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CF75AE6C-5B46-40C2-A2C5-B627D64F10A6}" xr6:coauthVersionLast="47" xr6:coauthVersionMax="47" xr10:uidLastSave="{00000000-0000-0000-0000-000000000000}"/>
  <bookViews>
    <workbookView xWindow="-28920" yWindow="-120" windowWidth="29040" windowHeight="16440" tabRatio="820" firstSheet="4" activeTab="9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r:id="rId5"/>
    <sheet name="CUBICACION" sheetId="35" state="hidden" r:id="rId6"/>
    <sheet name="CUB_GP" sheetId="36" state="hidden" r:id="rId7"/>
    <sheet name="GD_MODULOS" sheetId="44" state="hidden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GD'!$A$1:$Z$2394</definedName>
    <definedName name="DatosExternos_1" localSheetId="7" hidden="1">GD_MODULOS!$A$1:$I$42</definedName>
    <definedName name="DatosExternos_1" localSheetId="3" hidden="1">'REG STOCK'!$A$1:$G$137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2574" r:id="rId19"/>
    <pivotCache cacheId="2581" r:id="rId20"/>
    <pivotCache cacheId="2587" r:id="rId21"/>
    <pivotCache cacheId="2593" r:id="rId22"/>
    <pivotCache cacheId="2604" r:id="rId23"/>
    <pivotCache cacheId="2609" r:id="rId24"/>
    <pivotCache cacheId="2613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M9" i="42"/>
  <c r="M10" i="42"/>
  <c r="M11" i="42"/>
  <c r="M12" i="42"/>
  <c r="M13" i="42"/>
  <c r="M14" i="42"/>
  <c r="N14" i="42" s="1"/>
  <c r="M15" i="42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M23" i="42"/>
  <c r="M24" i="42"/>
  <c r="M25" i="42"/>
  <c r="M26" i="42"/>
  <c r="M27" i="42"/>
  <c r="M28" i="42"/>
  <c r="N28" i="42" s="1"/>
  <c r="M29" i="42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N35" i="42" s="1"/>
  <c r="M36" i="42"/>
  <c r="M37" i="42"/>
  <c r="M38" i="42"/>
  <c r="M39" i="42"/>
  <c r="M40" i="42"/>
  <c r="M41" i="42"/>
  <c r="M42" i="42"/>
  <c r="N42" i="42" s="1"/>
  <c r="M43" i="42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M51" i="42"/>
  <c r="M52" i="42"/>
  <c r="M53" i="42"/>
  <c r="M54" i="42"/>
  <c r="M55" i="42"/>
  <c r="M56" i="42"/>
  <c r="N56" i="42" s="1"/>
  <c r="M57" i="42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N64" i="42" s="1"/>
  <c r="M65" i="42"/>
  <c r="N65" i="42" s="1"/>
  <c r="M66" i="42"/>
  <c r="M67" i="42"/>
  <c r="M68" i="42"/>
  <c r="M69" i="42"/>
  <c r="M70" i="42"/>
  <c r="N70" i="42" s="1"/>
  <c r="M71" i="42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M79" i="42"/>
  <c r="M80" i="42"/>
  <c r="M81" i="42"/>
  <c r="M82" i="42"/>
  <c r="M83" i="42"/>
  <c r="M84" i="42"/>
  <c r="N84" i="42" s="1"/>
  <c r="M85" i="42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M93" i="42"/>
  <c r="M94" i="42"/>
  <c r="N94" i="42" s="1"/>
  <c r="M95" i="42"/>
  <c r="N95" i="42" s="1"/>
  <c r="M96" i="42"/>
  <c r="M97" i="42"/>
  <c r="M98" i="42"/>
  <c r="N98" i="42" s="1"/>
  <c r="M99" i="42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M107" i="42"/>
  <c r="M108" i="42"/>
  <c r="M109" i="42"/>
  <c r="M110" i="42"/>
  <c r="M111" i="42"/>
  <c r="M112" i="42"/>
  <c r="N112" i="42" s="1"/>
  <c r="M113" i="42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8" i="42"/>
  <c r="N9" i="42"/>
  <c r="N10" i="42"/>
  <c r="N11" i="42"/>
  <c r="N13" i="42"/>
  <c r="N22" i="42"/>
  <c r="N23" i="42"/>
  <c r="N24" i="42"/>
  <c r="N25" i="42"/>
  <c r="N27" i="42"/>
  <c r="N36" i="42"/>
  <c r="N37" i="42"/>
  <c r="N38" i="42"/>
  <c r="N39" i="42"/>
  <c r="N41" i="42"/>
  <c r="N50" i="42"/>
  <c r="N51" i="42"/>
  <c r="N52" i="42"/>
  <c r="N53" i="42"/>
  <c r="N55" i="42"/>
  <c r="N66" i="42"/>
  <c r="N67" i="42"/>
  <c r="N69" i="42"/>
  <c r="N78" i="42"/>
  <c r="N79" i="42"/>
  <c r="N80" i="42"/>
  <c r="N81" i="42"/>
  <c r="N83" i="42"/>
  <c r="N92" i="42"/>
  <c r="N93" i="42"/>
  <c r="N97" i="42"/>
  <c r="N106" i="42"/>
  <c r="N107" i="42"/>
  <c r="N108" i="42"/>
  <c r="N109" i="42"/>
  <c r="N111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408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P226" i="39"/>
  <c r="Q2" i="39"/>
  <c r="U2" i="39" s="1"/>
  <c r="Q3" i="39"/>
  <c r="Q4" i="39"/>
  <c r="Q5" i="39"/>
  <c r="Q6" i="39"/>
  <c r="Q7" i="39"/>
  <c r="U7" i="39" s="1"/>
  <c r="Q8" i="39"/>
  <c r="Q9" i="39"/>
  <c r="Q10" i="39"/>
  <c r="Q11" i="39"/>
  <c r="U11" i="39" s="1"/>
  <c r="Q12" i="39"/>
  <c r="U12" i="39" s="1"/>
  <c r="Q13" i="39"/>
  <c r="Q14" i="39"/>
  <c r="Q15" i="39"/>
  <c r="Q16" i="39"/>
  <c r="U16" i="39" s="1"/>
  <c r="Q17" i="39"/>
  <c r="Q18" i="39"/>
  <c r="U18" i="39" s="1"/>
  <c r="Q19" i="39"/>
  <c r="Q20" i="39"/>
  <c r="Q21" i="39"/>
  <c r="U21" i="39" s="1"/>
  <c r="Q22" i="39"/>
  <c r="Q23" i="39"/>
  <c r="Q24" i="39"/>
  <c r="Q25" i="39"/>
  <c r="U25" i="39" s="1"/>
  <c r="Q26" i="39"/>
  <c r="U26" i="39" s="1"/>
  <c r="Q27" i="39"/>
  <c r="Q28" i="39"/>
  <c r="Q29" i="39"/>
  <c r="Q30" i="39"/>
  <c r="U30" i="39" s="1"/>
  <c r="Q31" i="39"/>
  <c r="U31" i="39" s="1"/>
  <c r="Q32" i="39"/>
  <c r="Q33" i="39"/>
  <c r="Q34" i="39"/>
  <c r="Q35" i="39"/>
  <c r="U35" i="39" s="1"/>
  <c r="Q36" i="39"/>
  <c r="Q37" i="39"/>
  <c r="Q38" i="39"/>
  <c r="Q39" i="39"/>
  <c r="U39" i="39" s="1"/>
  <c r="Q40" i="39"/>
  <c r="U40" i="39" s="1"/>
  <c r="Q41" i="39"/>
  <c r="Q42" i="39"/>
  <c r="Q43" i="39"/>
  <c r="Q44" i="39"/>
  <c r="U44" i="39" s="1"/>
  <c r="Q45" i="39"/>
  <c r="U45" i="39" s="1"/>
  <c r="Q46" i="39"/>
  <c r="Q47" i="39"/>
  <c r="Q48" i="39"/>
  <c r="Q49" i="39"/>
  <c r="U49" i="39" s="1"/>
  <c r="Q50" i="39"/>
  <c r="Q51" i="39"/>
  <c r="Q52" i="39"/>
  <c r="Q53" i="39"/>
  <c r="U53" i="39" s="1"/>
  <c r="Q54" i="39"/>
  <c r="U54" i="39" s="1"/>
  <c r="Q55" i="39"/>
  <c r="Q56" i="39"/>
  <c r="Q57" i="39"/>
  <c r="Q58" i="39"/>
  <c r="U58" i="39" s="1"/>
  <c r="Q59" i="39"/>
  <c r="U59" i="39" s="1"/>
  <c r="Q60" i="39"/>
  <c r="Q61" i="39"/>
  <c r="Q62" i="39"/>
  <c r="Q63" i="39"/>
  <c r="U63" i="39" s="1"/>
  <c r="Q64" i="39"/>
  <c r="Q65" i="39"/>
  <c r="Q66" i="39"/>
  <c r="Q67" i="39"/>
  <c r="U67" i="39" s="1"/>
  <c r="Q68" i="39"/>
  <c r="U68" i="39" s="1"/>
  <c r="Q69" i="39"/>
  <c r="Q70" i="39"/>
  <c r="Q71" i="39"/>
  <c r="Q72" i="39"/>
  <c r="U72" i="39" s="1"/>
  <c r="Q73" i="39"/>
  <c r="U73" i="39" s="1"/>
  <c r="Q74" i="39"/>
  <c r="U74" i="39" s="1"/>
  <c r="Q75" i="39"/>
  <c r="Q76" i="39"/>
  <c r="Q77" i="39"/>
  <c r="U77" i="39" s="1"/>
  <c r="Q78" i="39"/>
  <c r="Q79" i="39"/>
  <c r="Q80" i="39"/>
  <c r="Q81" i="39"/>
  <c r="U81" i="39" s="1"/>
  <c r="Q82" i="39"/>
  <c r="U82" i="39" s="1"/>
  <c r="Q83" i="39"/>
  <c r="Q84" i="39"/>
  <c r="Q85" i="39"/>
  <c r="Q86" i="39"/>
  <c r="U86" i="39" s="1"/>
  <c r="Q87" i="39"/>
  <c r="U87" i="39" s="1"/>
  <c r="Q88" i="39"/>
  <c r="Q89" i="39"/>
  <c r="Q90" i="39"/>
  <c r="Q91" i="39"/>
  <c r="U91" i="39" s="1"/>
  <c r="Q92" i="39"/>
  <c r="Q93" i="39"/>
  <c r="Q94" i="39"/>
  <c r="Q95" i="39"/>
  <c r="U95" i="39" s="1"/>
  <c r="Q96" i="39"/>
  <c r="U96" i="39" s="1"/>
  <c r="Q97" i="39"/>
  <c r="Q98" i="39"/>
  <c r="Q99" i="39"/>
  <c r="Q100" i="39"/>
  <c r="U100" i="39" s="1"/>
  <c r="Q101" i="39"/>
  <c r="Q102" i="39"/>
  <c r="Q103" i="39"/>
  <c r="Q104" i="39"/>
  <c r="Q105" i="39"/>
  <c r="U105" i="39" s="1"/>
  <c r="Q106" i="39"/>
  <c r="Q107" i="39"/>
  <c r="Q108" i="39"/>
  <c r="Q109" i="39"/>
  <c r="U109" i="39" s="1"/>
  <c r="Q110" i="39"/>
  <c r="U110" i="39" s="1"/>
  <c r="Q111" i="39"/>
  <c r="Q112" i="39"/>
  <c r="Q113" i="39"/>
  <c r="Q114" i="39"/>
  <c r="U114" i="39" s="1"/>
  <c r="Q115" i="39"/>
  <c r="Q116" i="39"/>
  <c r="U116" i="39" s="1"/>
  <c r="Q117" i="39"/>
  <c r="Q118" i="39"/>
  <c r="Q119" i="39"/>
  <c r="U119" i="39" s="1"/>
  <c r="Q120" i="39"/>
  <c r="Q121" i="39"/>
  <c r="Q122" i="39"/>
  <c r="Q123" i="39"/>
  <c r="U123" i="39" s="1"/>
  <c r="Q124" i="39"/>
  <c r="U124" i="39" s="1"/>
  <c r="Q125" i="39"/>
  <c r="Q126" i="39"/>
  <c r="Q127" i="39"/>
  <c r="Q128" i="39"/>
  <c r="U128" i="39" s="1"/>
  <c r="Q129" i="39"/>
  <c r="U129" i="39" s="1"/>
  <c r="Q130" i="39"/>
  <c r="Q131" i="39"/>
  <c r="Q132" i="39"/>
  <c r="Q133" i="39"/>
  <c r="U133" i="39" s="1"/>
  <c r="Q134" i="39"/>
  <c r="Q135" i="39"/>
  <c r="Q136" i="39"/>
  <c r="Q137" i="39"/>
  <c r="U137" i="39" s="1"/>
  <c r="Q138" i="39"/>
  <c r="U138" i="39" s="1"/>
  <c r="Q139" i="39"/>
  <c r="Q140" i="39"/>
  <c r="Q141" i="39"/>
  <c r="Q142" i="39"/>
  <c r="U142" i="39" s="1"/>
  <c r="Q143" i="39"/>
  <c r="U143" i="39" s="1"/>
  <c r="Q144" i="39"/>
  <c r="Q145" i="39"/>
  <c r="Q146" i="39"/>
  <c r="Q147" i="39"/>
  <c r="U147" i="39" s="1"/>
  <c r="Q148" i="39"/>
  <c r="Q149" i="39"/>
  <c r="Q150" i="39"/>
  <c r="Q151" i="39"/>
  <c r="U151" i="39" s="1"/>
  <c r="Q152" i="39"/>
  <c r="U152" i="39" s="1"/>
  <c r="Q153" i="39"/>
  <c r="Q154" i="39"/>
  <c r="Q155" i="39"/>
  <c r="Q156" i="39"/>
  <c r="U156" i="39" s="1"/>
  <c r="Q157" i="39"/>
  <c r="U157" i="39" s="1"/>
  <c r="Q158" i="39"/>
  <c r="Q159" i="39"/>
  <c r="Q160" i="39"/>
  <c r="Q161" i="39"/>
  <c r="U161" i="39" s="1"/>
  <c r="Q162" i="39"/>
  <c r="Q163" i="39"/>
  <c r="Q164" i="39"/>
  <c r="Q165" i="39"/>
  <c r="U165" i="39" s="1"/>
  <c r="Q166" i="39"/>
  <c r="U166" i="39" s="1"/>
  <c r="Q167" i="39"/>
  <c r="Q168" i="39"/>
  <c r="Q169" i="39"/>
  <c r="Q170" i="39"/>
  <c r="U170" i="39" s="1"/>
  <c r="Q171" i="39"/>
  <c r="U171" i="39" s="1"/>
  <c r="Q172" i="39"/>
  <c r="U172" i="39" s="1"/>
  <c r="Q173" i="39"/>
  <c r="Q174" i="39"/>
  <c r="Q175" i="39"/>
  <c r="U175" i="39" s="1"/>
  <c r="Q176" i="39"/>
  <c r="Q177" i="39"/>
  <c r="Q178" i="39"/>
  <c r="Q179" i="39"/>
  <c r="U179" i="39" s="1"/>
  <c r="Q180" i="39"/>
  <c r="U180" i="39" s="1"/>
  <c r="Q181" i="39"/>
  <c r="Q182" i="39"/>
  <c r="Q183" i="39"/>
  <c r="Q184" i="39"/>
  <c r="U184" i="39" s="1"/>
  <c r="Q185" i="39"/>
  <c r="U185" i="39" s="1"/>
  <c r="Q186" i="39"/>
  <c r="Q187" i="39"/>
  <c r="Q188" i="39"/>
  <c r="Q189" i="39"/>
  <c r="U189" i="39" s="1"/>
  <c r="Q190" i="39"/>
  <c r="Q191" i="39"/>
  <c r="Q192" i="39"/>
  <c r="Q193" i="39"/>
  <c r="U193" i="39" s="1"/>
  <c r="Q194" i="39"/>
  <c r="U194" i="39" s="1"/>
  <c r="Q195" i="39"/>
  <c r="Q196" i="39"/>
  <c r="Q197" i="39"/>
  <c r="Q198" i="39"/>
  <c r="U198" i="39" s="1"/>
  <c r="Q199" i="39"/>
  <c r="Q200" i="39"/>
  <c r="Q201" i="39"/>
  <c r="Q202" i="39"/>
  <c r="Q203" i="39"/>
  <c r="U203" i="39" s="1"/>
  <c r="Q204" i="39"/>
  <c r="Q205" i="39"/>
  <c r="Q206" i="39"/>
  <c r="Q207" i="39"/>
  <c r="U207" i="39" s="1"/>
  <c r="Q208" i="39"/>
  <c r="U208" i="39" s="1"/>
  <c r="Q209" i="39"/>
  <c r="Q210" i="39"/>
  <c r="Q211" i="39"/>
  <c r="Q212" i="39"/>
  <c r="U212" i="39" s="1"/>
  <c r="Q213" i="39"/>
  <c r="Q214" i="39"/>
  <c r="U214" i="39" s="1"/>
  <c r="Q215" i="39"/>
  <c r="Q216" i="39"/>
  <c r="Q217" i="39"/>
  <c r="U217" i="39" s="1"/>
  <c r="Q218" i="39"/>
  <c r="Q219" i="39"/>
  <c r="Q220" i="39"/>
  <c r="Q221" i="39"/>
  <c r="U221" i="39" s="1"/>
  <c r="Q222" i="39"/>
  <c r="U222" i="39" s="1"/>
  <c r="Q223" i="39"/>
  <c r="Q224" i="39"/>
  <c r="Q225" i="39"/>
  <c r="Q226" i="39"/>
  <c r="U226" i="39" s="1"/>
  <c r="Q227" i="39"/>
  <c r="U227" i="39" s="1"/>
  <c r="Q228" i="39"/>
  <c r="Q229" i="39"/>
  <c r="Q230" i="39"/>
  <c r="Q231" i="39"/>
  <c r="U231" i="39" s="1"/>
  <c r="Q232" i="39"/>
  <c r="Q233" i="39"/>
  <c r="Q234" i="39"/>
  <c r="Q235" i="39"/>
  <c r="U235" i="39" s="1"/>
  <c r="Q236" i="39"/>
  <c r="U236" i="39" s="1"/>
  <c r="Q237" i="39"/>
  <c r="Q238" i="39"/>
  <c r="Q239" i="39"/>
  <c r="Q240" i="39"/>
  <c r="U240" i="39" s="1"/>
  <c r="Q241" i="39"/>
  <c r="U241" i="39" s="1"/>
  <c r="Q242" i="39"/>
  <c r="Q243" i="39"/>
  <c r="Q244" i="39"/>
  <c r="Q245" i="39"/>
  <c r="U245" i="39" s="1"/>
  <c r="Q246" i="39"/>
  <c r="Q247" i="39"/>
  <c r="Q248" i="39"/>
  <c r="Q249" i="39"/>
  <c r="U249" i="39" s="1"/>
  <c r="Q250" i="39"/>
  <c r="U250" i="39" s="1"/>
  <c r="Q251" i="39"/>
  <c r="Q252" i="39"/>
  <c r="Q253" i="39"/>
  <c r="Q254" i="39"/>
  <c r="U254" i="39" s="1"/>
  <c r="Q255" i="39"/>
  <c r="U255" i="39" s="1"/>
  <c r="Q256" i="39"/>
  <c r="Q257" i="39"/>
  <c r="Q258" i="39"/>
  <c r="Q259" i="39"/>
  <c r="U259" i="39" s="1"/>
  <c r="Q260" i="39"/>
  <c r="Q261" i="39"/>
  <c r="Q262" i="39"/>
  <c r="Q263" i="39"/>
  <c r="U263" i="39" s="1"/>
  <c r="Q264" i="39"/>
  <c r="U264" i="39" s="1"/>
  <c r="Q265" i="39"/>
  <c r="Q266" i="39"/>
  <c r="Q267" i="39"/>
  <c r="Q268" i="39"/>
  <c r="U268" i="39" s="1"/>
  <c r="Q269" i="39"/>
  <c r="U269" i="39" s="1"/>
  <c r="Q270" i="39"/>
  <c r="U270" i="39" s="1"/>
  <c r="Q271" i="39"/>
  <c r="Q272" i="39"/>
  <c r="Q273" i="39"/>
  <c r="U273" i="39" s="1"/>
  <c r="Q274" i="39"/>
  <c r="Q275" i="39"/>
  <c r="Q276" i="39"/>
  <c r="Q277" i="39"/>
  <c r="U277" i="39" s="1"/>
  <c r="Q278" i="39"/>
  <c r="Q279" i="39"/>
  <c r="Q280" i="39"/>
  <c r="Q281" i="39"/>
  <c r="Q282" i="39"/>
  <c r="U282" i="39" s="1"/>
  <c r="Q283" i="39"/>
  <c r="U283" i="39" s="1"/>
  <c r="Q284" i="39"/>
  <c r="Q285" i="39"/>
  <c r="Q286" i="39"/>
  <c r="Q287" i="39"/>
  <c r="U287" i="39" s="1"/>
  <c r="Q288" i="39"/>
  <c r="Q289" i="39"/>
  <c r="Q290" i="39"/>
  <c r="Q291" i="39"/>
  <c r="U291" i="39" s="1"/>
  <c r="Q292" i="39"/>
  <c r="U292" i="39" s="1"/>
  <c r="Q293" i="39"/>
  <c r="Q294" i="39"/>
  <c r="Q295" i="39"/>
  <c r="Q296" i="39"/>
  <c r="U296" i="39" s="1"/>
  <c r="Q297" i="39"/>
  <c r="Q298" i="39"/>
  <c r="Q299" i="39"/>
  <c r="Q300" i="39"/>
  <c r="Q301" i="39"/>
  <c r="U301" i="39" s="1"/>
  <c r="Q302" i="39"/>
  <c r="Q303" i="39"/>
  <c r="Q304" i="39"/>
  <c r="Q305" i="39"/>
  <c r="U305" i="39" s="1"/>
  <c r="Q306" i="39"/>
  <c r="U306" i="39" s="1"/>
  <c r="Q307" i="39"/>
  <c r="Q308" i="39"/>
  <c r="Q309" i="39"/>
  <c r="Q310" i="39"/>
  <c r="U310" i="39" s="1"/>
  <c r="Q311" i="39"/>
  <c r="Q312" i="39"/>
  <c r="U312" i="39" s="1"/>
  <c r="Q313" i="39"/>
  <c r="Q314" i="39"/>
  <c r="Q315" i="39"/>
  <c r="U315" i="39" s="1"/>
  <c r="Q316" i="39"/>
  <c r="Q317" i="39"/>
  <c r="Q318" i="39"/>
  <c r="Q319" i="39"/>
  <c r="U319" i="39" s="1"/>
  <c r="Q320" i="39"/>
  <c r="U320" i="39" s="1"/>
  <c r="Q321" i="39"/>
  <c r="Q322" i="39"/>
  <c r="Q323" i="39"/>
  <c r="Q324" i="39"/>
  <c r="U324" i="39" s="1"/>
  <c r="Q325" i="39"/>
  <c r="U325" i="39" s="1"/>
  <c r="Q326" i="39"/>
  <c r="Q327" i="39"/>
  <c r="Q328" i="39"/>
  <c r="Q329" i="39"/>
  <c r="U329" i="39" s="1"/>
  <c r="Q330" i="39"/>
  <c r="Q331" i="39"/>
  <c r="Q332" i="39"/>
  <c r="Q333" i="39"/>
  <c r="U333" i="39" s="1"/>
  <c r="Q334" i="39"/>
  <c r="U334" i="39" s="1"/>
  <c r="Q335" i="39"/>
  <c r="Q336" i="39"/>
  <c r="Q337" i="39"/>
  <c r="Q338" i="39"/>
  <c r="U338" i="39" s="1"/>
  <c r="Q339" i="39"/>
  <c r="U339" i="39" s="1"/>
  <c r="Q340" i="39"/>
  <c r="Q341" i="39"/>
  <c r="Q342" i="39"/>
  <c r="Q343" i="39"/>
  <c r="U343" i="39" s="1"/>
  <c r="Q344" i="39"/>
  <c r="Q345" i="39"/>
  <c r="Q346" i="39"/>
  <c r="Q347" i="39"/>
  <c r="U347" i="39" s="1"/>
  <c r="Q348" i="39"/>
  <c r="U348" i="39" s="1"/>
  <c r="Q349" i="39"/>
  <c r="Q350" i="39"/>
  <c r="Q351" i="39"/>
  <c r="Q352" i="39"/>
  <c r="U352" i="39" s="1"/>
  <c r="Q353" i="39"/>
  <c r="U353" i="39" s="1"/>
  <c r="Q354" i="39"/>
  <c r="Q355" i="39"/>
  <c r="Q356" i="39"/>
  <c r="Q357" i="39"/>
  <c r="U357" i="39" s="1"/>
  <c r="Q358" i="39"/>
  <c r="Q359" i="39"/>
  <c r="Q360" i="39"/>
  <c r="Q361" i="39"/>
  <c r="U361" i="39" s="1"/>
  <c r="Q362" i="39"/>
  <c r="U362" i="39" s="1"/>
  <c r="Q363" i="39"/>
  <c r="Q364" i="39"/>
  <c r="Q365" i="39"/>
  <c r="Q366" i="39"/>
  <c r="U366" i="39" s="1"/>
  <c r="Q367" i="39"/>
  <c r="U367" i="39" s="1"/>
  <c r="Q368" i="39"/>
  <c r="U368" i="39" s="1"/>
  <c r="Q369" i="39"/>
  <c r="Q370" i="39"/>
  <c r="Q371" i="39"/>
  <c r="U371" i="39" s="1"/>
  <c r="Q372" i="39"/>
  <c r="Q373" i="39"/>
  <c r="Q374" i="39"/>
  <c r="Q375" i="39"/>
  <c r="U375" i="39" s="1"/>
  <c r="Q376" i="39"/>
  <c r="U376" i="39" s="1"/>
  <c r="Q377" i="39"/>
  <c r="Q378" i="39"/>
  <c r="Q379" i="39"/>
  <c r="Q380" i="39"/>
  <c r="U380" i="39" s="1"/>
  <c r="Q381" i="39"/>
  <c r="U381" i="39" s="1"/>
  <c r="Q382" i="39"/>
  <c r="Q383" i="39"/>
  <c r="Q384" i="39"/>
  <c r="Q385" i="39"/>
  <c r="U385" i="39" s="1"/>
  <c r="Q386" i="39"/>
  <c r="Q387" i="39"/>
  <c r="Q388" i="39"/>
  <c r="Q389" i="39"/>
  <c r="U389" i="39" s="1"/>
  <c r="Q390" i="39"/>
  <c r="U390" i="39" s="1"/>
  <c r="Q391" i="39"/>
  <c r="Q392" i="39"/>
  <c r="Q393" i="39"/>
  <c r="Q394" i="39"/>
  <c r="U394" i="39" s="1"/>
  <c r="Q395" i="39"/>
  <c r="Q396" i="39"/>
  <c r="Q397" i="39"/>
  <c r="Q398" i="39"/>
  <c r="Q399" i="39"/>
  <c r="U399" i="39" s="1"/>
  <c r="Q400" i="39"/>
  <c r="Q401" i="39"/>
  <c r="Q402" i="39"/>
  <c r="Q403" i="39"/>
  <c r="U403" i="39" s="1"/>
  <c r="Q404" i="39"/>
  <c r="U404" i="39" s="1"/>
  <c r="Q405" i="39"/>
  <c r="Q406" i="39"/>
  <c r="Q407" i="39"/>
  <c r="Q408" i="39"/>
  <c r="U408" i="39" s="1"/>
  <c r="Q409" i="39"/>
  <c r="Q410" i="39"/>
  <c r="U410" i="39" s="1"/>
  <c r="Q411" i="39"/>
  <c r="Q412" i="39"/>
  <c r="Q413" i="39"/>
  <c r="U413" i="39" s="1"/>
  <c r="Q414" i="39"/>
  <c r="Q415" i="39"/>
  <c r="Q416" i="39"/>
  <c r="Q417" i="39"/>
  <c r="U417" i="39" s="1"/>
  <c r="Q418" i="39"/>
  <c r="U418" i="39" s="1"/>
  <c r="Q419" i="39"/>
  <c r="Q420" i="39"/>
  <c r="Q421" i="39"/>
  <c r="Q422" i="39"/>
  <c r="U422" i="39" s="1"/>
  <c r="Q423" i="39"/>
  <c r="U423" i="39" s="1"/>
  <c r="Q424" i="39"/>
  <c r="Q425" i="39"/>
  <c r="Q426" i="39"/>
  <c r="Q427" i="39"/>
  <c r="U427" i="39" s="1"/>
  <c r="Q428" i="39"/>
  <c r="Q429" i="39"/>
  <c r="Q430" i="39"/>
  <c r="Q431" i="39"/>
  <c r="U431" i="39" s="1"/>
  <c r="Q432" i="39"/>
  <c r="U432" i="39" s="1"/>
  <c r="Q433" i="39"/>
  <c r="Q434" i="39"/>
  <c r="Q435" i="39"/>
  <c r="Q436" i="39"/>
  <c r="U436" i="39" s="1"/>
  <c r="Q437" i="39"/>
  <c r="U437" i="39" s="1"/>
  <c r="Q438" i="39"/>
  <c r="Q439" i="39"/>
  <c r="Q440" i="39"/>
  <c r="Q441" i="39"/>
  <c r="U441" i="39" s="1"/>
  <c r="Q442" i="39"/>
  <c r="Q443" i="39"/>
  <c r="Q444" i="39"/>
  <c r="Q445" i="39"/>
  <c r="U445" i="39" s="1"/>
  <c r="Q446" i="39"/>
  <c r="U446" i="39" s="1"/>
  <c r="Q447" i="39"/>
  <c r="Q448" i="39"/>
  <c r="Q449" i="39"/>
  <c r="Q450" i="39"/>
  <c r="U450" i="39" s="1"/>
  <c r="Q451" i="39"/>
  <c r="U451" i="39" s="1"/>
  <c r="Q452" i="39"/>
  <c r="Q453" i="39"/>
  <c r="Q454" i="39"/>
  <c r="Q455" i="39"/>
  <c r="U455" i="39" s="1"/>
  <c r="Q456" i="39"/>
  <c r="Q457" i="39"/>
  <c r="Q458" i="39"/>
  <c r="Q459" i="39"/>
  <c r="U459" i="39" s="1"/>
  <c r="Q460" i="39"/>
  <c r="U460" i="39" s="1"/>
  <c r="Q461" i="39"/>
  <c r="Q462" i="39"/>
  <c r="Q463" i="39"/>
  <c r="Q464" i="39"/>
  <c r="U464" i="39" s="1"/>
  <c r="Q465" i="39"/>
  <c r="U465" i="39" s="1"/>
  <c r="Q466" i="39"/>
  <c r="U466" i="39" s="1"/>
  <c r="Q467" i="39"/>
  <c r="Q468" i="39"/>
  <c r="Q469" i="39"/>
  <c r="U469" i="39" s="1"/>
  <c r="Q470" i="39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U4" i="39" s="1"/>
  <c r="S5" i="39"/>
  <c r="U5" i="39" s="1"/>
  <c r="S6" i="39"/>
  <c r="S7" i="39"/>
  <c r="S8" i="39"/>
  <c r="S9" i="39"/>
  <c r="U9" i="39" s="1"/>
  <c r="S10" i="39"/>
  <c r="S11" i="39"/>
  <c r="S12" i="39"/>
  <c r="S13" i="39"/>
  <c r="S14" i="39"/>
  <c r="S15" i="39"/>
  <c r="U15" i="39" s="1"/>
  <c r="S16" i="39"/>
  <c r="S17" i="39"/>
  <c r="S18" i="39"/>
  <c r="S19" i="39"/>
  <c r="U19" i="39" s="1"/>
  <c r="S20" i="39"/>
  <c r="S21" i="39"/>
  <c r="S22" i="39"/>
  <c r="S23" i="39"/>
  <c r="U23" i="39" s="1"/>
  <c r="S24" i="39"/>
  <c r="U24" i="39" s="1"/>
  <c r="S25" i="39"/>
  <c r="S26" i="39"/>
  <c r="S27" i="39"/>
  <c r="S28" i="39"/>
  <c r="S29" i="39"/>
  <c r="U29" i="39" s="1"/>
  <c r="S30" i="39"/>
  <c r="S31" i="39"/>
  <c r="S32" i="39"/>
  <c r="U32" i="39" s="1"/>
  <c r="S33" i="39"/>
  <c r="U33" i="39" s="1"/>
  <c r="S34" i="39"/>
  <c r="S35" i="39"/>
  <c r="S36" i="39"/>
  <c r="S37" i="39"/>
  <c r="U37" i="39" s="1"/>
  <c r="S38" i="39"/>
  <c r="U38" i="39" s="1"/>
  <c r="S39" i="39"/>
  <c r="S40" i="39"/>
  <c r="S41" i="39"/>
  <c r="U41" i="39" s="1"/>
  <c r="S42" i="39"/>
  <c r="S43" i="39"/>
  <c r="U43" i="39" s="1"/>
  <c r="S44" i="39"/>
  <c r="S45" i="39"/>
  <c r="S46" i="39"/>
  <c r="S47" i="39"/>
  <c r="U47" i="39" s="1"/>
  <c r="S48" i="39"/>
  <c r="S49" i="39"/>
  <c r="S50" i="39"/>
  <c r="S51" i="39"/>
  <c r="S52" i="39"/>
  <c r="S53" i="39"/>
  <c r="S54" i="39"/>
  <c r="S55" i="39"/>
  <c r="S56" i="39"/>
  <c r="S57" i="39"/>
  <c r="U57" i="39" s="1"/>
  <c r="S58" i="39"/>
  <c r="S59" i="39"/>
  <c r="S60" i="39"/>
  <c r="S61" i="39"/>
  <c r="U61" i="39" s="1"/>
  <c r="S62" i="39"/>
  <c r="S63" i="39"/>
  <c r="S64" i="39"/>
  <c r="S65" i="39"/>
  <c r="U65" i="39" s="1"/>
  <c r="S66" i="39"/>
  <c r="U66" i="39" s="1"/>
  <c r="S67" i="39"/>
  <c r="S68" i="39"/>
  <c r="S69" i="39"/>
  <c r="S70" i="39"/>
  <c r="S71" i="39"/>
  <c r="U71" i="39" s="1"/>
  <c r="S72" i="39"/>
  <c r="S73" i="39"/>
  <c r="S74" i="39"/>
  <c r="S75" i="39"/>
  <c r="U75" i="39" s="1"/>
  <c r="S76" i="39"/>
  <c r="S77" i="39"/>
  <c r="S78" i="39"/>
  <c r="S79" i="39"/>
  <c r="U79" i="39" s="1"/>
  <c r="S80" i="39"/>
  <c r="U80" i="39" s="1"/>
  <c r="S81" i="39"/>
  <c r="S82" i="39"/>
  <c r="S83" i="39"/>
  <c r="U83" i="39" s="1"/>
  <c r="S84" i="39"/>
  <c r="S85" i="39"/>
  <c r="U85" i="39" s="1"/>
  <c r="S86" i="39"/>
  <c r="S87" i="39"/>
  <c r="S88" i="39"/>
  <c r="U88" i="39" s="1"/>
  <c r="S89" i="39"/>
  <c r="U89" i="39" s="1"/>
  <c r="S90" i="39"/>
  <c r="S91" i="39"/>
  <c r="S92" i="39"/>
  <c r="S93" i="39"/>
  <c r="U93" i="39" s="1"/>
  <c r="S94" i="39"/>
  <c r="U94" i="39" s="1"/>
  <c r="S95" i="39"/>
  <c r="S96" i="39"/>
  <c r="S97" i="39"/>
  <c r="S98" i="39"/>
  <c r="S99" i="39"/>
  <c r="U99" i="39" s="1"/>
  <c r="S100" i="39"/>
  <c r="S101" i="39"/>
  <c r="S102" i="39"/>
  <c r="U102" i="39" s="1"/>
  <c r="S103" i="39"/>
  <c r="U103" i="39" s="1"/>
  <c r="S104" i="39"/>
  <c r="S105" i="39"/>
  <c r="S106" i="39"/>
  <c r="S107" i="39"/>
  <c r="U107" i="39" s="1"/>
  <c r="S108" i="39"/>
  <c r="S109" i="39"/>
  <c r="S110" i="39"/>
  <c r="S111" i="39"/>
  <c r="S112" i="39"/>
  <c r="S113" i="39"/>
  <c r="U113" i="39" s="1"/>
  <c r="S114" i="39"/>
  <c r="S115" i="39"/>
  <c r="S116" i="39"/>
  <c r="S117" i="39"/>
  <c r="U117" i="39" s="1"/>
  <c r="S118" i="39"/>
  <c r="S119" i="39"/>
  <c r="S120" i="39"/>
  <c r="S121" i="39"/>
  <c r="U121" i="39" s="1"/>
  <c r="S122" i="39"/>
  <c r="U122" i="39" s="1"/>
  <c r="S123" i="39"/>
  <c r="S124" i="39"/>
  <c r="S125" i="39"/>
  <c r="S126" i="39"/>
  <c r="S127" i="39"/>
  <c r="U127" i="39" s="1"/>
  <c r="S128" i="39"/>
  <c r="S129" i="39"/>
  <c r="S130" i="39"/>
  <c r="U130" i="39" s="1"/>
  <c r="S131" i="39"/>
  <c r="U131" i="39" s="1"/>
  <c r="S132" i="39"/>
  <c r="S133" i="39"/>
  <c r="S134" i="39"/>
  <c r="S135" i="39"/>
  <c r="U135" i="39" s="1"/>
  <c r="S136" i="39"/>
  <c r="U136" i="39" s="1"/>
  <c r="S137" i="39"/>
  <c r="S138" i="39"/>
  <c r="S139" i="39"/>
  <c r="U139" i="39" s="1"/>
  <c r="S140" i="39"/>
  <c r="S141" i="39"/>
  <c r="U141" i="39" s="1"/>
  <c r="S142" i="39"/>
  <c r="S143" i="39"/>
  <c r="S144" i="39"/>
  <c r="S145" i="39"/>
  <c r="U145" i="39" s="1"/>
  <c r="S146" i="39"/>
  <c r="S147" i="39"/>
  <c r="S148" i="39"/>
  <c r="S149" i="39"/>
  <c r="U149" i="39" s="1"/>
  <c r="S150" i="39"/>
  <c r="S151" i="39"/>
  <c r="S152" i="39"/>
  <c r="S153" i="39"/>
  <c r="S154" i="39"/>
  <c r="S155" i="39"/>
  <c r="U155" i="39" s="1"/>
  <c r="S156" i="39"/>
  <c r="S157" i="39"/>
  <c r="S158" i="39"/>
  <c r="S159" i="39"/>
  <c r="U159" i="39" s="1"/>
  <c r="S160" i="39"/>
  <c r="S161" i="39"/>
  <c r="S162" i="39"/>
  <c r="S163" i="39"/>
  <c r="U163" i="39" s="1"/>
  <c r="S164" i="39"/>
  <c r="U164" i="39" s="1"/>
  <c r="S165" i="39"/>
  <c r="S166" i="39"/>
  <c r="S167" i="39"/>
  <c r="S168" i="39"/>
  <c r="S169" i="39"/>
  <c r="U169" i="39" s="1"/>
  <c r="S170" i="39"/>
  <c r="S171" i="39"/>
  <c r="S172" i="39"/>
  <c r="S173" i="39"/>
  <c r="U173" i="39" s="1"/>
  <c r="S174" i="39"/>
  <c r="S175" i="39"/>
  <c r="S176" i="39"/>
  <c r="S177" i="39"/>
  <c r="U177" i="39" s="1"/>
  <c r="S178" i="39"/>
  <c r="S179" i="39"/>
  <c r="S180" i="39"/>
  <c r="S181" i="39"/>
  <c r="U181" i="39" s="1"/>
  <c r="S182" i="39"/>
  <c r="S183" i="39"/>
  <c r="U183" i="39" s="1"/>
  <c r="S184" i="39"/>
  <c r="S185" i="39"/>
  <c r="S186" i="39"/>
  <c r="U186" i="39" s="1"/>
  <c r="S187" i="39"/>
  <c r="U187" i="39" s="1"/>
  <c r="S188" i="39"/>
  <c r="S189" i="39"/>
  <c r="S190" i="39"/>
  <c r="S191" i="39"/>
  <c r="U191" i="39" s="1"/>
  <c r="S192" i="39"/>
  <c r="U192" i="39" s="1"/>
  <c r="S193" i="39"/>
  <c r="S194" i="39"/>
  <c r="S195" i="39"/>
  <c r="S196" i="39"/>
  <c r="S197" i="39"/>
  <c r="U197" i="39" s="1"/>
  <c r="S198" i="39"/>
  <c r="S199" i="39"/>
  <c r="S200" i="39"/>
  <c r="U200" i="39" s="1"/>
  <c r="S201" i="39"/>
  <c r="U201" i="39" s="1"/>
  <c r="S202" i="39"/>
  <c r="S203" i="39"/>
  <c r="S204" i="39"/>
  <c r="S205" i="39"/>
  <c r="U205" i="39" s="1"/>
  <c r="S206" i="39"/>
  <c r="S207" i="39"/>
  <c r="S208" i="39"/>
  <c r="S209" i="39"/>
  <c r="S210" i="39"/>
  <c r="S211" i="39"/>
  <c r="U211" i="39" s="1"/>
  <c r="S212" i="39"/>
  <c r="S213" i="39"/>
  <c r="S214" i="39"/>
  <c r="S215" i="39"/>
  <c r="U215" i="39" s="1"/>
  <c r="S216" i="39"/>
  <c r="S217" i="39"/>
  <c r="S218" i="39"/>
  <c r="S219" i="39"/>
  <c r="U219" i="39" s="1"/>
  <c r="S220" i="39"/>
  <c r="U220" i="39" s="1"/>
  <c r="S221" i="39"/>
  <c r="S222" i="39"/>
  <c r="S223" i="39"/>
  <c r="S224" i="39"/>
  <c r="S225" i="39"/>
  <c r="U225" i="39" s="1"/>
  <c r="S226" i="39"/>
  <c r="S227" i="39"/>
  <c r="S228" i="39"/>
  <c r="U228" i="39" s="1"/>
  <c r="S229" i="39"/>
  <c r="U229" i="39" s="1"/>
  <c r="S230" i="39"/>
  <c r="S231" i="39"/>
  <c r="S232" i="39"/>
  <c r="S233" i="39"/>
  <c r="U233" i="39" s="1"/>
  <c r="S234" i="39"/>
  <c r="U234" i="39" s="1"/>
  <c r="S235" i="39"/>
  <c r="S236" i="39"/>
  <c r="S237" i="39"/>
  <c r="U237" i="39" s="1"/>
  <c r="S238" i="39"/>
  <c r="S239" i="39"/>
  <c r="U239" i="39" s="1"/>
  <c r="S240" i="39"/>
  <c r="S241" i="39"/>
  <c r="S242" i="39"/>
  <c r="S243" i="39"/>
  <c r="U243" i="39" s="1"/>
  <c r="S244" i="39"/>
  <c r="S245" i="39"/>
  <c r="S246" i="39"/>
  <c r="S247" i="39"/>
  <c r="U247" i="39" s="1"/>
  <c r="S248" i="39"/>
  <c r="S249" i="39"/>
  <c r="S250" i="39"/>
  <c r="S251" i="39"/>
  <c r="S252" i="39"/>
  <c r="S253" i="39"/>
  <c r="U253" i="39" s="1"/>
  <c r="S254" i="39"/>
  <c r="S255" i="39"/>
  <c r="S256" i="39"/>
  <c r="S257" i="39"/>
  <c r="U257" i="39" s="1"/>
  <c r="S258" i="39"/>
  <c r="S259" i="39"/>
  <c r="S260" i="39"/>
  <c r="S261" i="39"/>
  <c r="U261" i="39" s="1"/>
  <c r="S262" i="39"/>
  <c r="U262" i="39" s="1"/>
  <c r="S263" i="39"/>
  <c r="S264" i="39"/>
  <c r="S265" i="39"/>
  <c r="S266" i="39"/>
  <c r="S267" i="39"/>
  <c r="U267" i="39" s="1"/>
  <c r="S268" i="39"/>
  <c r="S269" i="39"/>
  <c r="S270" i="39"/>
  <c r="S271" i="39"/>
  <c r="U271" i="39" s="1"/>
  <c r="S272" i="39"/>
  <c r="S273" i="39"/>
  <c r="S274" i="39"/>
  <c r="S275" i="39"/>
  <c r="U275" i="39" s="1"/>
  <c r="S276" i="39"/>
  <c r="U276" i="39" s="1"/>
  <c r="S277" i="39"/>
  <c r="S278" i="39"/>
  <c r="S279" i="39"/>
  <c r="U279" i="39" s="1"/>
  <c r="S280" i="39"/>
  <c r="S281" i="39"/>
  <c r="U281" i="39" s="1"/>
  <c r="S282" i="39"/>
  <c r="S283" i="39"/>
  <c r="S284" i="39"/>
  <c r="U284" i="39" s="1"/>
  <c r="S285" i="39"/>
  <c r="U285" i="39" s="1"/>
  <c r="S286" i="39"/>
  <c r="S287" i="39"/>
  <c r="S288" i="39"/>
  <c r="S289" i="39"/>
  <c r="U289" i="39" s="1"/>
  <c r="S290" i="39"/>
  <c r="U290" i="39" s="1"/>
  <c r="S291" i="39"/>
  <c r="S292" i="39"/>
  <c r="S293" i="39"/>
  <c r="S294" i="39"/>
  <c r="S295" i="39"/>
  <c r="U295" i="39" s="1"/>
  <c r="S296" i="39"/>
  <c r="S297" i="39"/>
  <c r="S298" i="39"/>
  <c r="U298" i="39" s="1"/>
  <c r="S299" i="39"/>
  <c r="U299" i="39" s="1"/>
  <c r="S300" i="39"/>
  <c r="S301" i="39"/>
  <c r="S302" i="39"/>
  <c r="S303" i="39"/>
  <c r="U303" i="39" s="1"/>
  <c r="S304" i="39"/>
  <c r="S305" i="39"/>
  <c r="S306" i="39"/>
  <c r="S307" i="39"/>
  <c r="S308" i="39"/>
  <c r="S309" i="39"/>
  <c r="U309" i="39" s="1"/>
  <c r="S310" i="39"/>
  <c r="S311" i="39"/>
  <c r="S312" i="39"/>
  <c r="S313" i="39"/>
  <c r="U313" i="39" s="1"/>
  <c r="S314" i="39"/>
  <c r="S315" i="39"/>
  <c r="S316" i="39"/>
  <c r="S317" i="39"/>
  <c r="U317" i="39" s="1"/>
  <c r="S318" i="39"/>
  <c r="U318" i="39" s="1"/>
  <c r="S319" i="39"/>
  <c r="S320" i="39"/>
  <c r="S321" i="39"/>
  <c r="S322" i="39"/>
  <c r="S323" i="39"/>
  <c r="U323" i="39" s="1"/>
  <c r="S324" i="39"/>
  <c r="S325" i="39"/>
  <c r="S326" i="39"/>
  <c r="U326" i="39" s="1"/>
  <c r="S327" i="39"/>
  <c r="U327" i="39" s="1"/>
  <c r="S328" i="39"/>
  <c r="S329" i="39"/>
  <c r="S330" i="39"/>
  <c r="S331" i="39"/>
  <c r="U331" i="39" s="1"/>
  <c r="S332" i="39"/>
  <c r="U332" i="39" s="1"/>
  <c r="S333" i="39"/>
  <c r="S334" i="39"/>
  <c r="S335" i="39"/>
  <c r="U335" i="39" s="1"/>
  <c r="S336" i="39"/>
  <c r="S337" i="39"/>
  <c r="U337" i="39" s="1"/>
  <c r="S338" i="39"/>
  <c r="S339" i="39"/>
  <c r="S340" i="39"/>
  <c r="S341" i="39"/>
  <c r="U341" i="39" s="1"/>
  <c r="S342" i="39"/>
  <c r="S343" i="39"/>
  <c r="S344" i="39"/>
  <c r="S345" i="39"/>
  <c r="S346" i="39"/>
  <c r="S347" i="39"/>
  <c r="S348" i="39"/>
  <c r="S349" i="39"/>
  <c r="S350" i="39"/>
  <c r="S351" i="39"/>
  <c r="U351" i="39" s="1"/>
  <c r="S352" i="39"/>
  <c r="S353" i="39"/>
  <c r="S354" i="39"/>
  <c r="S355" i="39"/>
  <c r="U355" i="39" s="1"/>
  <c r="S356" i="39"/>
  <c r="S357" i="39"/>
  <c r="S358" i="39"/>
  <c r="S359" i="39"/>
  <c r="U359" i="39" s="1"/>
  <c r="S360" i="39"/>
  <c r="U360" i="39" s="1"/>
  <c r="S361" i="39"/>
  <c r="S362" i="39"/>
  <c r="S363" i="39"/>
  <c r="S364" i="39"/>
  <c r="S365" i="39"/>
  <c r="U365" i="39" s="1"/>
  <c r="S366" i="39"/>
  <c r="S367" i="39"/>
  <c r="S368" i="39"/>
  <c r="S369" i="39"/>
  <c r="U369" i="39" s="1"/>
  <c r="S370" i="39"/>
  <c r="S371" i="39"/>
  <c r="S372" i="39"/>
  <c r="S373" i="39"/>
  <c r="U373" i="39" s="1"/>
  <c r="S374" i="39"/>
  <c r="U374" i="39" s="1"/>
  <c r="S375" i="39"/>
  <c r="S376" i="39"/>
  <c r="S377" i="39"/>
  <c r="U377" i="39" s="1"/>
  <c r="S378" i="39"/>
  <c r="S379" i="39"/>
  <c r="U379" i="39" s="1"/>
  <c r="S380" i="39"/>
  <c r="S381" i="39"/>
  <c r="S382" i="39"/>
  <c r="U382" i="39" s="1"/>
  <c r="S383" i="39"/>
  <c r="U383" i="39" s="1"/>
  <c r="S384" i="39"/>
  <c r="S385" i="39"/>
  <c r="S386" i="39"/>
  <c r="S387" i="39"/>
  <c r="U387" i="39" s="1"/>
  <c r="S388" i="39"/>
  <c r="U388" i="39" s="1"/>
  <c r="S389" i="39"/>
  <c r="S390" i="39"/>
  <c r="S391" i="39"/>
  <c r="S392" i="39"/>
  <c r="S393" i="39"/>
  <c r="U393" i="39" s="1"/>
  <c r="S394" i="39"/>
  <c r="S395" i="39"/>
  <c r="S396" i="39"/>
  <c r="U396" i="39" s="1"/>
  <c r="S397" i="39"/>
  <c r="U397" i="39" s="1"/>
  <c r="S398" i="39"/>
  <c r="S399" i="39"/>
  <c r="S400" i="39"/>
  <c r="S401" i="39"/>
  <c r="U401" i="39" s="1"/>
  <c r="S402" i="39"/>
  <c r="S403" i="39"/>
  <c r="S404" i="39"/>
  <c r="S405" i="39"/>
  <c r="S406" i="39"/>
  <c r="S407" i="39"/>
  <c r="U407" i="39" s="1"/>
  <c r="S408" i="39"/>
  <c r="S409" i="39"/>
  <c r="S410" i="39"/>
  <c r="S411" i="39"/>
  <c r="U411" i="39" s="1"/>
  <c r="S412" i="39"/>
  <c r="S413" i="39"/>
  <c r="S414" i="39"/>
  <c r="S415" i="39"/>
  <c r="U415" i="39" s="1"/>
  <c r="S416" i="39"/>
  <c r="U416" i="39" s="1"/>
  <c r="S417" i="39"/>
  <c r="S418" i="39"/>
  <c r="S419" i="39"/>
  <c r="S420" i="39"/>
  <c r="S421" i="39"/>
  <c r="U421" i="39" s="1"/>
  <c r="S422" i="39"/>
  <c r="S423" i="39"/>
  <c r="S424" i="39"/>
  <c r="U424" i="39" s="1"/>
  <c r="S425" i="39"/>
  <c r="U425" i="39" s="1"/>
  <c r="S426" i="39"/>
  <c r="S427" i="39"/>
  <c r="S428" i="39"/>
  <c r="S429" i="39"/>
  <c r="U429" i="39" s="1"/>
  <c r="S430" i="39"/>
  <c r="U430" i="39" s="1"/>
  <c r="S431" i="39"/>
  <c r="S432" i="39"/>
  <c r="S433" i="39"/>
  <c r="U433" i="39" s="1"/>
  <c r="S434" i="39"/>
  <c r="S435" i="39"/>
  <c r="U435" i="39" s="1"/>
  <c r="S436" i="39"/>
  <c r="S437" i="39"/>
  <c r="S438" i="39"/>
  <c r="S439" i="39"/>
  <c r="U439" i="39" s="1"/>
  <c r="S440" i="39"/>
  <c r="S441" i="39"/>
  <c r="S442" i="39"/>
  <c r="S443" i="39"/>
  <c r="S444" i="39"/>
  <c r="S445" i="39"/>
  <c r="S446" i="39"/>
  <c r="S447" i="39"/>
  <c r="S448" i="39"/>
  <c r="S449" i="39"/>
  <c r="U449" i="39" s="1"/>
  <c r="S450" i="39"/>
  <c r="S451" i="39"/>
  <c r="S452" i="39"/>
  <c r="S453" i="39"/>
  <c r="U453" i="39" s="1"/>
  <c r="S454" i="39"/>
  <c r="S455" i="39"/>
  <c r="S456" i="39"/>
  <c r="S457" i="39"/>
  <c r="U457" i="39" s="1"/>
  <c r="S458" i="39"/>
  <c r="U458" i="39" s="1"/>
  <c r="S459" i="39"/>
  <c r="S460" i="39"/>
  <c r="S461" i="39"/>
  <c r="S462" i="39"/>
  <c r="S463" i="39"/>
  <c r="U463" i="39" s="1"/>
  <c r="S464" i="39"/>
  <c r="S465" i="39"/>
  <c r="S466" i="39"/>
  <c r="S467" i="39"/>
  <c r="U467" i="39" s="1"/>
  <c r="S468" i="39"/>
  <c r="S469" i="39"/>
  <c r="S470" i="39"/>
  <c r="S471" i="39"/>
  <c r="U471" i="39" s="1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3" i="39"/>
  <c r="U13" i="39"/>
  <c r="U17" i="39"/>
  <c r="U27" i="39"/>
  <c r="U46" i="39"/>
  <c r="U51" i="39"/>
  <c r="U55" i="39"/>
  <c r="U60" i="39"/>
  <c r="U69" i="39"/>
  <c r="U97" i="39"/>
  <c r="U101" i="39"/>
  <c r="U111" i="39"/>
  <c r="U115" i="39"/>
  <c r="U125" i="39"/>
  <c r="U144" i="39"/>
  <c r="U153" i="39"/>
  <c r="U158" i="39"/>
  <c r="U167" i="39"/>
  <c r="U178" i="39"/>
  <c r="U195" i="39"/>
  <c r="U199" i="39"/>
  <c r="U209" i="39"/>
  <c r="U213" i="39"/>
  <c r="U223" i="39"/>
  <c r="U242" i="39"/>
  <c r="U251" i="39"/>
  <c r="U256" i="39"/>
  <c r="U265" i="39"/>
  <c r="U278" i="39"/>
  <c r="U293" i="39"/>
  <c r="U297" i="39"/>
  <c r="U307" i="39"/>
  <c r="U311" i="39"/>
  <c r="U321" i="39"/>
  <c r="U340" i="39"/>
  <c r="U345" i="39"/>
  <c r="U349" i="39"/>
  <c r="U354" i="39"/>
  <c r="U363" i="39"/>
  <c r="U391" i="39"/>
  <c r="U395" i="39"/>
  <c r="U405" i="39"/>
  <c r="U409" i="39"/>
  <c r="U419" i="39"/>
  <c r="U438" i="39"/>
  <c r="U443" i="39"/>
  <c r="U447" i="39"/>
  <c r="U452" i="39"/>
  <c r="U461" i="39"/>
  <c r="J2" i="44"/>
  <c r="J3" i="44" s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J34" i="44" s="1"/>
  <c r="J35" i="44" s="1"/>
  <c r="J36" i="44" s="1"/>
  <c r="J37" i="44" s="1"/>
  <c r="J38" i="44" s="1"/>
  <c r="J39" i="44" s="1"/>
  <c r="J40" i="44" s="1"/>
  <c r="J41" i="44" s="1"/>
  <c r="J42" i="44" s="1"/>
  <c r="AA2" i="20"/>
  <c r="AA3" i="20"/>
  <c r="AA4" i="20"/>
  <c r="AA5" i="20"/>
  <c r="AA6" i="20"/>
  <c r="AA7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AA1097" i="20"/>
  <c r="AA1098" i="20"/>
  <c r="AA1099" i="20"/>
  <c r="AA1100" i="20"/>
  <c r="AA1101" i="20"/>
  <c r="AA1102" i="20"/>
  <c r="AA1103" i="20"/>
  <c r="AA1104" i="20"/>
  <c r="AA1105" i="20"/>
  <c r="AA1106" i="20"/>
  <c r="AA1107" i="20"/>
  <c r="AA1108" i="20"/>
  <c r="AA1109" i="20"/>
  <c r="AA1110" i="20"/>
  <c r="AA1111" i="20"/>
  <c r="AA1112" i="20"/>
  <c r="AA1113" i="20"/>
  <c r="AA1114" i="20"/>
  <c r="AA1115" i="20"/>
  <c r="AA1116" i="20"/>
  <c r="AA1117" i="20"/>
  <c r="AA1118" i="20"/>
  <c r="AA1119" i="20"/>
  <c r="AA1120" i="20"/>
  <c r="AA1121" i="20"/>
  <c r="AA1122" i="20"/>
  <c r="AA1123" i="20"/>
  <c r="AA1124" i="20"/>
  <c r="AA1125" i="20"/>
  <c r="AA1126" i="20"/>
  <c r="AA1127" i="20"/>
  <c r="AA1128" i="20"/>
  <c r="AA1129" i="20"/>
  <c r="AA1130" i="20"/>
  <c r="AA1131" i="20"/>
  <c r="AA1132" i="20"/>
  <c r="AA1133" i="20"/>
  <c r="AA1134" i="20"/>
  <c r="AA1135" i="20"/>
  <c r="AA1136" i="20"/>
  <c r="AA1137" i="20"/>
  <c r="AA1138" i="20"/>
  <c r="AA1139" i="20"/>
  <c r="AA1140" i="20"/>
  <c r="AA1141" i="20"/>
  <c r="AA1142" i="20"/>
  <c r="AA1143" i="20"/>
  <c r="AA1144" i="20"/>
  <c r="AA1145" i="20"/>
  <c r="AA1146" i="20"/>
  <c r="AA1147" i="20"/>
  <c r="AA1148" i="20"/>
  <c r="AA1149" i="20"/>
  <c r="AA1150" i="20"/>
  <c r="AA1151" i="20"/>
  <c r="AA1152" i="20"/>
  <c r="AA1153" i="20"/>
  <c r="AA1154" i="20"/>
  <c r="AA1155" i="20"/>
  <c r="AA1156" i="20"/>
  <c r="AA1157" i="20"/>
  <c r="AA1158" i="20"/>
  <c r="AA1159" i="20"/>
  <c r="AA1160" i="20"/>
  <c r="AA1161" i="20"/>
  <c r="AA1162" i="20"/>
  <c r="AA1163" i="20"/>
  <c r="AA1164" i="20"/>
  <c r="AA1165" i="20"/>
  <c r="AA1166" i="20"/>
  <c r="AA1167" i="20"/>
  <c r="AA1168" i="20"/>
  <c r="AA1169" i="20"/>
  <c r="AA1170" i="20"/>
  <c r="AA1171" i="20"/>
  <c r="AA1172" i="20"/>
  <c r="AA1173" i="20"/>
  <c r="AA1174" i="20"/>
  <c r="AA1175" i="20"/>
  <c r="AA1176" i="20"/>
  <c r="AA1177" i="20"/>
  <c r="AA1178" i="20"/>
  <c r="AA1179" i="20"/>
  <c r="AA1180" i="20"/>
  <c r="AA1181" i="20"/>
  <c r="AA1182" i="20"/>
  <c r="AA1183" i="20"/>
  <c r="AA1184" i="20"/>
  <c r="AA1185" i="20"/>
  <c r="AA1186" i="20"/>
  <c r="AA1187" i="20"/>
  <c r="AA1188" i="20"/>
  <c r="AA1189" i="20"/>
  <c r="AA1190" i="20"/>
  <c r="AA1191" i="20"/>
  <c r="AA1192" i="20"/>
  <c r="AA1193" i="20"/>
  <c r="AA1194" i="20"/>
  <c r="AA1195" i="20"/>
  <c r="AA1196" i="20"/>
  <c r="AA1197" i="20"/>
  <c r="AA1198" i="20"/>
  <c r="AA1199" i="20"/>
  <c r="AA1200" i="20"/>
  <c r="AA1201" i="20"/>
  <c r="AA1202" i="20"/>
  <c r="AA1203" i="20"/>
  <c r="AA1204" i="20"/>
  <c r="AA1205" i="20"/>
  <c r="AA1206" i="20"/>
  <c r="AA1207" i="20"/>
  <c r="AA1208" i="20"/>
  <c r="AA1209" i="20"/>
  <c r="AA1210" i="20"/>
  <c r="AA1211" i="20"/>
  <c r="AA1212" i="20"/>
  <c r="AA1213" i="20"/>
  <c r="AA1214" i="20"/>
  <c r="AA1215" i="20"/>
  <c r="AA1216" i="20"/>
  <c r="AA1217" i="20"/>
  <c r="AA1218" i="20"/>
  <c r="AA1219" i="20"/>
  <c r="AA1220" i="20"/>
  <c r="AA1221" i="20"/>
  <c r="AA1222" i="20"/>
  <c r="AA1223" i="20"/>
  <c r="AA1224" i="20"/>
  <c r="AA1225" i="20"/>
  <c r="AA1226" i="20"/>
  <c r="AA1227" i="20"/>
  <c r="AA1228" i="20"/>
  <c r="AA1229" i="20"/>
  <c r="AA1230" i="20"/>
  <c r="AA1231" i="20"/>
  <c r="AA1232" i="20"/>
  <c r="AA1233" i="20"/>
  <c r="AA1234" i="20"/>
  <c r="AA1235" i="20"/>
  <c r="AA1236" i="20"/>
  <c r="AA1237" i="20"/>
  <c r="AA1238" i="20"/>
  <c r="AA1239" i="20"/>
  <c r="AA1240" i="20"/>
  <c r="AA1241" i="20"/>
  <c r="AA1242" i="20"/>
  <c r="AA1243" i="20"/>
  <c r="AA1244" i="20"/>
  <c r="AA1245" i="20"/>
  <c r="AA1246" i="20"/>
  <c r="AA1247" i="20"/>
  <c r="AA1248" i="20"/>
  <c r="AA1249" i="20"/>
  <c r="AA1250" i="20"/>
  <c r="AA1251" i="20"/>
  <c r="AA1252" i="20"/>
  <c r="AA1253" i="20"/>
  <c r="AA1254" i="20"/>
  <c r="AA1255" i="20"/>
  <c r="AA1256" i="20"/>
  <c r="AA1257" i="20"/>
  <c r="AA1258" i="20"/>
  <c r="AA1259" i="20"/>
  <c r="AA1260" i="20"/>
  <c r="AA1261" i="20"/>
  <c r="AA1262" i="20"/>
  <c r="AA1263" i="20"/>
  <c r="AA1264" i="20"/>
  <c r="AA1265" i="20"/>
  <c r="AA1266" i="20"/>
  <c r="AA1267" i="20"/>
  <c r="AA1268" i="20"/>
  <c r="AA1269" i="20"/>
  <c r="AA1270" i="20"/>
  <c r="AA1271" i="20"/>
  <c r="AA1272" i="20"/>
  <c r="AA1273" i="20"/>
  <c r="AA1274" i="20"/>
  <c r="AA1275" i="20"/>
  <c r="AA1276" i="20"/>
  <c r="AA1277" i="20"/>
  <c r="AA1278" i="20"/>
  <c r="AA1279" i="20"/>
  <c r="AA1280" i="20"/>
  <c r="AA1281" i="20"/>
  <c r="AA1282" i="20"/>
  <c r="AA1283" i="20"/>
  <c r="AA1284" i="20"/>
  <c r="AA1285" i="20"/>
  <c r="AA1286" i="20"/>
  <c r="AA1287" i="20"/>
  <c r="AA1288" i="20"/>
  <c r="AA1289" i="20"/>
  <c r="AA1290" i="20"/>
  <c r="AA1291" i="20"/>
  <c r="AA1292" i="20"/>
  <c r="AA1293" i="20"/>
  <c r="AA1294" i="20"/>
  <c r="AA1295" i="20"/>
  <c r="AA1296" i="20"/>
  <c r="AA1297" i="20"/>
  <c r="AA1298" i="20"/>
  <c r="AA1299" i="20"/>
  <c r="AA1300" i="20"/>
  <c r="AA1301" i="20"/>
  <c r="AA1302" i="20"/>
  <c r="AA1303" i="20"/>
  <c r="AA1304" i="20"/>
  <c r="AA1305" i="20"/>
  <c r="AA1306" i="20"/>
  <c r="AA1307" i="20"/>
  <c r="AA1308" i="20"/>
  <c r="AA1309" i="20"/>
  <c r="AA1310" i="20"/>
  <c r="AA1311" i="20"/>
  <c r="AA1312" i="20"/>
  <c r="AA1313" i="20"/>
  <c r="AA1314" i="20"/>
  <c r="AA1315" i="20"/>
  <c r="AA1316" i="20"/>
  <c r="AA1317" i="20"/>
  <c r="AA1318" i="20"/>
  <c r="AA1319" i="20"/>
  <c r="AA1320" i="20"/>
  <c r="AA1321" i="20"/>
  <c r="AA1322" i="20"/>
  <c r="AA1323" i="20"/>
  <c r="AA1324" i="20"/>
  <c r="AA1325" i="20"/>
  <c r="AA1326" i="20"/>
  <c r="AA1327" i="20"/>
  <c r="AA1328" i="20"/>
  <c r="AA1329" i="20"/>
  <c r="AA1330" i="20"/>
  <c r="AA1331" i="20"/>
  <c r="AA1332" i="20"/>
  <c r="AA1333" i="20"/>
  <c r="AA1334" i="20"/>
  <c r="AA1335" i="20"/>
  <c r="AA1336" i="20"/>
  <c r="AA1337" i="20"/>
  <c r="AA1338" i="20"/>
  <c r="AA1339" i="20"/>
  <c r="AA1340" i="20"/>
  <c r="AA1341" i="20"/>
  <c r="AA1342" i="20"/>
  <c r="AA1343" i="20"/>
  <c r="AA1344" i="20"/>
  <c r="AA1345" i="20"/>
  <c r="AA1346" i="20"/>
  <c r="AA1347" i="20"/>
  <c r="AA1348" i="20"/>
  <c r="AA1349" i="20"/>
  <c r="AA1350" i="20"/>
  <c r="AA1351" i="20"/>
  <c r="AA1352" i="20"/>
  <c r="AA1353" i="20"/>
  <c r="AA1354" i="20"/>
  <c r="AA1355" i="20"/>
  <c r="AA1356" i="20"/>
  <c r="AA1357" i="20"/>
  <c r="AA1358" i="20"/>
  <c r="AA1359" i="20"/>
  <c r="AA1360" i="20"/>
  <c r="AA1361" i="20"/>
  <c r="AA1362" i="20"/>
  <c r="AA1363" i="20"/>
  <c r="AA1364" i="20"/>
  <c r="AA1365" i="20"/>
  <c r="AA1366" i="20"/>
  <c r="AA1367" i="20"/>
  <c r="AA1368" i="20"/>
  <c r="AA1369" i="20"/>
  <c r="AA1370" i="20"/>
  <c r="AA1371" i="20"/>
  <c r="AA1372" i="20"/>
  <c r="AA1373" i="20"/>
  <c r="AA1374" i="20"/>
  <c r="AA1375" i="20"/>
  <c r="AA1376" i="20"/>
  <c r="AA1377" i="20"/>
  <c r="AA1378" i="20"/>
  <c r="AA1379" i="20"/>
  <c r="AA1380" i="20"/>
  <c r="AA1381" i="20"/>
  <c r="AA1382" i="20"/>
  <c r="AA1383" i="20"/>
  <c r="AA1384" i="20"/>
  <c r="AA1385" i="20"/>
  <c r="AA1386" i="20"/>
  <c r="AA1387" i="20"/>
  <c r="AA1388" i="20"/>
  <c r="AA1389" i="20"/>
  <c r="AA1390" i="20"/>
  <c r="AA1391" i="20"/>
  <c r="AA1392" i="20"/>
  <c r="AA1393" i="20"/>
  <c r="AA1394" i="20"/>
  <c r="AA1395" i="20"/>
  <c r="AA1396" i="20"/>
  <c r="AA1397" i="20"/>
  <c r="AA1398" i="20"/>
  <c r="AA1399" i="20"/>
  <c r="AA1400" i="20"/>
  <c r="AA1401" i="20"/>
  <c r="AA1402" i="20"/>
  <c r="AA1403" i="20"/>
  <c r="AA1404" i="20"/>
  <c r="AA1405" i="20"/>
  <c r="AA1406" i="20"/>
  <c r="AA1407" i="20"/>
  <c r="AA1408" i="20"/>
  <c r="AA1409" i="20"/>
  <c r="AA1410" i="20"/>
  <c r="AA1411" i="20"/>
  <c r="AA1412" i="20"/>
  <c r="AA1413" i="20"/>
  <c r="AA1414" i="20"/>
  <c r="AA1415" i="20"/>
  <c r="AA1416" i="20"/>
  <c r="AA1417" i="20"/>
  <c r="AA1418" i="20"/>
  <c r="AA1419" i="20"/>
  <c r="AA1420" i="20"/>
  <c r="AA1421" i="20"/>
  <c r="AA1422" i="20"/>
  <c r="AA1423" i="20"/>
  <c r="AA1424" i="20"/>
  <c r="AA1425" i="20"/>
  <c r="AA1426" i="20"/>
  <c r="AA1427" i="20"/>
  <c r="AA1428" i="20"/>
  <c r="AA1429" i="20"/>
  <c r="AA1430" i="20"/>
  <c r="AA1431" i="20"/>
  <c r="AA1432" i="20"/>
  <c r="AA1433" i="20"/>
  <c r="AA1434" i="20"/>
  <c r="AA1435" i="20"/>
  <c r="AA1436" i="20"/>
  <c r="AA1437" i="20"/>
  <c r="AA1438" i="20"/>
  <c r="AA1439" i="20"/>
  <c r="AA1440" i="20"/>
  <c r="AA1441" i="20"/>
  <c r="AA1442" i="20"/>
  <c r="AA1443" i="20"/>
  <c r="AA1444" i="20"/>
  <c r="AA1445" i="20"/>
  <c r="AA1446" i="20"/>
  <c r="AA1447" i="20"/>
  <c r="AA1448" i="20"/>
  <c r="AA1449" i="20"/>
  <c r="AA1450" i="20"/>
  <c r="AA1451" i="20"/>
  <c r="AA1452" i="20"/>
  <c r="AA1453" i="20"/>
  <c r="AA1454" i="20"/>
  <c r="AA1455" i="20"/>
  <c r="AA1456" i="20"/>
  <c r="AA1457" i="20"/>
  <c r="AA1458" i="20"/>
  <c r="AA1459" i="20"/>
  <c r="AA1460" i="20"/>
  <c r="AA1461" i="20"/>
  <c r="AA1462" i="20"/>
  <c r="AA1463" i="20"/>
  <c r="AA1464" i="20"/>
  <c r="AA1465" i="20"/>
  <c r="AA1466" i="20"/>
  <c r="AA1467" i="20"/>
  <c r="AA1468" i="20"/>
  <c r="AA1469" i="20"/>
  <c r="AA1470" i="20"/>
  <c r="AA1471" i="20"/>
  <c r="AA1472" i="20"/>
  <c r="AA1473" i="20"/>
  <c r="AA1474" i="20"/>
  <c r="AA1475" i="20"/>
  <c r="AA1476" i="20"/>
  <c r="AA1477" i="20"/>
  <c r="AA1478" i="20"/>
  <c r="AA1479" i="20"/>
  <c r="AA1480" i="20"/>
  <c r="AA1481" i="20"/>
  <c r="AA1482" i="20"/>
  <c r="AA1483" i="20"/>
  <c r="AA1484" i="20"/>
  <c r="AA1485" i="20"/>
  <c r="AA1486" i="20"/>
  <c r="AA1487" i="20"/>
  <c r="AA1488" i="20"/>
  <c r="AA1489" i="20"/>
  <c r="AA1490" i="20"/>
  <c r="AA1491" i="20"/>
  <c r="AA1492" i="20"/>
  <c r="AA1493" i="20"/>
  <c r="AA1494" i="20"/>
  <c r="AA1495" i="20"/>
  <c r="AA1496" i="20"/>
  <c r="AA1497" i="20"/>
  <c r="AA1498" i="20"/>
  <c r="AA1499" i="20"/>
  <c r="AA1500" i="20"/>
  <c r="AA1501" i="20"/>
  <c r="AA1502" i="20"/>
  <c r="AA1503" i="20"/>
  <c r="AA1504" i="20"/>
  <c r="AA1505" i="20"/>
  <c r="AA1506" i="20"/>
  <c r="AA1507" i="20"/>
  <c r="AA1508" i="20"/>
  <c r="AA1509" i="20"/>
  <c r="AA1510" i="20"/>
  <c r="AA1511" i="20"/>
  <c r="AA1512" i="20"/>
  <c r="AA1513" i="20"/>
  <c r="AA1514" i="20"/>
  <c r="AA1515" i="20"/>
  <c r="AA1516" i="20"/>
  <c r="AA1517" i="20"/>
  <c r="AA1518" i="20"/>
  <c r="AA1519" i="20"/>
  <c r="AA1520" i="20"/>
  <c r="AA1521" i="20"/>
  <c r="AA1522" i="20"/>
  <c r="AA1523" i="20"/>
  <c r="AA1524" i="20"/>
  <c r="AA1525" i="20"/>
  <c r="AA1526" i="20"/>
  <c r="AA1527" i="20"/>
  <c r="AA1528" i="20"/>
  <c r="AA1529" i="20"/>
  <c r="AA1530" i="20"/>
  <c r="AA1531" i="20"/>
  <c r="AA1532" i="20"/>
  <c r="AA1533" i="20"/>
  <c r="AA1534" i="20"/>
  <c r="AA1535" i="20"/>
  <c r="AA1536" i="20"/>
  <c r="AA1537" i="20"/>
  <c r="AA1538" i="20"/>
  <c r="AA1539" i="20"/>
  <c r="AA1540" i="20"/>
  <c r="AA1541" i="20"/>
  <c r="AA1542" i="20"/>
  <c r="AA1543" i="20"/>
  <c r="AA1544" i="20"/>
  <c r="AA1545" i="20"/>
  <c r="AA1546" i="20"/>
  <c r="AA1547" i="20"/>
  <c r="AA1548" i="20"/>
  <c r="AA1549" i="20"/>
  <c r="AA1550" i="20"/>
  <c r="AA1551" i="20"/>
  <c r="AA1552" i="20"/>
  <c r="AA1553" i="20"/>
  <c r="AA1554" i="20"/>
  <c r="AA1555" i="20"/>
  <c r="AA1556" i="20"/>
  <c r="AA1557" i="20"/>
  <c r="AA1558" i="20"/>
  <c r="AA1559" i="20"/>
  <c r="AA1560" i="20"/>
  <c r="AA1561" i="20"/>
  <c r="AA1562" i="20"/>
  <c r="AA1563" i="20"/>
  <c r="AA1564" i="20"/>
  <c r="AA1565" i="20"/>
  <c r="AA1566" i="20"/>
  <c r="AA1567" i="20"/>
  <c r="AA1568" i="20"/>
  <c r="AA1569" i="20"/>
  <c r="AA1570" i="20"/>
  <c r="AA1571" i="20"/>
  <c r="AA1572" i="20"/>
  <c r="AA1573" i="20"/>
  <c r="AA1574" i="20"/>
  <c r="AA1575" i="20"/>
  <c r="AA1576" i="20"/>
  <c r="AA1577" i="20"/>
  <c r="AA1578" i="20"/>
  <c r="AA1579" i="20"/>
  <c r="AA1580" i="20"/>
  <c r="AA1581" i="20"/>
  <c r="AA1582" i="20"/>
  <c r="AA1583" i="20"/>
  <c r="AA1584" i="20"/>
  <c r="AA1585" i="20"/>
  <c r="AA1586" i="20"/>
  <c r="AA1587" i="20"/>
  <c r="AA1588" i="20"/>
  <c r="AA1589" i="20"/>
  <c r="AA1590" i="20"/>
  <c r="AA1591" i="20"/>
  <c r="AA1592" i="20"/>
  <c r="AA1593" i="20"/>
  <c r="AA1594" i="20"/>
  <c r="AA1595" i="20"/>
  <c r="AA1596" i="20"/>
  <c r="AA1597" i="20"/>
  <c r="AA1598" i="20"/>
  <c r="AA1599" i="20"/>
  <c r="AA1600" i="20"/>
  <c r="AA1601" i="20"/>
  <c r="AA1602" i="20"/>
  <c r="AA1603" i="20"/>
  <c r="AA1604" i="20"/>
  <c r="AA1605" i="20"/>
  <c r="AA1606" i="20"/>
  <c r="AA1607" i="20"/>
  <c r="AA1608" i="20"/>
  <c r="AA1609" i="20"/>
  <c r="AA1610" i="20"/>
  <c r="AA1611" i="20"/>
  <c r="AA1612" i="20"/>
  <c r="AA1613" i="20"/>
  <c r="AA1614" i="20"/>
  <c r="AA1615" i="20"/>
  <c r="AA1616" i="20"/>
  <c r="AA1617" i="20"/>
  <c r="AA1618" i="20"/>
  <c r="AA1619" i="20"/>
  <c r="AA1620" i="20"/>
  <c r="AA1621" i="20"/>
  <c r="AA1622" i="20"/>
  <c r="AA1623" i="20"/>
  <c r="AA1624" i="20"/>
  <c r="AA1625" i="20"/>
  <c r="AA1626" i="20"/>
  <c r="AA1627" i="20"/>
  <c r="AA1628" i="20"/>
  <c r="AA1629" i="20"/>
  <c r="AA1630" i="20"/>
  <c r="AA1631" i="20"/>
  <c r="AA1632" i="20"/>
  <c r="AA1633" i="20"/>
  <c r="AA1634" i="20"/>
  <c r="AA1635" i="20"/>
  <c r="AA1636" i="20"/>
  <c r="AA1637" i="20"/>
  <c r="AA1638" i="20"/>
  <c r="AA1639" i="20"/>
  <c r="AA1640" i="20"/>
  <c r="AA1641" i="20"/>
  <c r="AA1642" i="20"/>
  <c r="AA1643" i="20"/>
  <c r="AA1644" i="20"/>
  <c r="AA1645" i="20"/>
  <c r="AA1646" i="20"/>
  <c r="AA1647" i="20"/>
  <c r="AA1648" i="20"/>
  <c r="AA1649" i="20"/>
  <c r="AA1650" i="20"/>
  <c r="AA1651" i="20"/>
  <c r="AA1652" i="20"/>
  <c r="AA1653" i="20"/>
  <c r="AA1654" i="20"/>
  <c r="AA1655" i="20"/>
  <c r="AA1656" i="20"/>
  <c r="AA1657" i="20"/>
  <c r="AA1658" i="20"/>
  <c r="AA1659" i="20"/>
  <c r="AA1660" i="20"/>
  <c r="AA1661" i="20"/>
  <c r="AA1662" i="20"/>
  <c r="AA1663" i="20"/>
  <c r="AA1664" i="20"/>
  <c r="AA1665" i="20"/>
  <c r="AA1666" i="20"/>
  <c r="AA1667" i="20"/>
  <c r="AA1668" i="20"/>
  <c r="AA1669" i="20"/>
  <c r="AA1670" i="20"/>
  <c r="AA1671" i="20"/>
  <c r="AA1672" i="20"/>
  <c r="AA1673" i="20"/>
  <c r="AA1674" i="20"/>
  <c r="AA1675" i="20"/>
  <c r="AA1676" i="20"/>
  <c r="AA1677" i="20"/>
  <c r="AA1678" i="20"/>
  <c r="AA1679" i="20"/>
  <c r="AA1680" i="20"/>
  <c r="AA1681" i="20"/>
  <c r="AA1682" i="20"/>
  <c r="AA1683" i="20"/>
  <c r="AA1684" i="20"/>
  <c r="AA1685" i="20"/>
  <c r="AA1686" i="20"/>
  <c r="AA1687" i="20"/>
  <c r="AA1688" i="20"/>
  <c r="AA1689" i="20"/>
  <c r="AA1690" i="20"/>
  <c r="AA1691" i="20"/>
  <c r="AA1692" i="20"/>
  <c r="AA1693" i="20"/>
  <c r="AA1694" i="20"/>
  <c r="AA1695" i="20"/>
  <c r="AA1696" i="20"/>
  <c r="AA1697" i="20"/>
  <c r="AA1698" i="20"/>
  <c r="AA1699" i="20"/>
  <c r="AA1700" i="20"/>
  <c r="AA1701" i="20"/>
  <c r="AA1702" i="20"/>
  <c r="AA1703" i="20"/>
  <c r="AA1704" i="20"/>
  <c r="AA1705" i="20"/>
  <c r="AA1706" i="20"/>
  <c r="AA1707" i="20"/>
  <c r="AA1708" i="20"/>
  <c r="AA1709" i="20"/>
  <c r="AA1710" i="20"/>
  <c r="AA1711" i="20"/>
  <c r="AA1712" i="20"/>
  <c r="AA1713" i="20"/>
  <c r="AA1714" i="20"/>
  <c r="AA1715" i="20"/>
  <c r="AA1716" i="20"/>
  <c r="AA1717" i="20"/>
  <c r="AA1718" i="20"/>
  <c r="AA1719" i="20"/>
  <c r="AA1720" i="20"/>
  <c r="AA1721" i="20"/>
  <c r="AA1722" i="20"/>
  <c r="AA1723" i="20"/>
  <c r="AA1724" i="20"/>
  <c r="AA1725" i="20"/>
  <c r="AA1726" i="20"/>
  <c r="AA1727" i="20"/>
  <c r="AA1728" i="20"/>
  <c r="AA1729" i="20"/>
  <c r="AA1730" i="20"/>
  <c r="AA1731" i="20"/>
  <c r="AA1732" i="20"/>
  <c r="AA1733" i="20"/>
  <c r="AA1734" i="20"/>
  <c r="AA1735" i="20"/>
  <c r="AA1736" i="20"/>
  <c r="AA1737" i="20"/>
  <c r="AA1738" i="20"/>
  <c r="AA1739" i="20"/>
  <c r="AA1740" i="20"/>
  <c r="AA1741" i="20"/>
  <c r="AA1742" i="20"/>
  <c r="AA1743" i="20"/>
  <c r="AA1744" i="20"/>
  <c r="AA1745" i="20"/>
  <c r="AA1746" i="20"/>
  <c r="AA1747" i="20"/>
  <c r="AA1748" i="20"/>
  <c r="AA1749" i="20"/>
  <c r="AA1750" i="20"/>
  <c r="AA1751" i="20"/>
  <c r="AA1752" i="20"/>
  <c r="AA1753" i="20"/>
  <c r="AA1754" i="20"/>
  <c r="AA1755" i="20"/>
  <c r="AA1756" i="20"/>
  <c r="AA1757" i="20"/>
  <c r="AA1758" i="20"/>
  <c r="AA1759" i="20"/>
  <c r="AA1760" i="20"/>
  <c r="AA1761" i="20"/>
  <c r="AA1762" i="20"/>
  <c r="AA1763" i="20"/>
  <c r="AA1764" i="20"/>
  <c r="AA1765" i="20"/>
  <c r="AA1766" i="20"/>
  <c r="AA1767" i="20"/>
  <c r="AA1768" i="20"/>
  <c r="AA1769" i="20"/>
  <c r="AA1770" i="20"/>
  <c r="AA1771" i="20"/>
  <c r="AA1772" i="20"/>
  <c r="AA1773" i="20"/>
  <c r="AA1774" i="20"/>
  <c r="AA1775" i="20"/>
  <c r="AA1776" i="20"/>
  <c r="AA1777" i="20"/>
  <c r="AA1778" i="20"/>
  <c r="AA1779" i="20"/>
  <c r="AA1780" i="20"/>
  <c r="AA1781" i="20"/>
  <c r="AA1782" i="20"/>
  <c r="AA1783" i="20"/>
  <c r="AA1784" i="20"/>
  <c r="AA1785" i="20"/>
  <c r="AA1786" i="20"/>
  <c r="AA1787" i="20"/>
  <c r="AA1788" i="20"/>
  <c r="AA1789" i="20"/>
  <c r="AA1790" i="20"/>
  <c r="AA1791" i="20"/>
  <c r="AA1792" i="20"/>
  <c r="AA1793" i="20"/>
  <c r="AA1794" i="20"/>
  <c r="AA1795" i="20"/>
  <c r="AA1796" i="20"/>
  <c r="AA1797" i="20"/>
  <c r="AA1798" i="20"/>
  <c r="AA1799" i="20"/>
  <c r="AA1800" i="20"/>
  <c r="AA1801" i="20"/>
  <c r="AA1802" i="20"/>
  <c r="AA1803" i="20"/>
  <c r="AA1804" i="20"/>
  <c r="AA1805" i="20"/>
  <c r="AA1806" i="20"/>
  <c r="AA1807" i="20"/>
  <c r="AA1808" i="20"/>
  <c r="AA1809" i="20"/>
  <c r="AA1810" i="20"/>
  <c r="AA1811" i="20"/>
  <c r="AA1812" i="20"/>
  <c r="AA1813" i="20"/>
  <c r="AA1814" i="20"/>
  <c r="AA1815" i="20"/>
  <c r="AA1816" i="20"/>
  <c r="AA1817" i="20"/>
  <c r="AA1818" i="20"/>
  <c r="AA1819" i="20"/>
  <c r="AA1820" i="20"/>
  <c r="AA1821" i="20"/>
  <c r="AA1822" i="20"/>
  <c r="AA1823" i="20"/>
  <c r="AA1824" i="20"/>
  <c r="AA1825" i="20"/>
  <c r="AA1826" i="20"/>
  <c r="AA1827" i="20"/>
  <c r="AA1828" i="20"/>
  <c r="AA1829" i="20"/>
  <c r="AA1830" i="20"/>
  <c r="AA1831" i="20"/>
  <c r="AA1832" i="20"/>
  <c r="AA1833" i="20"/>
  <c r="AA1834" i="20"/>
  <c r="AA1835" i="20"/>
  <c r="AA1836" i="20"/>
  <c r="AA1837" i="20"/>
  <c r="AA1838" i="20"/>
  <c r="AA1839" i="20"/>
  <c r="AA1840" i="20"/>
  <c r="AA1841" i="20"/>
  <c r="AA1842" i="20"/>
  <c r="AA1843" i="20"/>
  <c r="AA1844" i="20"/>
  <c r="AA1845" i="20"/>
  <c r="AA1846" i="20"/>
  <c r="AA1847" i="20"/>
  <c r="AA1848" i="20"/>
  <c r="AA1849" i="20"/>
  <c r="AA1850" i="20"/>
  <c r="AA1851" i="20"/>
  <c r="AA1852" i="20"/>
  <c r="AA1853" i="20"/>
  <c r="AA1854" i="20"/>
  <c r="AA1855" i="20"/>
  <c r="AA1856" i="20"/>
  <c r="AA1857" i="20"/>
  <c r="AA1858" i="20"/>
  <c r="AA1859" i="20"/>
  <c r="AA1860" i="20"/>
  <c r="AA1861" i="20"/>
  <c r="AA1862" i="20"/>
  <c r="AA1863" i="20"/>
  <c r="AA1864" i="20"/>
  <c r="AA1865" i="20"/>
  <c r="AA1866" i="20"/>
  <c r="AA1867" i="20"/>
  <c r="AA1868" i="20"/>
  <c r="AA1869" i="20"/>
  <c r="AA1870" i="20"/>
  <c r="AA1871" i="20"/>
  <c r="AA1872" i="20"/>
  <c r="AA1873" i="20"/>
  <c r="AA1874" i="20"/>
  <c r="AA1875" i="20"/>
  <c r="AA1876" i="20"/>
  <c r="AA1877" i="20"/>
  <c r="AA1878" i="20"/>
  <c r="AA1879" i="20"/>
  <c r="AA1880" i="20"/>
  <c r="AA1881" i="20"/>
  <c r="AA1882" i="20"/>
  <c r="AA1883" i="20"/>
  <c r="AA1884" i="20"/>
  <c r="AA1885" i="20"/>
  <c r="AA1886" i="20"/>
  <c r="AA1887" i="20"/>
  <c r="AA1888" i="20"/>
  <c r="AA1889" i="20"/>
  <c r="AA1890" i="20"/>
  <c r="AA1891" i="20"/>
  <c r="AA1892" i="20"/>
  <c r="AA1893" i="20"/>
  <c r="AA1894" i="20"/>
  <c r="AA1895" i="20"/>
  <c r="AA1896" i="20"/>
  <c r="AA1897" i="20"/>
  <c r="AA1898" i="20"/>
  <c r="AA1899" i="20"/>
  <c r="AA1900" i="20"/>
  <c r="AA1901" i="20"/>
  <c r="AA1902" i="20"/>
  <c r="AA1903" i="20"/>
  <c r="AA1904" i="20"/>
  <c r="AA1905" i="20"/>
  <c r="AA1906" i="20"/>
  <c r="AA1907" i="20"/>
  <c r="AA1908" i="20"/>
  <c r="AA1909" i="20"/>
  <c r="AA1910" i="20"/>
  <c r="AA1911" i="20"/>
  <c r="AA1912" i="20"/>
  <c r="AA1913" i="20"/>
  <c r="AA1914" i="20"/>
  <c r="AA1915" i="20"/>
  <c r="AA1916" i="20"/>
  <c r="AA1917" i="20"/>
  <c r="AA1918" i="20"/>
  <c r="AA1919" i="20"/>
  <c r="AA1920" i="20"/>
  <c r="AA1921" i="20"/>
  <c r="AA1922" i="20"/>
  <c r="AA1923" i="20"/>
  <c r="AA1924" i="20"/>
  <c r="AA1925" i="20"/>
  <c r="AA1926" i="20"/>
  <c r="AA1927" i="20"/>
  <c r="AA1928" i="20"/>
  <c r="AA1929" i="20"/>
  <c r="AA1930" i="20"/>
  <c r="AA1931" i="20"/>
  <c r="AA1932" i="20"/>
  <c r="AA1933" i="20"/>
  <c r="AA1934" i="20"/>
  <c r="AA1935" i="20"/>
  <c r="AA1936" i="20"/>
  <c r="AA1937" i="20"/>
  <c r="AA1938" i="20"/>
  <c r="AA1939" i="20"/>
  <c r="AA1940" i="20"/>
  <c r="AA1941" i="20"/>
  <c r="AA1942" i="20"/>
  <c r="AA1943" i="20"/>
  <c r="AA1944" i="20"/>
  <c r="AA1945" i="20"/>
  <c r="AA1946" i="20"/>
  <c r="AA1947" i="20"/>
  <c r="AA1948" i="20"/>
  <c r="AA1949" i="20"/>
  <c r="AA1950" i="20"/>
  <c r="AA1951" i="20"/>
  <c r="AA1952" i="20"/>
  <c r="AA1953" i="20"/>
  <c r="AA1954" i="20"/>
  <c r="AA1955" i="20"/>
  <c r="AA1956" i="20"/>
  <c r="AA1957" i="20"/>
  <c r="AA1958" i="20"/>
  <c r="AA1959" i="20"/>
  <c r="AA1960" i="20"/>
  <c r="AA1961" i="20"/>
  <c r="AA1962" i="20"/>
  <c r="AA1963" i="20"/>
  <c r="AA1964" i="20"/>
  <c r="AA1965" i="20"/>
  <c r="AA1966" i="20"/>
  <c r="AA1967" i="20"/>
  <c r="AA1968" i="20"/>
  <c r="AA1969" i="20"/>
  <c r="AA1970" i="20"/>
  <c r="AA1971" i="20"/>
  <c r="AA1972" i="20"/>
  <c r="AA1973" i="20"/>
  <c r="AA1974" i="20"/>
  <c r="AA1975" i="20"/>
  <c r="AA1976" i="20"/>
  <c r="AA1977" i="20"/>
  <c r="AA1978" i="20"/>
  <c r="AA1979" i="20"/>
  <c r="AA1980" i="20"/>
  <c r="AA1981" i="20"/>
  <c r="AA1982" i="20"/>
  <c r="AA1983" i="20"/>
  <c r="AA1984" i="20"/>
  <c r="AA1985" i="20"/>
  <c r="AA1986" i="20"/>
  <c r="AA1987" i="20"/>
  <c r="AA1988" i="20"/>
  <c r="AA1989" i="20"/>
  <c r="AA1990" i="20"/>
  <c r="AA1991" i="20"/>
  <c r="AA1992" i="20"/>
  <c r="AA1993" i="20"/>
  <c r="AA1994" i="20"/>
  <c r="AA1995" i="20"/>
  <c r="AA1996" i="20"/>
  <c r="AA1997" i="20"/>
  <c r="AA1998" i="20"/>
  <c r="AA1999" i="20"/>
  <c r="AA2000" i="20"/>
  <c r="AA2001" i="20"/>
  <c r="AA2002" i="20"/>
  <c r="AA2003" i="20"/>
  <c r="AA2004" i="20"/>
  <c r="AA2005" i="20"/>
  <c r="AA2006" i="20"/>
  <c r="AA2007" i="20"/>
  <c r="AA2008" i="20"/>
  <c r="AA2009" i="20"/>
  <c r="AA2010" i="20"/>
  <c r="AA2011" i="20"/>
  <c r="AA2012" i="20"/>
  <c r="AA2013" i="20"/>
  <c r="AA2014" i="20"/>
  <c r="AA2015" i="20"/>
  <c r="AA2016" i="20"/>
  <c r="AA2017" i="20"/>
  <c r="AA2018" i="20"/>
  <c r="AA2019" i="20"/>
  <c r="AA2020" i="20"/>
  <c r="AA2021" i="20"/>
  <c r="AA2022" i="20"/>
  <c r="AA2023" i="20"/>
  <c r="AA2024" i="20"/>
  <c r="AA2025" i="20"/>
  <c r="AA2026" i="20"/>
  <c r="AA2027" i="20"/>
  <c r="AA2028" i="20"/>
  <c r="AA2029" i="20"/>
  <c r="AA2030" i="20"/>
  <c r="AA2031" i="20"/>
  <c r="AA2032" i="20"/>
  <c r="AA2033" i="20"/>
  <c r="AA2034" i="20"/>
  <c r="AA2035" i="20"/>
  <c r="AA2036" i="20"/>
  <c r="AA2037" i="20"/>
  <c r="AA2038" i="20"/>
  <c r="AA2039" i="20"/>
  <c r="AA2040" i="20"/>
  <c r="AA2041" i="20"/>
  <c r="AA2042" i="20"/>
  <c r="AA2043" i="20"/>
  <c r="AA2044" i="20"/>
  <c r="AA2045" i="20"/>
  <c r="AA2046" i="20"/>
  <c r="AA2047" i="20"/>
  <c r="AA2048" i="20"/>
  <c r="AA2049" i="20"/>
  <c r="AA2050" i="20"/>
  <c r="AA2051" i="20"/>
  <c r="AA2052" i="20"/>
  <c r="AA2053" i="20"/>
  <c r="AA2054" i="20"/>
  <c r="AA2055" i="20"/>
  <c r="AA2056" i="20"/>
  <c r="AA2057" i="20"/>
  <c r="AA2058" i="20"/>
  <c r="AA2059" i="20"/>
  <c r="AA2060" i="20"/>
  <c r="AA2061" i="20"/>
  <c r="AA2062" i="20"/>
  <c r="AA2063" i="20"/>
  <c r="AA2064" i="20"/>
  <c r="AA2065" i="20"/>
  <c r="AA2066" i="20"/>
  <c r="AA2067" i="20"/>
  <c r="AA2068" i="20"/>
  <c r="AA2069" i="20"/>
  <c r="AA2070" i="20"/>
  <c r="AA2071" i="20"/>
  <c r="AA2072" i="20"/>
  <c r="AA2073" i="20"/>
  <c r="AA2074" i="20"/>
  <c r="AA2075" i="20"/>
  <c r="AA2076" i="20"/>
  <c r="AA2077" i="20"/>
  <c r="AA2078" i="20"/>
  <c r="AA2079" i="20"/>
  <c r="AA2080" i="20"/>
  <c r="AA2081" i="20"/>
  <c r="AA2082" i="20"/>
  <c r="AA2083" i="20"/>
  <c r="AA2084" i="20"/>
  <c r="AA2085" i="20"/>
  <c r="AA2086" i="20"/>
  <c r="AA2087" i="20"/>
  <c r="AA2088" i="20"/>
  <c r="AA2089" i="20"/>
  <c r="AA2090" i="20"/>
  <c r="AA2091" i="20"/>
  <c r="AA2092" i="20"/>
  <c r="AA2093" i="20"/>
  <c r="AA2094" i="20"/>
  <c r="AA2095" i="20"/>
  <c r="AA2096" i="20"/>
  <c r="AA2097" i="20"/>
  <c r="AA2098" i="20"/>
  <c r="AA2099" i="20"/>
  <c r="AA2100" i="20"/>
  <c r="AA2101" i="20"/>
  <c r="AA2102" i="20"/>
  <c r="AA2103" i="20"/>
  <c r="AA2104" i="20"/>
  <c r="AA2105" i="20"/>
  <c r="AA2106" i="20"/>
  <c r="AA2107" i="20"/>
  <c r="AA2108" i="20"/>
  <c r="AA2109" i="20"/>
  <c r="AA2110" i="20"/>
  <c r="AA2111" i="20"/>
  <c r="AA2112" i="20"/>
  <c r="AA2113" i="20"/>
  <c r="AA2114" i="20"/>
  <c r="AA2115" i="20"/>
  <c r="AA2116" i="20"/>
  <c r="AA2117" i="20"/>
  <c r="AA2118" i="20"/>
  <c r="AA2119" i="20"/>
  <c r="AA2120" i="20"/>
  <c r="AA2121" i="20"/>
  <c r="AA2122" i="20"/>
  <c r="AA2123" i="20"/>
  <c r="AA2124" i="20"/>
  <c r="AA2125" i="20"/>
  <c r="AA2126" i="20"/>
  <c r="AA2127" i="20"/>
  <c r="AA2128" i="20"/>
  <c r="AA2129" i="20"/>
  <c r="AA2130" i="20"/>
  <c r="AA2131" i="20"/>
  <c r="AA2132" i="20"/>
  <c r="AA2133" i="20"/>
  <c r="AA2134" i="20"/>
  <c r="AA2135" i="20"/>
  <c r="AA2136" i="20"/>
  <c r="AA2137" i="20"/>
  <c r="AA2138" i="20"/>
  <c r="AA2139" i="20"/>
  <c r="AA2140" i="20"/>
  <c r="AA2141" i="20"/>
  <c r="AA2142" i="20"/>
  <c r="AA2143" i="20"/>
  <c r="AA2144" i="20"/>
  <c r="AA2145" i="20"/>
  <c r="AA2146" i="20"/>
  <c r="AA2147" i="20"/>
  <c r="AA2148" i="20"/>
  <c r="AA2149" i="20"/>
  <c r="AA2150" i="20"/>
  <c r="AA2151" i="20"/>
  <c r="AA2152" i="20"/>
  <c r="AA2153" i="20"/>
  <c r="AA2154" i="20"/>
  <c r="AA2155" i="20"/>
  <c r="AA2156" i="20"/>
  <c r="AA2157" i="20"/>
  <c r="AA2158" i="20"/>
  <c r="AA2159" i="20"/>
  <c r="AA2160" i="20"/>
  <c r="AA2161" i="20"/>
  <c r="AA2162" i="20"/>
  <c r="AA2163" i="20"/>
  <c r="AA2164" i="20"/>
  <c r="AA2165" i="20"/>
  <c r="AA2166" i="20"/>
  <c r="AA2167" i="20"/>
  <c r="AA2168" i="20"/>
  <c r="AA2169" i="20"/>
  <c r="AA2170" i="20"/>
  <c r="AA2171" i="20"/>
  <c r="AA2172" i="20"/>
  <c r="AA2173" i="20"/>
  <c r="AA2174" i="20"/>
  <c r="AA2175" i="20"/>
  <c r="AA2176" i="20"/>
  <c r="AA2177" i="20"/>
  <c r="AA2178" i="20"/>
  <c r="AA2179" i="20"/>
  <c r="AA2180" i="20"/>
  <c r="AA2181" i="20"/>
  <c r="AA2182" i="20"/>
  <c r="AA2183" i="20"/>
  <c r="AA2184" i="20"/>
  <c r="AA2185" i="20"/>
  <c r="AA2186" i="20"/>
  <c r="AA2187" i="20"/>
  <c r="AA2188" i="20"/>
  <c r="AA2189" i="20"/>
  <c r="AA2190" i="20"/>
  <c r="AA2191" i="20"/>
  <c r="AA2192" i="20"/>
  <c r="AA2193" i="20"/>
  <c r="AA2194" i="20"/>
  <c r="AA2195" i="20"/>
  <c r="AA2196" i="20"/>
  <c r="AA2197" i="20"/>
  <c r="AA2198" i="20"/>
  <c r="AA2199" i="20"/>
  <c r="AA2200" i="20"/>
  <c r="AA2201" i="20"/>
  <c r="AA2202" i="20"/>
  <c r="AA2203" i="20"/>
  <c r="AA2204" i="20"/>
  <c r="AA2205" i="20"/>
  <c r="AA2206" i="20"/>
  <c r="AA2207" i="20"/>
  <c r="AA2208" i="20"/>
  <c r="AA2209" i="20"/>
  <c r="AA2210" i="20"/>
  <c r="AA2211" i="20"/>
  <c r="AA2212" i="20"/>
  <c r="AA2213" i="20"/>
  <c r="AA2214" i="20"/>
  <c r="AA2215" i="20"/>
  <c r="AA2216" i="20"/>
  <c r="AA2217" i="20"/>
  <c r="AA2218" i="20"/>
  <c r="AA2219" i="20"/>
  <c r="AA2220" i="20"/>
  <c r="AA2221" i="20"/>
  <c r="AA2222" i="20"/>
  <c r="AA2223" i="20"/>
  <c r="AA2224" i="20"/>
  <c r="AA2225" i="20"/>
  <c r="AA2226" i="20"/>
  <c r="AA2227" i="20"/>
  <c r="AA2228" i="20"/>
  <c r="AA2229" i="20"/>
  <c r="AA2230" i="20"/>
  <c r="AA2231" i="20"/>
  <c r="AA2232" i="20"/>
  <c r="AA2233" i="20"/>
  <c r="AA2234" i="20"/>
  <c r="AA2235" i="20"/>
  <c r="AA2236" i="20"/>
  <c r="AA2237" i="20"/>
  <c r="AA2238" i="20"/>
  <c r="AA2239" i="20"/>
  <c r="AA2240" i="20"/>
  <c r="AA2241" i="20"/>
  <c r="AA2242" i="20"/>
  <c r="AA2243" i="20"/>
  <c r="AA2244" i="20"/>
  <c r="AA2245" i="20"/>
  <c r="AA2246" i="20"/>
  <c r="AA2247" i="20"/>
  <c r="AA2248" i="20"/>
  <c r="AA2249" i="20"/>
  <c r="AA2250" i="20"/>
  <c r="AA2251" i="20"/>
  <c r="AA2252" i="20"/>
  <c r="AA2253" i="20"/>
  <c r="AA2254" i="20"/>
  <c r="AA2255" i="20"/>
  <c r="AA2256" i="20"/>
  <c r="AA2257" i="20"/>
  <c r="AA2258" i="20"/>
  <c r="AA2259" i="20"/>
  <c r="AA2260" i="20"/>
  <c r="AA2261" i="20"/>
  <c r="AA2262" i="20"/>
  <c r="AA2263" i="20"/>
  <c r="AA2264" i="20"/>
  <c r="AA2265" i="20"/>
  <c r="AA2266" i="20"/>
  <c r="AA2267" i="20"/>
  <c r="AA2268" i="20"/>
  <c r="AA2269" i="20"/>
  <c r="AA2270" i="20"/>
  <c r="AA2271" i="20"/>
  <c r="AA2272" i="20"/>
  <c r="AA2273" i="20"/>
  <c r="AA2274" i="20"/>
  <c r="AA2275" i="20"/>
  <c r="AA2276" i="20"/>
  <c r="AA2277" i="20"/>
  <c r="AA2278" i="20"/>
  <c r="AA2279" i="20"/>
  <c r="AA2280" i="20"/>
  <c r="AA2281" i="20"/>
  <c r="AA2282" i="20"/>
  <c r="AA2283" i="20"/>
  <c r="AA2284" i="20"/>
  <c r="AA2285" i="20"/>
  <c r="AA2286" i="20"/>
  <c r="AA2287" i="20"/>
  <c r="AA2288" i="20"/>
  <c r="AA2289" i="20"/>
  <c r="AA2290" i="20"/>
  <c r="AA2291" i="20"/>
  <c r="AA2292" i="20"/>
  <c r="AA2293" i="20"/>
  <c r="AA2294" i="20"/>
  <c r="AA2295" i="20"/>
  <c r="AA2296" i="20"/>
  <c r="AA2297" i="20"/>
  <c r="AA2298" i="20"/>
  <c r="AA2299" i="20"/>
  <c r="AA2300" i="20"/>
  <c r="AA2301" i="20"/>
  <c r="AA2302" i="20"/>
  <c r="AA2303" i="20"/>
  <c r="AA2304" i="20"/>
  <c r="AA2305" i="20"/>
  <c r="AA2306" i="20"/>
  <c r="AA2307" i="20"/>
  <c r="AA2308" i="20"/>
  <c r="AA2309" i="20"/>
  <c r="AA2310" i="20"/>
  <c r="AA2311" i="20"/>
  <c r="AA2312" i="20"/>
  <c r="AA2313" i="20"/>
  <c r="AA2314" i="20"/>
  <c r="AA2315" i="20"/>
  <c r="AA2316" i="20"/>
  <c r="AA2317" i="20"/>
  <c r="AA2318" i="20"/>
  <c r="AA2319" i="20"/>
  <c r="AA2320" i="20"/>
  <c r="AA2321" i="20"/>
  <c r="AA2322" i="20"/>
  <c r="AA2323" i="20"/>
  <c r="AA2324" i="20"/>
  <c r="AA2325" i="20"/>
  <c r="AA2326" i="20"/>
  <c r="AA2327" i="20"/>
  <c r="AA2328" i="20"/>
  <c r="AA2329" i="20"/>
  <c r="AA2330" i="20"/>
  <c r="AA2331" i="20"/>
  <c r="AA2332" i="20"/>
  <c r="AA2333" i="20"/>
  <c r="AA2334" i="20"/>
  <c r="AA2335" i="20"/>
  <c r="AA2336" i="20"/>
  <c r="AA2337" i="20"/>
  <c r="AA2338" i="20"/>
  <c r="AA2339" i="20"/>
  <c r="AA2340" i="20"/>
  <c r="AA2341" i="20"/>
  <c r="AA2342" i="20"/>
  <c r="AA2343" i="20"/>
  <c r="AA2344" i="20"/>
  <c r="AA2345" i="20"/>
  <c r="AA2346" i="20"/>
  <c r="AA2347" i="20"/>
  <c r="AA2348" i="20"/>
  <c r="AA2349" i="20"/>
  <c r="AA2350" i="20"/>
  <c r="AA2351" i="20"/>
  <c r="AA2352" i="20"/>
  <c r="AA2353" i="20"/>
  <c r="AA2354" i="20"/>
  <c r="AA2355" i="20"/>
  <c r="AA2356" i="20"/>
  <c r="AA2357" i="20"/>
  <c r="AA2358" i="20"/>
  <c r="AA2359" i="20"/>
  <c r="AA2360" i="20"/>
  <c r="AA2361" i="20"/>
  <c r="AA2362" i="20"/>
  <c r="AA2363" i="20"/>
  <c r="AA2364" i="20"/>
  <c r="AA2365" i="20"/>
  <c r="AA2366" i="20"/>
  <c r="AA2367" i="20"/>
  <c r="AA2368" i="20"/>
  <c r="AA2369" i="20"/>
  <c r="AA2370" i="20"/>
  <c r="AA2371" i="20"/>
  <c r="AA2372" i="20"/>
  <c r="AA2373" i="20"/>
  <c r="AA2374" i="20"/>
  <c r="AA2375" i="20"/>
  <c r="AA2376" i="20"/>
  <c r="AA2377" i="20"/>
  <c r="AA2378" i="20"/>
  <c r="AA2379" i="20"/>
  <c r="AA2380" i="20"/>
  <c r="AA2381" i="20"/>
  <c r="AA2382" i="20"/>
  <c r="AA2383" i="20"/>
  <c r="AA2384" i="20"/>
  <c r="AA2385" i="20"/>
  <c r="AA2386" i="20"/>
  <c r="AA2387" i="20"/>
  <c r="AA2388" i="20"/>
  <c r="AA2389" i="20"/>
  <c r="AA2390" i="20"/>
  <c r="AA2391" i="20"/>
  <c r="AA2392" i="20"/>
  <c r="AA2393" i="20"/>
  <c r="AA2394" i="20"/>
  <c r="AB2" i="20"/>
  <c r="AB174" i="20"/>
  <c r="AB209" i="20"/>
  <c r="AB210" i="20"/>
  <c r="AB378" i="20"/>
  <c r="AB379" i="20"/>
  <c r="AB381" i="20"/>
  <c r="AB383" i="20"/>
  <c r="AB538" i="20"/>
  <c r="AB569" i="20"/>
  <c r="AB573" i="20"/>
  <c r="AB575" i="20"/>
  <c r="AB730" i="20"/>
  <c r="AB734" i="20"/>
  <c r="AB736" i="20"/>
  <c r="AB741" i="20"/>
  <c r="AB835" i="20"/>
  <c r="AB888" i="20"/>
  <c r="AB922" i="20"/>
  <c r="AB1014" i="20"/>
  <c r="AB1065" i="20"/>
  <c r="AB1076" i="20"/>
  <c r="AB1079" i="20"/>
  <c r="AB1081" i="20"/>
  <c r="AB1083" i="20"/>
  <c r="AB1157" i="20"/>
  <c r="AB1230" i="20"/>
  <c r="AB1233" i="20"/>
  <c r="AB1335" i="20"/>
  <c r="AB1339" i="20"/>
  <c r="AB1345" i="20"/>
  <c r="AB1347" i="20"/>
  <c r="AB1468" i="20"/>
  <c r="AB1470" i="20"/>
  <c r="AB1518" i="20"/>
  <c r="AB1521" i="20"/>
  <c r="AB1553" i="20"/>
  <c r="AB1555" i="20"/>
  <c r="AB1559" i="20"/>
  <c r="AB1560" i="20"/>
  <c r="AB1657" i="20"/>
  <c r="AB1734" i="20"/>
  <c r="AB1735" i="20"/>
  <c r="AB1736" i="20"/>
  <c r="AB1737" i="20"/>
  <c r="AB1738" i="20"/>
  <c r="AB1829" i="20"/>
  <c r="AB1902" i="20"/>
  <c r="AB1903" i="20"/>
  <c r="AB1905" i="20"/>
  <c r="AB1906" i="20"/>
  <c r="AB1907" i="20"/>
  <c r="AB2050" i="20"/>
  <c r="AB2051" i="20"/>
  <c r="AB2053" i="20"/>
  <c r="AB2054" i="20"/>
  <c r="AB2119" i="20"/>
  <c r="AB2171" i="20"/>
  <c r="AB2172" i="20"/>
  <c r="AB2174" i="20"/>
  <c r="AB2175" i="20"/>
  <c r="AB2284" i="20"/>
  <c r="AB2286" i="20"/>
  <c r="AB2287" i="20"/>
  <c r="AB2288" i="20"/>
  <c r="AB2343" i="20"/>
  <c r="AB2344" i="20"/>
  <c r="AB2392" i="20"/>
  <c r="AB2393" i="20"/>
  <c r="AB2394" i="20"/>
  <c r="AC99" i="20"/>
  <c r="AC100" i="20"/>
  <c r="AC146" i="20"/>
  <c r="AC183" i="20"/>
  <c r="AC184" i="20"/>
  <c r="AC187" i="20"/>
  <c r="AC188" i="20"/>
  <c r="AC190" i="20"/>
  <c r="AC226" i="20"/>
  <c r="AC229" i="20"/>
  <c r="AC259" i="20"/>
  <c r="AC262" i="20"/>
  <c r="AC293" i="20"/>
  <c r="AC294" i="20"/>
  <c r="AC322" i="20"/>
  <c r="AC323" i="20"/>
  <c r="AC324" i="20"/>
  <c r="AC326" i="20"/>
  <c r="AC357" i="20"/>
  <c r="AC382" i="20"/>
  <c r="AC385" i="20"/>
  <c r="AC386" i="20"/>
  <c r="AC438" i="20"/>
  <c r="AC441" i="20"/>
  <c r="AC442" i="20"/>
  <c r="AC466" i="20"/>
  <c r="AC469" i="20"/>
  <c r="AC470" i="20"/>
  <c r="AC488" i="20"/>
  <c r="AC494" i="20"/>
  <c r="AC495" i="20"/>
  <c r="AC496" i="20"/>
  <c r="AC511" i="20"/>
  <c r="AC539" i="20"/>
  <c r="AC546" i="20"/>
  <c r="AC547" i="20"/>
  <c r="AC550" i="20"/>
  <c r="AC551" i="20"/>
  <c r="AC562" i="20"/>
  <c r="AC572" i="20"/>
  <c r="AC574" i="20"/>
  <c r="AC592" i="20"/>
  <c r="AC593" i="20"/>
  <c r="AC596" i="20"/>
  <c r="AC602" i="20"/>
  <c r="AC603" i="20"/>
  <c r="AC624" i="20"/>
  <c r="AC626" i="20"/>
  <c r="AC634" i="20"/>
  <c r="AC638" i="20"/>
  <c r="AC640" i="20"/>
  <c r="AC644" i="20"/>
  <c r="AC645" i="20"/>
  <c r="AC670" i="20"/>
  <c r="AC674" i="20"/>
  <c r="AC680" i="20"/>
  <c r="AC691" i="20"/>
  <c r="AC715" i="20"/>
  <c r="AC720" i="20"/>
  <c r="AC721" i="20"/>
  <c r="AC722" i="20"/>
  <c r="AC728" i="20"/>
  <c r="AC731" i="20"/>
  <c r="AC758" i="20"/>
  <c r="AC771" i="20"/>
  <c r="AC777" i="20"/>
  <c r="AC778" i="20"/>
  <c r="AC781" i="20"/>
  <c r="AC786" i="20"/>
  <c r="AC788" i="20"/>
  <c r="AC801" i="20"/>
  <c r="AC806" i="20"/>
  <c r="AC811" i="20"/>
  <c r="AC829" i="20"/>
  <c r="AC830" i="20"/>
  <c r="AC832" i="20"/>
  <c r="AC833" i="20"/>
  <c r="AC844" i="20"/>
  <c r="AC846" i="20"/>
  <c r="AC858" i="20"/>
  <c r="AC860" i="20"/>
  <c r="AC861" i="20"/>
  <c r="AC871" i="20"/>
  <c r="AC872" i="20"/>
  <c r="AC873" i="20"/>
  <c r="AC874" i="20"/>
  <c r="AC875" i="20"/>
  <c r="AC883" i="20"/>
  <c r="AC895" i="20"/>
  <c r="AC896" i="20"/>
  <c r="AC900" i="20"/>
  <c r="AC904" i="20"/>
  <c r="AC912" i="20"/>
  <c r="AC913" i="20"/>
  <c r="AC914" i="20"/>
  <c r="AC932" i="20"/>
  <c r="AC939" i="20"/>
  <c r="AC949" i="20"/>
  <c r="AC951" i="20"/>
  <c r="AC953" i="20"/>
  <c r="AC954" i="20"/>
  <c r="AC963" i="20"/>
  <c r="AC968" i="20"/>
  <c r="AC971" i="20"/>
  <c r="AC972" i="20"/>
  <c r="AC979" i="20"/>
  <c r="AC985" i="20"/>
  <c r="AC986" i="20"/>
  <c r="AC994" i="20"/>
  <c r="AC1003" i="20"/>
  <c r="AC1015" i="20"/>
  <c r="AC1016" i="20"/>
  <c r="AC1017" i="20"/>
  <c r="AC1019" i="20"/>
  <c r="AC1025" i="20"/>
  <c r="AC1038" i="20"/>
  <c r="AC1053" i="20"/>
  <c r="AC1055" i="20"/>
  <c r="AC1056" i="20"/>
  <c r="AC1057" i="20"/>
  <c r="AC1060" i="20"/>
  <c r="AC1078" i="20"/>
  <c r="AC1079" i="20"/>
  <c r="AC1080" i="20"/>
  <c r="AC1081" i="20"/>
  <c r="AC1082" i="20"/>
  <c r="AC1083" i="20"/>
  <c r="AC1084" i="20"/>
  <c r="AC1085" i="20"/>
  <c r="AC1086" i="20"/>
  <c r="AC1087" i="20"/>
  <c r="AC1088" i="20"/>
  <c r="AC1089" i="20"/>
  <c r="AC1093" i="20"/>
  <c r="AC1094" i="20"/>
  <c r="AC1102" i="20"/>
  <c r="AC1103" i="20"/>
  <c r="AC1104" i="20"/>
  <c r="AC1108" i="20"/>
  <c r="AC1111" i="20"/>
  <c r="AC1127" i="20"/>
  <c r="AC1128" i="20"/>
  <c r="AC1139" i="20"/>
  <c r="AC1140" i="20"/>
  <c r="AC1146" i="20"/>
  <c r="AC1159" i="20"/>
  <c r="AC1160" i="20"/>
  <c r="AC1167" i="20"/>
  <c r="AC1168" i="20"/>
  <c r="AC1172" i="20"/>
  <c r="AC1173" i="20"/>
  <c r="AC1184" i="20"/>
  <c r="AC1190" i="20"/>
  <c r="AC1191" i="20"/>
  <c r="AC1199" i="20"/>
  <c r="AC1200" i="20"/>
  <c r="AC1201" i="20"/>
  <c r="AC1204" i="20"/>
  <c r="AC1215" i="20"/>
  <c r="AC1216" i="20"/>
  <c r="AC1217" i="20"/>
  <c r="AC1221" i="20"/>
  <c r="AC1222" i="20"/>
  <c r="AC1223" i="20"/>
  <c r="AC1226" i="20"/>
  <c r="AC1234" i="20"/>
  <c r="AC1236" i="20"/>
  <c r="AC1237" i="20"/>
  <c r="AC1239" i="20"/>
  <c r="AC1248" i="20"/>
  <c r="AC1252" i="20"/>
  <c r="AC1253" i="20"/>
  <c r="AC1254" i="20"/>
  <c r="AC1258" i="20"/>
  <c r="AC1262" i="20"/>
  <c r="AC1263" i="20"/>
  <c r="AC1267" i="20"/>
  <c r="AC1268" i="20"/>
  <c r="AC1272" i="20"/>
  <c r="AC1276" i="20"/>
  <c r="AC1279" i="20"/>
  <c r="AC1280" i="20"/>
  <c r="AC1304" i="20"/>
  <c r="AC1305" i="20"/>
  <c r="AC1306" i="20"/>
  <c r="AC1309" i="20"/>
  <c r="AC1312" i="20"/>
  <c r="AC1321" i="20"/>
  <c r="AC1328" i="20"/>
  <c r="AC1336" i="20"/>
  <c r="AC1337" i="20"/>
  <c r="AC1343" i="20"/>
  <c r="AC1360" i="20"/>
  <c r="AC1364" i="20"/>
  <c r="AC1365" i="20"/>
  <c r="AC1366" i="20"/>
  <c r="AC1367" i="20"/>
  <c r="AC1368" i="20"/>
  <c r="AC1369" i="20"/>
  <c r="AC1373" i="20"/>
  <c r="AC1391" i="20"/>
  <c r="AC1392" i="20"/>
  <c r="AC1397" i="20"/>
  <c r="AC1398" i="20"/>
  <c r="AC1399" i="20"/>
  <c r="AC1409" i="20"/>
  <c r="AC1410" i="20"/>
  <c r="AC1411" i="20"/>
  <c r="AC1415" i="20"/>
  <c r="AC1418" i="20"/>
  <c r="AC1419" i="20"/>
  <c r="AC1421" i="20"/>
  <c r="AC1422" i="20"/>
  <c r="AC1424" i="20"/>
  <c r="AC1431" i="20"/>
  <c r="AC1445" i="20"/>
  <c r="AC1447" i="20"/>
  <c r="AC1450" i="20"/>
  <c r="AC1457" i="20"/>
  <c r="AC1461" i="20"/>
  <c r="AC1462" i="20"/>
  <c r="AC1478" i="20"/>
  <c r="AC1492" i="20"/>
  <c r="AC1494" i="20"/>
  <c r="AC1499" i="20"/>
  <c r="AC1500" i="20"/>
  <c r="AC1501" i="20"/>
  <c r="AC1504" i="20"/>
  <c r="AC1508" i="20"/>
  <c r="AC1516" i="20"/>
  <c r="AC1517" i="20"/>
  <c r="AC1519" i="20"/>
  <c r="AC1526" i="20"/>
  <c r="AC1527" i="20"/>
  <c r="AC1529" i="20"/>
  <c r="AC1534" i="20"/>
  <c r="AC1535" i="20"/>
  <c r="AC1543" i="20"/>
  <c r="AC1544" i="20"/>
  <c r="AC1557" i="20"/>
  <c r="AC1558" i="20"/>
  <c r="AC1559" i="20"/>
  <c r="AC1575" i="20"/>
  <c r="AC1576" i="20"/>
  <c r="AC1578" i="20"/>
  <c r="AC1586" i="20"/>
  <c r="AC1588" i="20"/>
  <c r="AC1589" i="20"/>
  <c r="AC1590" i="20"/>
  <c r="AC1594" i="20"/>
  <c r="AC1604" i="20"/>
  <c r="AC1606" i="20"/>
  <c r="AC1609" i="20"/>
  <c r="AC1615" i="20"/>
  <c r="AC1616" i="20"/>
  <c r="AC1617" i="20"/>
  <c r="AC1639" i="20"/>
  <c r="AC1646" i="20"/>
  <c r="AC1648" i="20"/>
  <c r="AC1649" i="20"/>
  <c r="AC1657" i="20"/>
  <c r="AC1659" i="20"/>
  <c r="AC1661" i="20"/>
  <c r="AC1665" i="20"/>
  <c r="AC1666" i="20"/>
  <c r="AC1667" i="20"/>
  <c r="AC1668" i="20"/>
  <c r="AC1671" i="20"/>
  <c r="AC1672" i="20"/>
  <c r="AC1673" i="20"/>
  <c r="AC1677" i="20"/>
  <c r="AC1678" i="20"/>
  <c r="AC1682" i="20"/>
  <c r="AC1684" i="20"/>
  <c r="AC1690" i="20"/>
  <c r="AC1691" i="20"/>
  <c r="AC1694" i="20"/>
  <c r="AC1696" i="20"/>
  <c r="AC1697" i="20"/>
  <c r="AC1698" i="20"/>
  <c r="AC1702" i="20"/>
  <c r="AC1705" i="20"/>
  <c r="AC1706" i="20"/>
  <c r="AC1709" i="20"/>
  <c r="AC1710" i="20"/>
  <c r="AC1711" i="20"/>
  <c r="AC1717" i="20"/>
  <c r="AC1718" i="20"/>
  <c r="AC1722" i="20"/>
  <c r="AC1723" i="20"/>
  <c r="AC1733" i="20"/>
  <c r="AC1734" i="20"/>
  <c r="AC1735" i="20"/>
  <c r="AC1740" i="20"/>
  <c r="AC1752" i="20"/>
  <c r="AC1753" i="20"/>
  <c r="AC1754" i="20"/>
  <c r="AC1760" i="20"/>
  <c r="AC1767" i="20"/>
  <c r="AC1775" i="20"/>
  <c r="AC1776" i="20"/>
  <c r="AC1778" i="20"/>
  <c r="AC1779" i="20"/>
  <c r="AC1782" i="20"/>
  <c r="AC1790" i="20"/>
  <c r="AC1791" i="20"/>
  <c r="AC1796" i="20"/>
  <c r="AC1797" i="20"/>
  <c r="AC1799" i="20"/>
  <c r="AC1808" i="20"/>
  <c r="AC1816" i="20"/>
  <c r="AC1817" i="20"/>
  <c r="AC1818" i="20"/>
  <c r="AC1820" i="20"/>
  <c r="AC1821" i="20"/>
  <c r="AC1837" i="20"/>
  <c r="AC1844" i="20"/>
  <c r="AC1859" i="20"/>
  <c r="AC1862" i="20"/>
  <c r="AC1863" i="20"/>
  <c r="AC1871" i="20"/>
  <c r="AC1872" i="20"/>
  <c r="AC1878" i="20"/>
  <c r="AC1879" i="20"/>
  <c r="AC1880" i="20"/>
  <c r="AC1890" i="20"/>
  <c r="AC1895" i="20"/>
  <c r="AC1900" i="20"/>
  <c r="AC1901" i="20"/>
  <c r="AC1907" i="20"/>
  <c r="AC1908" i="20"/>
  <c r="AC1915" i="20"/>
  <c r="AC1918" i="20"/>
  <c r="AC1919" i="20"/>
  <c r="AC1923" i="20"/>
  <c r="AC1924" i="20"/>
  <c r="AC1925" i="20"/>
  <c r="AC1928" i="20"/>
  <c r="AC1933" i="20"/>
  <c r="AC1934" i="20"/>
  <c r="AC1935" i="20"/>
  <c r="AC1940" i="20"/>
  <c r="AC1945" i="20"/>
  <c r="AC1950" i="20"/>
  <c r="AC1952" i="20"/>
  <c r="AC1953" i="20"/>
  <c r="AC1956" i="20"/>
  <c r="AC1957" i="20"/>
  <c r="AC1959" i="20"/>
  <c r="AC1960" i="20"/>
  <c r="AC1961" i="20"/>
  <c r="AC1962" i="20"/>
  <c r="AC1963" i="20"/>
  <c r="AC1965" i="20"/>
  <c r="AC1966" i="20"/>
  <c r="AC1970" i="20"/>
  <c r="AC1971" i="20"/>
  <c r="AC1974" i="20"/>
  <c r="AC1975" i="20"/>
  <c r="AC1978" i="20"/>
  <c r="AC1985" i="20"/>
  <c r="AC1987" i="20"/>
  <c r="AC1993" i="20"/>
  <c r="AC1998" i="20"/>
  <c r="AC1999" i="20"/>
  <c r="AC2001" i="20"/>
  <c r="AC2002" i="20"/>
  <c r="AC2009" i="20"/>
  <c r="AC2011" i="20"/>
  <c r="AC2014" i="20"/>
  <c r="AC2015" i="20"/>
  <c r="AC2016" i="20"/>
  <c r="AC2018" i="20"/>
  <c r="AC2023" i="20"/>
  <c r="AC2027" i="20"/>
  <c r="AC2032" i="20"/>
  <c r="AC2033" i="20"/>
  <c r="AC2034" i="20"/>
  <c r="AC2042" i="20"/>
  <c r="AC2043" i="20"/>
  <c r="AC2044" i="20"/>
  <c r="AC2047" i="20"/>
  <c r="AC2050" i="20"/>
  <c r="AC2051" i="20"/>
  <c r="AC2058" i="20"/>
  <c r="AC2059" i="20"/>
  <c r="AC2064" i="20"/>
  <c r="AC2067" i="20"/>
  <c r="AC2068" i="20"/>
  <c r="AC2074" i="20"/>
  <c r="AC2075" i="20"/>
  <c r="AC2076" i="20"/>
  <c r="AC2079" i="20"/>
  <c r="AC2081" i="20"/>
  <c r="AC2082" i="20"/>
  <c r="AC2083" i="20"/>
  <c r="AC2084" i="20"/>
  <c r="AC2090" i="20"/>
  <c r="AC2092" i="20"/>
  <c r="AC2098" i="20"/>
  <c r="AC2099" i="20"/>
  <c r="AC2100" i="20"/>
  <c r="AC2107" i="20"/>
  <c r="AC2109" i="20"/>
  <c r="AC2113" i="20"/>
  <c r="AC2115" i="20"/>
  <c r="AC2116" i="20"/>
  <c r="AC2124" i="20"/>
  <c r="AC2125" i="20"/>
  <c r="AC2128" i="20"/>
  <c r="AC2130" i="20"/>
  <c r="AC2132" i="20"/>
  <c r="AC2135" i="20"/>
  <c r="AC2146" i="20"/>
  <c r="AC2148" i="20"/>
  <c r="AC2149" i="20"/>
  <c r="AC2156" i="20"/>
  <c r="AC2157" i="20"/>
  <c r="AC2160" i="20"/>
  <c r="AC2163" i="20"/>
  <c r="AC2165" i="20"/>
  <c r="AC2166" i="20"/>
  <c r="AC2170" i="20"/>
  <c r="AC2171" i="20"/>
  <c r="AC2173" i="20"/>
  <c r="AC2176" i="20"/>
  <c r="AC2178" i="20"/>
  <c r="AC2179" i="20"/>
  <c r="AC2180" i="20"/>
  <c r="AC2184" i="20"/>
  <c r="AC2187" i="20"/>
  <c r="AC2195" i="20"/>
  <c r="AC2196" i="20"/>
  <c r="AC2197" i="20"/>
  <c r="AC2198" i="20"/>
  <c r="AC2204" i="20"/>
  <c r="AC2210" i="20"/>
  <c r="AC2211" i="20"/>
  <c r="AC2212" i="20"/>
  <c r="AC2213" i="20"/>
  <c r="AC2221" i="20"/>
  <c r="AC2222" i="20"/>
  <c r="AC2223" i="20"/>
  <c r="AC2224" i="20"/>
  <c r="AC2225" i="20"/>
  <c r="AC2227" i="20"/>
  <c r="AC2228" i="20"/>
  <c r="AC2229" i="20"/>
  <c r="AC2237" i="20"/>
  <c r="AC2242" i="20"/>
  <c r="AC2243" i="20"/>
  <c r="AC2244" i="20"/>
  <c r="AC2246" i="20"/>
  <c r="AC2253" i="20"/>
  <c r="AC2255" i="20"/>
  <c r="AC2256" i="20"/>
  <c r="AC2260" i="20"/>
  <c r="AC2261" i="20"/>
  <c r="AC2262" i="20"/>
  <c r="AC2269" i="20"/>
  <c r="AC2274" i="20"/>
  <c r="AC2275" i="20"/>
  <c r="AC2277" i="20"/>
  <c r="AC2278" i="20"/>
  <c r="AC2284" i="20"/>
  <c r="AC2285" i="20"/>
  <c r="AC2286" i="20"/>
  <c r="AC2289" i="20"/>
  <c r="AC2292" i="20"/>
  <c r="AC2294" i="20"/>
  <c r="AC2297" i="20"/>
  <c r="AC2300" i="20"/>
  <c r="AC2306" i="20"/>
  <c r="AC2307" i="20"/>
  <c r="AC2308" i="20"/>
  <c r="AC2309" i="20"/>
  <c r="AC2310" i="20"/>
  <c r="AC2314" i="20"/>
  <c r="AC2317" i="20"/>
  <c r="AC2319" i="20"/>
  <c r="AC2322" i="20"/>
  <c r="AC2323" i="20"/>
  <c r="AC2324" i="20"/>
  <c r="AC2325" i="20"/>
  <c r="AC2326" i="20"/>
  <c r="AC2327" i="20"/>
  <c r="AC2328" i="20"/>
  <c r="AC2334" i="20"/>
  <c r="AC2335" i="20"/>
  <c r="AC2338" i="20"/>
  <c r="AC2339" i="20"/>
  <c r="AC2340" i="20"/>
  <c r="AC2342" i="20"/>
  <c r="AC2345" i="20"/>
  <c r="AC2354" i="20"/>
  <c r="AC2356" i="20"/>
  <c r="AC2358" i="20"/>
  <c r="AC2359" i="20"/>
  <c r="AC2362" i="20"/>
  <c r="AC2364" i="20"/>
  <c r="AC2366" i="20"/>
  <c r="AC2371" i="20"/>
  <c r="AC2373" i="20"/>
  <c r="AC2375" i="20"/>
  <c r="AC2379" i="20"/>
  <c r="AC2381" i="20"/>
  <c r="AC2388" i="20"/>
  <c r="AC2389" i="20"/>
  <c r="AC2390" i="20"/>
  <c r="AD2" i="20"/>
  <c r="AD3" i="20"/>
  <c r="AB3" i="20" s="1"/>
  <c r="AD4" i="20"/>
  <c r="AB4" i="20" s="1"/>
  <c r="AD5" i="20"/>
  <c r="AB5" i="20" s="1"/>
  <c r="AD6" i="20"/>
  <c r="AB6" i="20" s="1"/>
  <c r="AD7" i="20"/>
  <c r="AB7" i="20" s="1"/>
  <c r="AD8" i="20"/>
  <c r="AB8" i="20" s="1"/>
  <c r="AD9" i="20"/>
  <c r="AB9" i="20" s="1"/>
  <c r="AD10" i="20"/>
  <c r="AB10" i="20" s="1"/>
  <c r="AD11" i="20"/>
  <c r="AB11" i="20" s="1"/>
  <c r="AD12" i="20"/>
  <c r="AB12" i="20" s="1"/>
  <c r="AD13" i="20"/>
  <c r="AB13" i="20" s="1"/>
  <c r="AD14" i="20"/>
  <c r="AB14" i="20" s="1"/>
  <c r="AD15" i="20"/>
  <c r="AB15" i="20" s="1"/>
  <c r="AD16" i="20"/>
  <c r="AB16" i="20" s="1"/>
  <c r="AD17" i="20"/>
  <c r="AB17" i="20" s="1"/>
  <c r="AD18" i="20"/>
  <c r="AB18" i="20" s="1"/>
  <c r="AD19" i="20"/>
  <c r="AB19" i="20" s="1"/>
  <c r="AD20" i="20"/>
  <c r="AB20" i="20" s="1"/>
  <c r="AD21" i="20"/>
  <c r="AB21" i="20" s="1"/>
  <c r="AD22" i="20"/>
  <c r="AB22" i="20" s="1"/>
  <c r="AD23" i="20"/>
  <c r="AB23" i="20" s="1"/>
  <c r="AD24" i="20"/>
  <c r="AB24" i="20" s="1"/>
  <c r="AD25" i="20"/>
  <c r="AB25" i="20" s="1"/>
  <c r="AD26" i="20"/>
  <c r="AB26" i="20" s="1"/>
  <c r="AD27" i="20"/>
  <c r="AB27" i="20" s="1"/>
  <c r="AD28" i="20"/>
  <c r="AB28" i="20" s="1"/>
  <c r="AD29" i="20"/>
  <c r="AB29" i="20" s="1"/>
  <c r="AD30" i="20"/>
  <c r="AB30" i="20" s="1"/>
  <c r="AD31" i="20"/>
  <c r="AB31" i="20" s="1"/>
  <c r="AD32" i="20"/>
  <c r="AB32" i="20" s="1"/>
  <c r="AD33" i="20"/>
  <c r="AB33" i="20" s="1"/>
  <c r="AD34" i="20"/>
  <c r="AB34" i="20" s="1"/>
  <c r="AD35" i="20"/>
  <c r="AB35" i="20" s="1"/>
  <c r="AD36" i="20"/>
  <c r="AB36" i="20" s="1"/>
  <c r="AD37" i="20"/>
  <c r="AB37" i="20" s="1"/>
  <c r="AD38" i="20"/>
  <c r="AB38" i="20" s="1"/>
  <c r="AD39" i="20"/>
  <c r="AB39" i="20" s="1"/>
  <c r="AD40" i="20"/>
  <c r="AB40" i="20" s="1"/>
  <c r="AD41" i="20"/>
  <c r="AB41" i="20" s="1"/>
  <c r="AD42" i="20"/>
  <c r="AB42" i="20" s="1"/>
  <c r="AD43" i="20"/>
  <c r="AB43" i="20" s="1"/>
  <c r="AD44" i="20"/>
  <c r="AB44" i="20" s="1"/>
  <c r="AD45" i="20"/>
  <c r="AB45" i="20" s="1"/>
  <c r="AD46" i="20"/>
  <c r="AB46" i="20" s="1"/>
  <c r="AD47" i="20"/>
  <c r="AB47" i="20" s="1"/>
  <c r="AD48" i="20"/>
  <c r="AB48" i="20" s="1"/>
  <c r="AD49" i="20"/>
  <c r="AB49" i="20" s="1"/>
  <c r="AD50" i="20"/>
  <c r="AB50" i="20" s="1"/>
  <c r="AD51" i="20"/>
  <c r="AB51" i="20" s="1"/>
  <c r="AD52" i="20"/>
  <c r="AB52" i="20" s="1"/>
  <c r="AD53" i="20"/>
  <c r="AB53" i="20" s="1"/>
  <c r="AD54" i="20"/>
  <c r="AB54" i="20" s="1"/>
  <c r="AD55" i="20"/>
  <c r="AB55" i="20" s="1"/>
  <c r="AD56" i="20"/>
  <c r="AB56" i="20" s="1"/>
  <c r="AD57" i="20"/>
  <c r="AB57" i="20" s="1"/>
  <c r="AD58" i="20"/>
  <c r="AB58" i="20" s="1"/>
  <c r="AD59" i="20"/>
  <c r="AB59" i="20" s="1"/>
  <c r="AD60" i="20"/>
  <c r="AB60" i="20" s="1"/>
  <c r="AD61" i="20"/>
  <c r="AB61" i="20" s="1"/>
  <c r="AD62" i="20"/>
  <c r="AB62" i="20" s="1"/>
  <c r="AD63" i="20"/>
  <c r="AB63" i="20" s="1"/>
  <c r="AD64" i="20"/>
  <c r="AB64" i="20" s="1"/>
  <c r="AD65" i="20"/>
  <c r="AB65" i="20" s="1"/>
  <c r="AD66" i="20"/>
  <c r="AB66" i="20" s="1"/>
  <c r="AD67" i="20"/>
  <c r="AB67" i="20" s="1"/>
  <c r="AD68" i="20"/>
  <c r="AB68" i="20" s="1"/>
  <c r="AD69" i="20"/>
  <c r="AB69" i="20" s="1"/>
  <c r="AD70" i="20"/>
  <c r="AB70" i="20" s="1"/>
  <c r="AD71" i="20"/>
  <c r="AB71" i="20" s="1"/>
  <c r="AD72" i="20"/>
  <c r="AB72" i="20" s="1"/>
  <c r="AD73" i="20"/>
  <c r="AB73" i="20" s="1"/>
  <c r="AD74" i="20"/>
  <c r="AB74" i="20" s="1"/>
  <c r="AD75" i="20"/>
  <c r="AB75" i="20" s="1"/>
  <c r="AD76" i="20"/>
  <c r="AB76" i="20" s="1"/>
  <c r="AD77" i="20"/>
  <c r="AB77" i="20" s="1"/>
  <c r="AD78" i="20"/>
  <c r="AB78" i="20" s="1"/>
  <c r="AD79" i="20"/>
  <c r="AB79" i="20" s="1"/>
  <c r="AD80" i="20"/>
  <c r="AB80" i="20" s="1"/>
  <c r="AD81" i="20"/>
  <c r="AB81" i="20" s="1"/>
  <c r="AD82" i="20"/>
  <c r="AB82" i="20" s="1"/>
  <c r="AD83" i="20"/>
  <c r="AB83" i="20" s="1"/>
  <c r="AD84" i="20"/>
  <c r="AB84" i="20" s="1"/>
  <c r="AD85" i="20"/>
  <c r="AB85" i="20" s="1"/>
  <c r="AD86" i="20"/>
  <c r="AB86" i="20" s="1"/>
  <c r="AD87" i="20"/>
  <c r="AB87" i="20" s="1"/>
  <c r="AD88" i="20"/>
  <c r="AB88" i="20" s="1"/>
  <c r="AD89" i="20"/>
  <c r="AB89" i="20" s="1"/>
  <c r="AD90" i="20"/>
  <c r="AB90" i="20" s="1"/>
  <c r="AD91" i="20"/>
  <c r="AB91" i="20" s="1"/>
  <c r="AD92" i="20"/>
  <c r="AB92" i="20" s="1"/>
  <c r="AD93" i="20"/>
  <c r="AB93" i="20" s="1"/>
  <c r="AD94" i="20"/>
  <c r="AB94" i="20" s="1"/>
  <c r="AD95" i="20"/>
  <c r="AB95" i="20" s="1"/>
  <c r="AD96" i="20"/>
  <c r="AB96" i="20" s="1"/>
  <c r="AD97" i="20"/>
  <c r="AB97" i="20" s="1"/>
  <c r="AD98" i="20"/>
  <c r="AB98" i="20" s="1"/>
  <c r="AD99" i="20"/>
  <c r="AB99" i="20" s="1"/>
  <c r="AD100" i="20"/>
  <c r="AB100" i="20" s="1"/>
  <c r="AD101" i="20"/>
  <c r="AB101" i="20" s="1"/>
  <c r="AD102" i="20"/>
  <c r="AB102" i="20" s="1"/>
  <c r="AD103" i="20"/>
  <c r="AB103" i="20" s="1"/>
  <c r="AD104" i="20"/>
  <c r="AB104" i="20" s="1"/>
  <c r="AD105" i="20"/>
  <c r="AB105" i="20" s="1"/>
  <c r="AD106" i="20"/>
  <c r="AB106" i="20" s="1"/>
  <c r="AD107" i="20"/>
  <c r="AB107" i="20" s="1"/>
  <c r="AD108" i="20"/>
  <c r="AB108" i="20" s="1"/>
  <c r="AD109" i="20"/>
  <c r="AB109" i="20" s="1"/>
  <c r="AD110" i="20"/>
  <c r="AB110" i="20" s="1"/>
  <c r="AD111" i="20"/>
  <c r="AB111" i="20" s="1"/>
  <c r="AD112" i="20"/>
  <c r="AB112" i="20" s="1"/>
  <c r="AD113" i="20"/>
  <c r="AB113" i="20" s="1"/>
  <c r="AD114" i="20"/>
  <c r="AB114" i="20" s="1"/>
  <c r="AD115" i="20"/>
  <c r="AB115" i="20" s="1"/>
  <c r="AD116" i="20"/>
  <c r="AB116" i="20" s="1"/>
  <c r="AD117" i="20"/>
  <c r="AB117" i="20" s="1"/>
  <c r="AD118" i="20"/>
  <c r="AB118" i="20" s="1"/>
  <c r="AD119" i="20"/>
  <c r="AB119" i="20" s="1"/>
  <c r="AD120" i="20"/>
  <c r="AB120" i="20" s="1"/>
  <c r="AD121" i="20"/>
  <c r="AB121" i="20" s="1"/>
  <c r="AD122" i="20"/>
  <c r="AB122" i="20" s="1"/>
  <c r="AD123" i="20"/>
  <c r="AB123" i="20" s="1"/>
  <c r="AD124" i="20"/>
  <c r="AB124" i="20" s="1"/>
  <c r="AD125" i="20"/>
  <c r="AB125" i="20" s="1"/>
  <c r="AD126" i="20"/>
  <c r="AB126" i="20" s="1"/>
  <c r="AD127" i="20"/>
  <c r="AB127" i="20" s="1"/>
  <c r="AD128" i="20"/>
  <c r="AB128" i="20" s="1"/>
  <c r="AD129" i="20"/>
  <c r="AB129" i="20" s="1"/>
  <c r="AD130" i="20"/>
  <c r="AB130" i="20" s="1"/>
  <c r="AD131" i="20"/>
  <c r="AB131" i="20" s="1"/>
  <c r="AD132" i="20"/>
  <c r="AB132" i="20" s="1"/>
  <c r="AD133" i="20"/>
  <c r="AB133" i="20" s="1"/>
  <c r="AD134" i="20"/>
  <c r="AB134" i="20" s="1"/>
  <c r="AD135" i="20"/>
  <c r="AB135" i="20" s="1"/>
  <c r="AD136" i="20"/>
  <c r="AB136" i="20" s="1"/>
  <c r="AD137" i="20"/>
  <c r="AB137" i="20" s="1"/>
  <c r="AD138" i="20"/>
  <c r="AB138" i="20" s="1"/>
  <c r="AD139" i="20"/>
  <c r="AB139" i="20" s="1"/>
  <c r="AD140" i="20"/>
  <c r="AB140" i="20" s="1"/>
  <c r="AD141" i="20"/>
  <c r="AB141" i="20" s="1"/>
  <c r="AD142" i="20"/>
  <c r="AB142" i="20" s="1"/>
  <c r="AD143" i="20"/>
  <c r="AB143" i="20" s="1"/>
  <c r="AD144" i="20"/>
  <c r="AB144" i="20" s="1"/>
  <c r="AD145" i="20"/>
  <c r="AB145" i="20" s="1"/>
  <c r="AD146" i="20"/>
  <c r="AB146" i="20" s="1"/>
  <c r="AD147" i="20"/>
  <c r="AB147" i="20" s="1"/>
  <c r="AD148" i="20"/>
  <c r="AB148" i="20" s="1"/>
  <c r="AD149" i="20"/>
  <c r="AB149" i="20" s="1"/>
  <c r="AD150" i="20"/>
  <c r="AB150" i="20" s="1"/>
  <c r="AD151" i="20"/>
  <c r="AB151" i="20" s="1"/>
  <c r="AD152" i="20"/>
  <c r="AB152" i="20" s="1"/>
  <c r="AD153" i="20"/>
  <c r="AB153" i="20" s="1"/>
  <c r="AD154" i="20"/>
  <c r="AB154" i="20" s="1"/>
  <c r="AD155" i="20"/>
  <c r="AB155" i="20" s="1"/>
  <c r="AD156" i="20"/>
  <c r="AB156" i="20" s="1"/>
  <c r="AD157" i="20"/>
  <c r="AB157" i="20" s="1"/>
  <c r="AD158" i="20"/>
  <c r="AB158" i="20" s="1"/>
  <c r="AD159" i="20"/>
  <c r="AB159" i="20" s="1"/>
  <c r="AD160" i="20"/>
  <c r="AB160" i="20" s="1"/>
  <c r="AD161" i="20"/>
  <c r="AB161" i="20" s="1"/>
  <c r="AD162" i="20"/>
  <c r="AB162" i="20" s="1"/>
  <c r="AD163" i="20"/>
  <c r="AB163" i="20" s="1"/>
  <c r="AD164" i="20"/>
  <c r="AB164" i="20" s="1"/>
  <c r="AD165" i="20"/>
  <c r="AB165" i="20" s="1"/>
  <c r="AD166" i="20"/>
  <c r="AB166" i="20" s="1"/>
  <c r="AD167" i="20"/>
  <c r="AB167" i="20" s="1"/>
  <c r="AD168" i="20"/>
  <c r="AB168" i="20" s="1"/>
  <c r="AD169" i="20"/>
  <c r="AB169" i="20" s="1"/>
  <c r="AD170" i="20"/>
  <c r="AB170" i="20" s="1"/>
  <c r="AD171" i="20"/>
  <c r="AB171" i="20" s="1"/>
  <c r="AD172" i="20"/>
  <c r="AB172" i="20" s="1"/>
  <c r="AD173" i="20"/>
  <c r="AB173" i="20" s="1"/>
  <c r="AD174" i="20"/>
  <c r="AD175" i="20"/>
  <c r="AB175" i="20" s="1"/>
  <c r="AD176" i="20"/>
  <c r="AB176" i="20" s="1"/>
  <c r="AD177" i="20"/>
  <c r="AB177" i="20" s="1"/>
  <c r="AD178" i="20"/>
  <c r="AB178" i="20" s="1"/>
  <c r="AD179" i="20"/>
  <c r="AB179" i="20" s="1"/>
  <c r="AD180" i="20"/>
  <c r="AB180" i="20" s="1"/>
  <c r="AD181" i="20"/>
  <c r="AB181" i="20" s="1"/>
  <c r="AD182" i="20"/>
  <c r="AB182" i="20" s="1"/>
  <c r="AD183" i="20"/>
  <c r="AB183" i="20" s="1"/>
  <c r="AD184" i="20"/>
  <c r="AB184" i="20" s="1"/>
  <c r="AD185" i="20"/>
  <c r="AB185" i="20" s="1"/>
  <c r="AD186" i="20"/>
  <c r="AB186" i="20" s="1"/>
  <c r="AD187" i="20"/>
  <c r="AB187" i="20" s="1"/>
  <c r="AD188" i="20"/>
  <c r="AB188" i="20" s="1"/>
  <c r="AD189" i="20"/>
  <c r="AB189" i="20" s="1"/>
  <c r="AD190" i="20"/>
  <c r="AB190" i="20" s="1"/>
  <c r="AD191" i="20"/>
  <c r="AB191" i="20" s="1"/>
  <c r="AD192" i="20"/>
  <c r="AB192" i="20" s="1"/>
  <c r="AD193" i="20"/>
  <c r="AB193" i="20" s="1"/>
  <c r="AD194" i="20"/>
  <c r="AB194" i="20" s="1"/>
  <c r="AD195" i="20"/>
  <c r="AB195" i="20" s="1"/>
  <c r="AD196" i="20"/>
  <c r="AB196" i="20" s="1"/>
  <c r="AD197" i="20"/>
  <c r="AB197" i="20" s="1"/>
  <c r="AD198" i="20"/>
  <c r="AB198" i="20" s="1"/>
  <c r="AD199" i="20"/>
  <c r="AB199" i="20" s="1"/>
  <c r="AD200" i="20"/>
  <c r="AB200" i="20" s="1"/>
  <c r="AD201" i="20"/>
  <c r="AB201" i="20" s="1"/>
  <c r="AD202" i="20"/>
  <c r="AB202" i="20" s="1"/>
  <c r="AD203" i="20"/>
  <c r="AB203" i="20" s="1"/>
  <c r="AD204" i="20"/>
  <c r="AB204" i="20" s="1"/>
  <c r="AD205" i="20"/>
  <c r="AB205" i="20" s="1"/>
  <c r="AD206" i="20"/>
  <c r="AB206" i="20" s="1"/>
  <c r="AD207" i="20"/>
  <c r="AB207" i="20" s="1"/>
  <c r="AD208" i="20"/>
  <c r="AB208" i="20" s="1"/>
  <c r="AD209" i="20"/>
  <c r="AD210" i="20"/>
  <c r="AD211" i="20"/>
  <c r="AB211" i="20" s="1"/>
  <c r="AD212" i="20"/>
  <c r="AB212" i="20" s="1"/>
  <c r="AD213" i="20"/>
  <c r="AB213" i="20" s="1"/>
  <c r="AD214" i="20"/>
  <c r="AB214" i="20" s="1"/>
  <c r="AD215" i="20"/>
  <c r="AB215" i="20" s="1"/>
  <c r="AD216" i="20"/>
  <c r="AB216" i="20" s="1"/>
  <c r="AD217" i="20"/>
  <c r="AB217" i="20" s="1"/>
  <c r="AD218" i="20"/>
  <c r="AB218" i="20" s="1"/>
  <c r="AD219" i="20"/>
  <c r="AB219" i="20" s="1"/>
  <c r="AD220" i="20"/>
  <c r="AB220" i="20" s="1"/>
  <c r="AD221" i="20"/>
  <c r="AB221" i="20" s="1"/>
  <c r="AD222" i="20"/>
  <c r="AB222" i="20" s="1"/>
  <c r="AD223" i="20"/>
  <c r="AB223" i="20" s="1"/>
  <c r="AD224" i="20"/>
  <c r="AB224" i="20" s="1"/>
  <c r="AD225" i="20"/>
  <c r="AB225" i="20" s="1"/>
  <c r="AD226" i="20"/>
  <c r="AB226" i="20" s="1"/>
  <c r="AD227" i="20"/>
  <c r="AB227" i="20" s="1"/>
  <c r="AD228" i="20"/>
  <c r="AB228" i="20" s="1"/>
  <c r="AD229" i="20"/>
  <c r="AB229" i="20" s="1"/>
  <c r="AD230" i="20"/>
  <c r="AB230" i="20" s="1"/>
  <c r="AD231" i="20"/>
  <c r="AB231" i="20" s="1"/>
  <c r="AD232" i="20"/>
  <c r="AB232" i="20" s="1"/>
  <c r="AD233" i="20"/>
  <c r="AB233" i="20" s="1"/>
  <c r="AD234" i="20"/>
  <c r="AB234" i="20" s="1"/>
  <c r="AD235" i="20"/>
  <c r="AB235" i="20" s="1"/>
  <c r="AD236" i="20"/>
  <c r="AB236" i="20" s="1"/>
  <c r="AD237" i="20"/>
  <c r="AB237" i="20" s="1"/>
  <c r="AD238" i="20"/>
  <c r="AB238" i="20" s="1"/>
  <c r="AD239" i="20"/>
  <c r="AB239" i="20" s="1"/>
  <c r="AD240" i="20"/>
  <c r="AB240" i="20" s="1"/>
  <c r="AD241" i="20"/>
  <c r="AB241" i="20" s="1"/>
  <c r="AD242" i="20"/>
  <c r="AB242" i="20" s="1"/>
  <c r="AD243" i="20"/>
  <c r="AB243" i="20" s="1"/>
  <c r="AD244" i="20"/>
  <c r="AB244" i="20" s="1"/>
  <c r="AD245" i="20"/>
  <c r="AB245" i="20" s="1"/>
  <c r="AD246" i="20"/>
  <c r="AB246" i="20" s="1"/>
  <c r="AD247" i="20"/>
  <c r="AB247" i="20" s="1"/>
  <c r="AD248" i="20"/>
  <c r="AB248" i="20" s="1"/>
  <c r="AD249" i="20"/>
  <c r="AB249" i="20" s="1"/>
  <c r="AD250" i="20"/>
  <c r="AB250" i="20" s="1"/>
  <c r="AD251" i="20"/>
  <c r="AB251" i="20" s="1"/>
  <c r="AD252" i="20"/>
  <c r="AB252" i="20" s="1"/>
  <c r="AD253" i="20"/>
  <c r="AB253" i="20" s="1"/>
  <c r="AD254" i="20"/>
  <c r="AB254" i="20" s="1"/>
  <c r="AD255" i="20"/>
  <c r="AB255" i="20" s="1"/>
  <c r="AD256" i="20"/>
  <c r="AB256" i="20" s="1"/>
  <c r="AD257" i="20"/>
  <c r="AB257" i="20" s="1"/>
  <c r="AD258" i="20"/>
  <c r="AB258" i="20" s="1"/>
  <c r="AD259" i="20"/>
  <c r="AB259" i="20" s="1"/>
  <c r="AD260" i="20"/>
  <c r="AB260" i="20" s="1"/>
  <c r="AD261" i="20"/>
  <c r="AB261" i="20" s="1"/>
  <c r="AD262" i="20"/>
  <c r="AB262" i="20" s="1"/>
  <c r="AD263" i="20"/>
  <c r="AB263" i="20" s="1"/>
  <c r="AD264" i="20"/>
  <c r="AB264" i="20" s="1"/>
  <c r="AD265" i="20"/>
  <c r="AB265" i="20" s="1"/>
  <c r="AD266" i="20"/>
  <c r="AB266" i="20" s="1"/>
  <c r="AD267" i="20"/>
  <c r="AB267" i="20" s="1"/>
  <c r="AD268" i="20"/>
  <c r="AB268" i="20" s="1"/>
  <c r="AD269" i="20"/>
  <c r="AB269" i="20" s="1"/>
  <c r="AD270" i="20"/>
  <c r="AB270" i="20" s="1"/>
  <c r="AD271" i="20"/>
  <c r="AB271" i="20" s="1"/>
  <c r="AD272" i="20"/>
  <c r="AB272" i="20" s="1"/>
  <c r="AD273" i="20"/>
  <c r="AB273" i="20" s="1"/>
  <c r="AD274" i="20"/>
  <c r="AB274" i="20" s="1"/>
  <c r="AD275" i="20"/>
  <c r="AB275" i="20" s="1"/>
  <c r="AD276" i="20"/>
  <c r="AB276" i="20" s="1"/>
  <c r="AD277" i="20"/>
  <c r="AB277" i="20" s="1"/>
  <c r="AD278" i="20"/>
  <c r="AB278" i="20" s="1"/>
  <c r="AD279" i="20"/>
  <c r="AB279" i="20" s="1"/>
  <c r="AD280" i="20"/>
  <c r="AB280" i="20" s="1"/>
  <c r="AD281" i="20"/>
  <c r="AB281" i="20" s="1"/>
  <c r="AD282" i="20"/>
  <c r="AB282" i="20" s="1"/>
  <c r="AD283" i="20"/>
  <c r="AB283" i="20" s="1"/>
  <c r="AD284" i="20"/>
  <c r="AB284" i="20" s="1"/>
  <c r="AD285" i="20"/>
  <c r="AB285" i="20" s="1"/>
  <c r="AD286" i="20"/>
  <c r="AB286" i="20" s="1"/>
  <c r="AD287" i="20"/>
  <c r="AB287" i="20" s="1"/>
  <c r="AD288" i="20"/>
  <c r="AB288" i="20" s="1"/>
  <c r="AD289" i="20"/>
  <c r="AB289" i="20" s="1"/>
  <c r="AD290" i="20"/>
  <c r="AB290" i="20" s="1"/>
  <c r="AD291" i="20"/>
  <c r="AB291" i="20" s="1"/>
  <c r="AD292" i="20"/>
  <c r="AB292" i="20" s="1"/>
  <c r="AD293" i="20"/>
  <c r="AB293" i="20" s="1"/>
  <c r="AD294" i="20"/>
  <c r="AB294" i="20" s="1"/>
  <c r="AD295" i="20"/>
  <c r="AB295" i="20" s="1"/>
  <c r="AD296" i="20"/>
  <c r="AB296" i="20" s="1"/>
  <c r="AD297" i="20"/>
  <c r="AB297" i="20" s="1"/>
  <c r="AD298" i="20"/>
  <c r="AB298" i="20" s="1"/>
  <c r="AD299" i="20"/>
  <c r="AB299" i="20" s="1"/>
  <c r="AD300" i="20"/>
  <c r="AB300" i="20" s="1"/>
  <c r="AD301" i="20"/>
  <c r="AB301" i="20" s="1"/>
  <c r="AD302" i="20"/>
  <c r="AB302" i="20" s="1"/>
  <c r="AD303" i="20"/>
  <c r="AB303" i="20" s="1"/>
  <c r="AD304" i="20"/>
  <c r="AB304" i="20" s="1"/>
  <c r="AD305" i="20"/>
  <c r="AB305" i="20" s="1"/>
  <c r="AD306" i="20"/>
  <c r="AB306" i="20" s="1"/>
  <c r="AD307" i="20"/>
  <c r="AB307" i="20" s="1"/>
  <c r="AD308" i="20"/>
  <c r="AB308" i="20" s="1"/>
  <c r="AD309" i="20"/>
  <c r="AB309" i="20" s="1"/>
  <c r="AD310" i="20"/>
  <c r="AB310" i="20" s="1"/>
  <c r="AD311" i="20"/>
  <c r="AB311" i="20" s="1"/>
  <c r="AD312" i="20"/>
  <c r="AB312" i="20" s="1"/>
  <c r="AD313" i="20"/>
  <c r="AB313" i="20" s="1"/>
  <c r="AD314" i="20"/>
  <c r="AB314" i="20" s="1"/>
  <c r="AD315" i="20"/>
  <c r="AB315" i="20" s="1"/>
  <c r="AD316" i="20"/>
  <c r="AB316" i="20" s="1"/>
  <c r="AD317" i="20"/>
  <c r="AB317" i="20" s="1"/>
  <c r="AD318" i="20"/>
  <c r="AB318" i="20" s="1"/>
  <c r="AD319" i="20"/>
  <c r="AB319" i="20" s="1"/>
  <c r="AD320" i="20"/>
  <c r="AB320" i="20" s="1"/>
  <c r="AD321" i="20"/>
  <c r="AB321" i="20" s="1"/>
  <c r="AD322" i="20"/>
  <c r="AB322" i="20" s="1"/>
  <c r="AD323" i="20"/>
  <c r="AB323" i="20" s="1"/>
  <c r="AD324" i="20"/>
  <c r="AB324" i="20" s="1"/>
  <c r="AD325" i="20"/>
  <c r="AB325" i="20" s="1"/>
  <c r="AD326" i="20"/>
  <c r="AB326" i="20" s="1"/>
  <c r="AD327" i="20"/>
  <c r="AB327" i="20" s="1"/>
  <c r="AD328" i="20"/>
  <c r="AB328" i="20" s="1"/>
  <c r="AD329" i="20"/>
  <c r="AB329" i="20" s="1"/>
  <c r="AD330" i="20"/>
  <c r="AB330" i="20" s="1"/>
  <c r="AD331" i="20"/>
  <c r="AB331" i="20" s="1"/>
  <c r="AD332" i="20"/>
  <c r="AB332" i="20" s="1"/>
  <c r="AD333" i="20"/>
  <c r="AB333" i="20" s="1"/>
  <c r="AD334" i="20"/>
  <c r="AB334" i="20" s="1"/>
  <c r="AD335" i="20"/>
  <c r="AB335" i="20" s="1"/>
  <c r="AD336" i="20"/>
  <c r="AB336" i="20" s="1"/>
  <c r="AD337" i="20"/>
  <c r="AB337" i="20" s="1"/>
  <c r="AD338" i="20"/>
  <c r="AB338" i="20" s="1"/>
  <c r="AD339" i="20"/>
  <c r="AB339" i="20" s="1"/>
  <c r="AD340" i="20"/>
  <c r="AB340" i="20" s="1"/>
  <c r="AD341" i="20"/>
  <c r="AB341" i="20" s="1"/>
  <c r="AD342" i="20"/>
  <c r="AB342" i="20" s="1"/>
  <c r="AD343" i="20"/>
  <c r="AB343" i="20" s="1"/>
  <c r="AD344" i="20"/>
  <c r="AB344" i="20" s="1"/>
  <c r="AD345" i="20"/>
  <c r="AB345" i="20" s="1"/>
  <c r="AD346" i="20"/>
  <c r="AB346" i="20" s="1"/>
  <c r="AD347" i="20"/>
  <c r="AB347" i="20" s="1"/>
  <c r="AD348" i="20"/>
  <c r="AB348" i="20" s="1"/>
  <c r="AD349" i="20"/>
  <c r="AB349" i="20" s="1"/>
  <c r="AD350" i="20"/>
  <c r="AB350" i="20" s="1"/>
  <c r="AD351" i="20"/>
  <c r="AB351" i="20" s="1"/>
  <c r="AD352" i="20"/>
  <c r="AB352" i="20" s="1"/>
  <c r="AD353" i="20"/>
  <c r="AB353" i="20" s="1"/>
  <c r="AD354" i="20"/>
  <c r="AB354" i="20" s="1"/>
  <c r="AD355" i="20"/>
  <c r="AB355" i="20" s="1"/>
  <c r="AD356" i="20"/>
  <c r="AB356" i="20" s="1"/>
  <c r="AD357" i="20"/>
  <c r="AB357" i="20" s="1"/>
  <c r="AD358" i="20"/>
  <c r="AB358" i="20" s="1"/>
  <c r="AD359" i="20"/>
  <c r="AB359" i="20" s="1"/>
  <c r="AD360" i="20"/>
  <c r="AB360" i="20" s="1"/>
  <c r="AD361" i="20"/>
  <c r="AB361" i="20" s="1"/>
  <c r="AD362" i="20"/>
  <c r="AB362" i="20" s="1"/>
  <c r="AD363" i="20"/>
  <c r="AB363" i="20" s="1"/>
  <c r="AD364" i="20"/>
  <c r="AB364" i="20" s="1"/>
  <c r="AD365" i="20"/>
  <c r="AB365" i="20" s="1"/>
  <c r="AD366" i="20"/>
  <c r="AB366" i="20" s="1"/>
  <c r="AD367" i="20"/>
  <c r="AB367" i="20" s="1"/>
  <c r="AD368" i="20"/>
  <c r="AB368" i="20" s="1"/>
  <c r="AD369" i="20"/>
  <c r="AB369" i="20" s="1"/>
  <c r="AD370" i="20"/>
  <c r="AB370" i="20" s="1"/>
  <c r="AD371" i="20"/>
  <c r="AB371" i="20" s="1"/>
  <c r="AD372" i="20"/>
  <c r="AB372" i="20" s="1"/>
  <c r="AD373" i="20"/>
  <c r="AB373" i="20" s="1"/>
  <c r="AD374" i="20"/>
  <c r="AB374" i="20" s="1"/>
  <c r="AD375" i="20"/>
  <c r="AB375" i="20" s="1"/>
  <c r="AD376" i="20"/>
  <c r="AB376" i="20" s="1"/>
  <c r="AD377" i="20"/>
  <c r="AB377" i="20" s="1"/>
  <c r="AD378" i="20"/>
  <c r="AD379" i="20"/>
  <c r="AD380" i="20"/>
  <c r="AB380" i="20" s="1"/>
  <c r="AD381" i="20"/>
  <c r="AD382" i="20"/>
  <c r="AB382" i="20" s="1"/>
  <c r="AD383" i="20"/>
  <c r="AD384" i="20"/>
  <c r="AB384" i="20" s="1"/>
  <c r="AD385" i="20"/>
  <c r="AB385" i="20" s="1"/>
  <c r="AD386" i="20"/>
  <c r="AB386" i="20" s="1"/>
  <c r="AD387" i="20"/>
  <c r="AB387" i="20" s="1"/>
  <c r="AD388" i="20"/>
  <c r="AB388" i="20" s="1"/>
  <c r="AD389" i="20"/>
  <c r="AB389" i="20" s="1"/>
  <c r="AD390" i="20"/>
  <c r="AB390" i="20" s="1"/>
  <c r="AD391" i="20"/>
  <c r="AB391" i="20" s="1"/>
  <c r="AD392" i="20"/>
  <c r="AB392" i="20" s="1"/>
  <c r="AD393" i="20"/>
  <c r="AB393" i="20" s="1"/>
  <c r="AD394" i="20"/>
  <c r="AB394" i="20" s="1"/>
  <c r="AD395" i="20"/>
  <c r="AB395" i="20" s="1"/>
  <c r="AD396" i="20"/>
  <c r="AB396" i="20" s="1"/>
  <c r="AD397" i="20"/>
  <c r="AB397" i="20" s="1"/>
  <c r="AD398" i="20"/>
  <c r="AB398" i="20" s="1"/>
  <c r="AD399" i="20"/>
  <c r="AB399" i="20" s="1"/>
  <c r="AD400" i="20"/>
  <c r="AB400" i="20" s="1"/>
  <c r="AD401" i="20"/>
  <c r="AB401" i="20" s="1"/>
  <c r="AD402" i="20"/>
  <c r="AB402" i="20" s="1"/>
  <c r="AD403" i="20"/>
  <c r="AB403" i="20" s="1"/>
  <c r="AD404" i="20"/>
  <c r="AB404" i="20" s="1"/>
  <c r="AD405" i="20"/>
  <c r="AB405" i="20" s="1"/>
  <c r="AD406" i="20"/>
  <c r="AB406" i="20" s="1"/>
  <c r="AD407" i="20"/>
  <c r="AB407" i="20" s="1"/>
  <c r="AD408" i="20"/>
  <c r="AB408" i="20" s="1"/>
  <c r="AD409" i="20"/>
  <c r="AB409" i="20" s="1"/>
  <c r="AD410" i="20"/>
  <c r="AB410" i="20" s="1"/>
  <c r="AD411" i="20"/>
  <c r="AB411" i="20" s="1"/>
  <c r="AD412" i="20"/>
  <c r="AB412" i="20" s="1"/>
  <c r="AD413" i="20"/>
  <c r="AB413" i="20" s="1"/>
  <c r="AD414" i="20"/>
  <c r="AB414" i="20" s="1"/>
  <c r="AD415" i="20"/>
  <c r="AB415" i="20" s="1"/>
  <c r="AD416" i="20"/>
  <c r="AB416" i="20" s="1"/>
  <c r="AD417" i="20"/>
  <c r="AB417" i="20" s="1"/>
  <c r="AD418" i="20"/>
  <c r="AB418" i="20" s="1"/>
  <c r="AD419" i="20"/>
  <c r="AB419" i="20" s="1"/>
  <c r="AD420" i="20"/>
  <c r="AB420" i="20" s="1"/>
  <c r="AD421" i="20"/>
  <c r="AB421" i="20" s="1"/>
  <c r="AD422" i="20"/>
  <c r="AB422" i="20" s="1"/>
  <c r="AD423" i="20"/>
  <c r="AB423" i="20" s="1"/>
  <c r="AD424" i="20"/>
  <c r="AB424" i="20" s="1"/>
  <c r="AD425" i="20"/>
  <c r="AB425" i="20" s="1"/>
  <c r="AD426" i="20"/>
  <c r="AB426" i="20" s="1"/>
  <c r="AD427" i="20"/>
  <c r="AB427" i="20" s="1"/>
  <c r="AD428" i="20"/>
  <c r="AB428" i="20" s="1"/>
  <c r="AD429" i="20"/>
  <c r="AB429" i="20" s="1"/>
  <c r="AD430" i="20"/>
  <c r="AB430" i="20" s="1"/>
  <c r="AD431" i="20"/>
  <c r="AB431" i="20" s="1"/>
  <c r="AD432" i="20"/>
  <c r="AB432" i="20" s="1"/>
  <c r="AD433" i="20"/>
  <c r="AB433" i="20" s="1"/>
  <c r="AD434" i="20"/>
  <c r="AB434" i="20" s="1"/>
  <c r="AD435" i="20"/>
  <c r="AB435" i="20" s="1"/>
  <c r="AD436" i="20"/>
  <c r="AB436" i="20" s="1"/>
  <c r="AD437" i="20"/>
  <c r="AB437" i="20" s="1"/>
  <c r="AD438" i="20"/>
  <c r="AB438" i="20" s="1"/>
  <c r="AD439" i="20"/>
  <c r="AB439" i="20" s="1"/>
  <c r="AD440" i="20"/>
  <c r="AB440" i="20" s="1"/>
  <c r="AD441" i="20"/>
  <c r="AB441" i="20" s="1"/>
  <c r="AD442" i="20"/>
  <c r="AB442" i="20" s="1"/>
  <c r="AD443" i="20"/>
  <c r="AB443" i="20" s="1"/>
  <c r="AD444" i="20"/>
  <c r="AB444" i="20" s="1"/>
  <c r="AD445" i="20"/>
  <c r="AB445" i="20" s="1"/>
  <c r="AD446" i="20"/>
  <c r="AB446" i="20" s="1"/>
  <c r="AD447" i="20"/>
  <c r="AB447" i="20" s="1"/>
  <c r="AD448" i="20"/>
  <c r="AB448" i="20" s="1"/>
  <c r="AD449" i="20"/>
  <c r="AB449" i="20" s="1"/>
  <c r="AD450" i="20"/>
  <c r="AB450" i="20" s="1"/>
  <c r="AD451" i="20"/>
  <c r="AB451" i="20" s="1"/>
  <c r="AD452" i="20"/>
  <c r="AB452" i="20" s="1"/>
  <c r="AD453" i="20"/>
  <c r="AB453" i="20" s="1"/>
  <c r="AD454" i="20"/>
  <c r="AB454" i="20" s="1"/>
  <c r="AD455" i="20"/>
  <c r="AB455" i="20" s="1"/>
  <c r="AD456" i="20"/>
  <c r="AB456" i="20" s="1"/>
  <c r="AD457" i="20"/>
  <c r="AB457" i="20" s="1"/>
  <c r="AD458" i="20"/>
  <c r="AB458" i="20" s="1"/>
  <c r="AD459" i="20"/>
  <c r="AB459" i="20" s="1"/>
  <c r="AD460" i="20"/>
  <c r="AB460" i="20" s="1"/>
  <c r="AD461" i="20"/>
  <c r="AB461" i="20" s="1"/>
  <c r="AD462" i="20"/>
  <c r="AB462" i="20" s="1"/>
  <c r="AD463" i="20"/>
  <c r="AB463" i="20" s="1"/>
  <c r="AD464" i="20"/>
  <c r="AB464" i="20" s="1"/>
  <c r="AD465" i="20"/>
  <c r="AB465" i="20" s="1"/>
  <c r="AD466" i="20"/>
  <c r="AB466" i="20" s="1"/>
  <c r="AD467" i="20"/>
  <c r="AB467" i="20" s="1"/>
  <c r="AD468" i="20"/>
  <c r="AB468" i="20" s="1"/>
  <c r="AD469" i="20"/>
  <c r="AB469" i="20" s="1"/>
  <c r="AD470" i="20"/>
  <c r="AB470" i="20" s="1"/>
  <c r="AD471" i="20"/>
  <c r="AB471" i="20" s="1"/>
  <c r="AD472" i="20"/>
  <c r="AB472" i="20" s="1"/>
  <c r="AD473" i="20"/>
  <c r="AB473" i="20" s="1"/>
  <c r="AD474" i="20"/>
  <c r="AB474" i="20" s="1"/>
  <c r="AD475" i="20"/>
  <c r="AB475" i="20" s="1"/>
  <c r="AD476" i="20"/>
  <c r="AB476" i="20" s="1"/>
  <c r="AD477" i="20"/>
  <c r="AB477" i="20" s="1"/>
  <c r="AD478" i="20"/>
  <c r="AB478" i="20" s="1"/>
  <c r="AD479" i="20"/>
  <c r="AB479" i="20" s="1"/>
  <c r="AD480" i="20"/>
  <c r="AB480" i="20" s="1"/>
  <c r="AD481" i="20"/>
  <c r="AB481" i="20" s="1"/>
  <c r="AD482" i="20"/>
  <c r="AB482" i="20" s="1"/>
  <c r="AD483" i="20"/>
  <c r="AB483" i="20" s="1"/>
  <c r="AD484" i="20"/>
  <c r="AB484" i="20" s="1"/>
  <c r="AD485" i="20"/>
  <c r="AB485" i="20" s="1"/>
  <c r="AD486" i="20"/>
  <c r="AB486" i="20" s="1"/>
  <c r="AD487" i="20"/>
  <c r="AB487" i="20" s="1"/>
  <c r="AD488" i="20"/>
  <c r="AB488" i="20" s="1"/>
  <c r="AD489" i="20"/>
  <c r="AB489" i="20" s="1"/>
  <c r="AD490" i="20"/>
  <c r="AB490" i="20" s="1"/>
  <c r="AD491" i="20"/>
  <c r="AB491" i="20" s="1"/>
  <c r="AD492" i="20"/>
  <c r="AB492" i="20" s="1"/>
  <c r="AD493" i="20"/>
  <c r="AB493" i="20" s="1"/>
  <c r="AD494" i="20"/>
  <c r="AB494" i="20" s="1"/>
  <c r="AD495" i="20"/>
  <c r="AB495" i="20" s="1"/>
  <c r="AD496" i="20"/>
  <c r="AB496" i="20" s="1"/>
  <c r="AD497" i="20"/>
  <c r="AB497" i="20" s="1"/>
  <c r="AD498" i="20"/>
  <c r="AB498" i="20" s="1"/>
  <c r="AD499" i="20"/>
  <c r="AB499" i="20" s="1"/>
  <c r="AD500" i="20"/>
  <c r="AB500" i="20" s="1"/>
  <c r="AD501" i="20"/>
  <c r="AB501" i="20" s="1"/>
  <c r="AD502" i="20"/>
  <c r="AB502" i="20" s="1"/>
  <c r="AD503" i="20"/>
  <c r="AB503" i="20" s="1"/>
  <c r="AD504" i="20"/>
  <c r="AB504" i="20" s="1"/>
  <c r="AD505" i="20"/>
  <c r="AB505" i="20" s="1"/>
  <c r="AD506" i="20"/>
  <c r="AB506" i="20" s="1"/>
  <c r="AD507" i="20"/>
  <c r="AB507" i="20" s="1"/>
  <c r="AD508" i="20"/>
  <c r="AB508" i="20" s="1"/>
  <c r="AD509" i="20"/>
  <c r="AB509" i="20" s="1"/>
  <c r="AD510" i="20"/>
  <c r="AB510" i="20" s="1"/>
  <c r="AD511" i="20"/>
  <c r="AB511" i="20" s="1"/>
  <c r="AD512" i="20"/>
  <c r="AB512" i="20" s="1"/>
  <c r="AD513" i="20"/>
  <c r="AB513" i="20" s="1"/>
  <c r="AD514" i="20"/>
  <c r="AB514" i="20" s="1"/>
  <c r="AD515" i="20"/>
  <c r="AB515" i="20" s="1"/>
  <c r="AD516" i="20"/>
  <c r="AB516" i="20" s="1"/>
  <c r="AD517" i="20"/>
  <c r="AB517" i="20" s="1"/>
  <c r="AD518" i="20"/>
  <c r="AB518" i="20" s="1"/>
  <c r="AD519" i="20"/>
  <c r="AB519" i="20" s="1"/>
  <c r="AD520" i="20"/>
  <c r="AB520" i="20" s="1"/>
  <c r="AD521" i="20"/>
  <c r="AB521" i="20" s="1"/>
  <c r="AD522" i="20"/>
  <c r="AB522" i="20" s="1"/>
  <c r="AD523" i="20"/>
  <c r="AB523" i="20" s="1"/>
  <c r="AD524" i="20"/>
  <c r="AB524" i="20" s="1"/>
  <c r="AD525" i="20"/>
  <c r="AB525" i="20" s="1"/>
  <c r="AD526" i="20"/>
  <c r="AB526" i="20" s="1"/>
  <c r="AD527" i="20"/>
  <c r="AB527" i="20" s="1"/>
  <c r="AD528" i="20"/>
  <c r="AB528" i="20" s="1"/>
  <c r="AD529" i="20"/>
  <c r="AB529" i="20" s="1"/>
  <c r="AD530" i="20"/>
  <c r="AB530" i="20" s="1"/>
  <c r="AD531" i="20"/>
  <c r="AB531" i="20" s="1"/>
  <c r="AD532" i="20"/>
  <c r="AB532" i="20" s="1"/>
  <c r="AD533" i="20"/>
  <c r="AB533" i="20" s="1"/>
  <c r="AD534" i="20"/>
  <c r="AB534" i="20" s="1"/>
  <c r="AD535" i="20"/>
  <c r="AB535" i="20" s="1"/>
  <c r="AD536" i="20"/>
  <c r="AB536" i="20" s="1"/>
  <c r="AD537" i="20"/>
  <c r="AB537" i="20" s="1"/>
  <c r="AD538" i="20"/>
  <c r="AD539" i="20"/>
  <c r="AB539" i="20" s="1"/>
  <c r="AD540" i="20"/>
  <c r="AB540" i="20" s="1"/>
  <c r="AD541" i="20"/>
  <c r="AB541" i="20" s="1"/>
  <c r="AD542" i="20"/>
  <c r="AB542" i="20" s="1"/>
  <c r="AD543" i="20"/>
  <c r="AB543" i="20" s="1"/>
  <c r="AD544" i="20"/>
  <c r="AB544" i="20" s="1"/>
  <c r="AD545" i="20"/>
  <c r="AB545" i="20" s="1"/>
  <c r="AD546" i="20"/>
  <c r="AB546" i="20" s="1"/>
  <c r="AD547" i="20"/>
  <c r="AB547" i="20" s="1"/>
  <c r="AD548" i="20"/>
  <c r="AB548" i="20" s="1"/>
  <c r="AD549" i="20"/>
  <c r="AB549" i="20" s="1"/>
  <c r="AD550" i="20"/>
  <c r="AB550" i="20" s="1"/>
  <c r="AD551" i="20"/>
  <c r="AB551" i="20" s="1"/>
  <c r="AD552" i="20"/>
  <c r="AB552" i="20" s="1"/>
  <c r="AD553" i="20"/>
  <c r="AB553" i="20" s="1"/>
  <c r="AD554" i="20"/>
  <c r="AB554" i="20" s="1"/>
  <c r="AD555" i="20"/>
  <c r="AB555" i="20" s="1"/>
  <c r="AD556" i="20"/>
  <c r="AB556" i="20" s="1"/>
  <c r="AD557" i="20"/>
  <c r="AB557" i="20" s="1"/>
  <c r="AD558" i="20"/>
  <c r="AB558" i="20" s="1"/>
  <c r="AD559" i="20"/>
  <c r="AB559" i="20" s="1"/>
  <c r="AD560" i="20"/>
  <c r="AB560" i="20" s="1"/>
  <c r="AD561" i="20"/>
  <c r="AB561" i="20" s="1"/>
  <c r="AD562" i="20"/>
  <c r="AB562" i="20" s="1"/>
  <c r="AD563" i="20"/>
  <c r="AB563" i="20" s="1"/>
  <c r="AD564" i="20"/>
  <c r="AB564" i="20" s="1"/>
  <c r="AD565" i="20"/>
  <c r="AB565" i="20" s="1"/>
  <c r="AD566" i="20"/>
  <c r="AB566" i="20" s="1"/>
  <c r="AD567" i="20"/>
  <c r="AB567" i="20" s="1"/>
  <c r="AD568" i="20"/>
  <c r="AB568" i="20" s="1"/>
  <c r="AD569" i="20"/>
  <c r="AD570" i="20"/>
  <c r="AB570" i="20" s="1"/>
  <c r="AD571" i="20"/>
  <c r="AB571" i="20" s="1"/>
  <c r="AD572" i="20"/>
  <c r="AB572" i="20" s="1"/>
  <c r="AD573" i="20"/>
  <c r="AD574" i="20"/>
  <c r="AB574" i="20" s="1"/>
  <c r="AD575" i="20"/>
  <c r="AD576" i="20"/>
  <c r="AB576" i="20" s="1"/>
  <c r="AD577" i="20"/>
  <c r="AB577" i="20" s="1"/>
  <c r="AD578" i="20"/>
  <c r="AB578" i="20" s="1"/>
  <c r="AD579" i="20"/>
  <c r="AB579" i="20" s="1"/>
  <c r="AD580" i="20"/>
  <c r="AB580" i="20" s="1"/>
  <c r="AD581" i="20"/>
  <c r="AB581" i="20" s="1"/>
  <c r="AD582" i="20"/>
  <c r="AB582" i="20" s="1"/>
  <c r="AD583" i="20"/>
  <c r="AB583" i="20" s="1"/>
  <c r="AD584" i="20"/>
  <c r="AB584" i="20" s="1"/>
  <c r="AD585" i="20"/>
  <c r="AB585" i="20" s="1"/>
  <c r="AD586" i="20"/>
  <c r="AB586" i="20" s="1"/>
  <c r="AD587" i="20"/>
  <c r="AB587" i="20" s="1"/>
  <c r="AD588" i="20"/>
  <c r="AB588" i="20" s="1"/>
  <c r="AD589" i="20"/>
  <c r="AB589" i="20" s="1"/>
  <c r="AD590" i="20"/>
  <c r="AB590" i="20" s="1"/>
  <c r="AD591" i="20"/>
  <c r="AB591" i="20" s="1"/>
  <c r="AD592" i="20"/>
  <c r="AB592" i="20" s="1"/>
  <c r="AD593" i="20"/>
  <c r="AB593" i="20" s="1"/>
  <c r="AD594" i="20"/>
  <c r="AB594" i="20" s="1"/>
  <c r="AD595" i="20"/>
  <c r="AB595" i="20" s="1"/>
  <c r="AD596" i="20"/>
  <c r="AB596" i="20" s="1"/>
  <c r="AD597" i="20"/>
  <c r="AB597" i="20" s="1"/>
  <c r="AD598" i="20"/>
  <c r="AB598" i="20" s="1"/>
  <c r="AD599" i="20"/>
  <c r="AB599" i="20" s="1"/>
  <c r="AD600" i="20"/>
  <c r="AB600" i="20" s="1"/>
  <c r="AD601" i="20"/>
  <c r="AB601" i="20" s="1"/>
  <c r="AD602" i="20"/>
  <c r="AB602" i="20" s="1"/>
  <c r="AD603" i="20"/>
  <c r="AB603" i="20" s="1"/>
  <c r="AD604" i="20"/>
  <c r="AB604" i="20" s="1"/>
  <c r="AD605" i="20"/>
  <c r="AB605" i="20" s="1"/>
  <c r="AD606" i="20"/>
  <c r="AB606" i="20" s="1"/>
  <c r="AD607" i="20"/>
  <c r="AB607" i="20" s="1"/>
  <c r="AD608" i="20"/>
  <c r="AB608" i="20" s="1"/>
  <c r="AD609" i="20"/>
  <c r="AB609" i="20" s="1"/>
  <c r="AD610" i="20"/>
  <c r="AB610" i="20" s="1"/>
  <c r="AD611" i="20"/>
  <c r="AB611" i="20" s="1"/>
  <c r="AD612" i="20"/>
  <c r="AB612" i="20" s="1"/>
  <c r="AD613" i="20"/>
  <c r="AB613" i="20" s="1"/>
  <c r="AD614" i="20"/>
  <c r="AB614" i="20" s="1"/>
  <c r="AD615" i="20"/>
  <c r="AB615" i="20" s="1"/>
  <c r="AD616" i="20"/>
  <c r="AB616" i="20" s="1"/>
  <c r="AD617" i="20"/>
  <c r="AB617" i="20" s="1"/>
  <c r="AD618" i="20"/>
  <c r="AB618" i="20" s="1"/>
  <c r="AD619" i="20"/>
  <c r="AB619" i="20" s="1"/>
  <c r="AD620" i="20"/>
  <c r="AB620" i="20" s="1"/>
  <c r="AD621" i="20"/>
  <c r="AB621" i="20" s="1"/>
  <c r="AD622" i="20"/>
  <c r="AB622" i="20" s="1"/>
  <c r="AD623" i="20"/>
  <c r="AB623" i="20" s="1"/>
  <c r="AD624" i="20"/>
  <c r="AB624" i="20" s="1"/>
  <c r="AD625" i="20"/>
  <c r="AB625" i="20" s="1"/>
  <c r="AD626" i="20"/>
  <c r="AB626" i="20" s="1"/>
  <c r="AD627" i="20"/>
  <c r="AB627" i="20" s="1"/>
  <c r="AD628" i="20"/>
  <c r="AB628" i="20" s="1"/>
  <c r="AD629" i="20"/>
  <c r="AB629" i="20" s="1"/>
  <c r="AD630" i="20"/>
  <c r="AB630" i="20" s="1"/>
  <c r="AD631" i="20"/>
  <c r="AB631" i="20" s="1"/>
  <c r="AD632" i="20"/>
  <c r="AB632" i="20" s="1"/>
  <c r="AD633" i="20"/>
  <c r="AB633" i="20" s="1"/>
  <c r="AD634" i="20"/>
  <c r="AB634" i="20" s="1"/>
  <c r="AD635" i="20"/>
  <c r="AB635" i="20" s="1"/>
  <c r="AD636" i="20"/>
  <c r="AB636" i="20" s="1"/>
  <c r="AD637" i="20"/>
  <c r="AB637" i="20" s="1"/>
  <c r="AD638" i="20"/>
  <c r="AB638" i="20" s="1"/>
  <c r="AD639" i="20"/>
  <c r="AB639" i="20" s="1"/>
  <c r="AD640" i="20"/>
  <c r="AB640" i="20" s="1"/>
  <c r="AD641" i="20"/>
  <c r="AB641" i="20" s="1"/>
  <c r="AD642" i="20"/>
  <c r="AB642" i="20" s="1"/>
  <c r="AD643" i="20"/>
  <c r="AB643" i="20" s="1"/>
  <c r="AD644" i="20"/>
  <c r="AB644" i="20" s="1"/>
  <c r="AD645" i="20"/>
  <c r="AB645" i="20" s="1"/>
  <c r="AD646" i="20"/>
  <c r="AB646" i="20" s="1"/>
  <c r="AD647" i="20"/>
  <c r="AB647" i="20" s="1"/>
  <c r="AD648" i="20"/>
  <c r="AB648" i="20" s="1"/>
  <c r="AD649" i="20"/>
  <c r="AB649" i="20" s="1"/>
  <c r="AD650" i="20"/>
  <c r="AB650" i="20" s="1"/>
  <c r="AD651" i="20"/>
  <c r="AB651" i="20" s="1"/>
  <c r="AD652" i="20"/>
  <c r="AB652" i="20" s="1"/>
  <c r="AD653" i="20"/>
  <c r="AB653" i="20" s="1"/>
  <c r="AD654" i="20"/>
  <c r="AB654" i="20" s="1"/>
  <c r="AD655" i="20"/>
  <c r="AB655" i="20" s="1"/>
  <c r="AD656" i="20"/>
  <c r="AB656" i="20" s="1"/>
  <c r="AD657" i="20"/>
  <c r="AB657" i="20" s="1"/>
  <c r="AD658" i="20"/>
  <c r="AB658" i="20" s="1"/>
  <c r="AD659" i="20"/>
  <c r="AB659" i="20" s="1"/>
  <c r="AD660" i="20"/>
  <c r="AB660" i="20" s="1"/>
  <c r="AD661" i="20"/>
  <c r="AB661" i="20" s="1"/>
  <c r="AD662" i="20"/>
  <c r="AB662" i="20" s="1"/>
  <c r="AD663" i="20"/>
  <c r="AB663" i="20" s="1"/>
  <c r="AD664" i="20"/>
  <c r="AB664" i="20" s="1"/>
  <c r="AD665" i="20"/>
  <c r="AB665" i="20" s="1"/>
  <c r="AD666" i="20"/>
  <c r="AB666" i="20" s="1"/>
  <c r="AD667" i="20"/>
  <c r="AB667" i="20" s="1"/>
  <c r="AD668" i="20"/>
  <c r="AB668" i="20" s="1"/>
  <c r="AD669" i="20"/>
  <c r="AB669" i="20" s="1"/>
  <c r="AD670" i="20"/>
  <c r="AB670" i="20" s="1"/>
  <c r="AD671" i="20"/>
  <c r="AB671" i="20" s="1"/>
  <c r="AD672" i="20"/>
  <c r="AB672" i="20" s="1"/>
  <c r="AD673" i="20"/>
  <c r="AB673" i="20" s="1"/>
  <c r="AD674" i="20"/>
  <c r="AB674" i="20" s="1"/>
  <c r="AD675" i="20"/>
  <c r="AB675" i="20" s="1"/>
  <c r="AD676" i="20"/>
  <c r="AB676" i="20" s="1"/>
  <c r="AD677" i="20"/>
  <c r="AB677" i="20" s="1"/>
  <c r="AD678" i="20"/>
  <c r="AB678" i="20" s="1"/>
  <c r="AD679" i="20"/>
  <c r="AB679" i="20" s="1"/>
  <c r="AD680" i="20"/>
  <c r="AB680" i="20" s="1"/>
  <c r="AD681" i="20"/>
  <c r="AB681" i="20" s="1"/>
  <c r="AD682" i="20"/>
  <c r="AB682" i="20" s="1"/>
  <c r="AD683" i="20"/>
  <c r="AB683" i="20" s="1"/>
  <c r="AD684" i="20"/>
  <c r="AB684" i="20" s="1"/>
  <c r="AD685" i="20"/>
  <c r="AB685" i="20" s="1"/>
  <c r="AD686" i="20"/>
  <c r="AB686" i="20" s="1"/>
  <c r="AD687" i="20"/>
  <c r="AB687" i="20" s="1"/>
  <c r="AD688" i="20"/>
  <c r="AB688" i="20" s="1"/>
  <c r="AD689" i="20"/>
  <c r="AB689" i="20" s="1"/>
  <c r="AD690" i="20"/>
  <c r="AB690" i="20" s="1"/>
  <c r="AD691" i="20"/>
  <c r="AB691" i="20" s="1"/>
  <c r="AD692" i="20"/>
  <c r="AB692" i="20" s="1"/>
  <c r="AD693" i="20"/>
  <c r="AB693" i="20" s="1"/>
  <c r="AD694" i="20"/>
  <c r="AB694" i="20" s="1"/>
  <c r="AD695" i="20"/>
  <c r="AB695" i="20" s="1"/>
  <c r="AD696" i="20"/>
  <c r="AB696" i="20" s="1"/>
  <c r="AD697" i="20"/>
  <c r="AB697" i="20" s="1"/>
  <c r="AD698" i="20"/>
  <c r="AB698" i="20" s="1"/>
  <c r="AD699" i="20"/>
  <c r="AB699" i="20" s="1"/>
  <c r="AD700" i="20"/>
  <c r="AB700" i="20" s="1"/>
  <c r="AD701" i="20"/>
  <c r="AB701" i="20" s="1"/>
  <c r="AD702" i="20"/>
  <c r="AB702" i="20" s="1"/>
  <c r="AD703" i="20"/>
  <c r="AB703" i="20" s="1"/>
  <c r="AD704" i="20"/>
  <c r="AB704" i="20" s="1"/>
  <c r="AD705" i="20"/>
  <c r="AB705" i="20" s="1"/>
  <c r="AD706" i="20"/>
  <c r="AB706" i="20" s="1"/>
  <c r="AD707" i="20"/>
  <c r="AB707" i="20" s="1"/>
  <c r="AD708" i="20"/>
  <c r="AB708" i="20" s="1"/>
  <c r="AD709" i="20"/>
  <c r="AB709" i="20" s="1"/>
  <c r="AD710" i="20"/>
  <c r="AB710" i="20" s="1"/>
  <c r="AD711" i="20"/>
  <c r="AB711" i="20" s="1"/>
  <c r="AD712" i="20"/>
  <c r="AB712" i="20" s="1"/>
  <c r="AD713" i="20"/>
  <c r="AB713" i="20" s="1"/>
  <c r="AD714" i="20"/>
  <c r="AB714" i="20" s="1"/>
  <c r="AD715" i="20"/>
  <c r="AB715" i="20" s="1"/>
  <c r="AD716" i="20"/>
  <c r="AB716" i="20" s="1"/>
  <c r="AD717" i="20"/>
  <c r="AB717" i="20" s="1"/>
  <c r="AD718" i="20"/>
  <c r="AB718" i="20" s="1"/>
  <c r="AD719" i="20"/>
  <c r="AB719" i="20" s="1"/>
  <c r="AD720" i="20"/>
  <c r="AB720" i="20" s="1"/>
  <c r="AD721" i="20"/>
  <c r="AB721" i="20" s="1"/>
  <c r="AD722" i="20"/>
  <c r="AB722" i="20" s="1"/>
  <c r="AD723" i="20"/>
  <c r="AB723" i="20" s="1"/>
  <c r="AD724" i="20"/>
  <c r="AB724" i="20" s="1"/>
  <c r="AD725" i="20"/>
  <c r="AB725" i="20" s="1"/>
  <c r="AD726" i="20"/>
  <c r="AB726" i="20" s="1"/>
  <c r="AD727" i="20"/>
  <c r="AB727" i="20" s="1"/>
  <c r="AD728" i="20"/>
  <c r="AB728" i="20" s="1"/>
  <c r="AD729" i="20"/>
  <c r="AB729" i="20" s="1"/>
  <c r="AD730" i="20"/>
  <c r="AD731" i="20"/>
  <c r="AB731" i="20" s="1"/>
  <c r="AD732" i="20"/>
  <c r="AB732" i="20" s="1"/>
  <c r="AD733" i="20"/>
  <c r="AB733" i="20" s="1"/>
  <c r="AD734" i="20"/>
  <c r="AD735" i="20"/>
  <c r="AB735" i="20" s="1"/>
  <c r="AD736" i="20"/>
  <c r="AD737" i="20"/>
  <c r="AB737" i="20" s="1"/>
  <c r="AD738" i="20"/>
  <c r="AB738" i="20" s="1"/>
  <c r="AD739" i="20"/>
  <c r="AB739" i="20" s="1"/>
  <c r="AD740" i="20"/>
  <c r="AB740" i="20" s="1"/>
  <c r="AD741" i="20"/>
  <c r="AD742" i="20"/>
  <c r="AB742" i="20" s="1"/>
  <c r="AD743" i="20"/>
  <c r="AB743" i="20" s="1"/>
  <c r="AD744" i="20"/>
  <c r="AB744" i="20" s="1"/>
  <c r="AD745" i="20"/>
  <c r="AB745" i="20" s="1"/>
  <c r="AD746" i="20"/>
  <c r="AB746" i="20" s="1"/>
  <c r="AD747" i="20"/>
  <c r="AB747" i="20" s="1"/>
  <c r="AD748" i="20"/>
  <c r="AB748" i="20" s="1"/>
  <c r="AD749" i="20"/>
  <c r="AB749" i="20" s="1"/>
  <c r="AD750" i="20"/>
  <c r="AB750" i="20" s="1"/>
  <c r="AD751" i="20"/>
  <c r="AB751" i="20" s="1"/>
  <c r="AD752" i="20"/>
  <c r="AB752" i="20" s="1"/>
  <c r="AD753" i="20"/>
  <c r="AB753" i="20" s="1"/>
  <c r="AD754" i="20"/>
  <c r="AB754" i="20" s="1"/>
  <c r="AD755" i="20"/>
  <c r="AB755" i="20" s="1"/>
  <c r="AD756" i="20"/>
  <c r="AB756" i="20" s="1"/>
  <c r="AD757" i="20"/>
  <c r="AB757" i="20" s="1"/>
  <c r="AD758" i="20"/>
  <c r="AB758" i="20" s="1"/>
  <c r="AD759" i="20"/>
  <c r="AB759" i="20" s="1"/>
  <c r="AD760" i="20"/>
  <c r="AB760" i="20" s="1"/>
  <c r="AD761" i="20"/>
  <c r="AB761" i="20" s="1"/>
  <c r="AD762" i="20"/>
  <c r="AB762" i="20" s="1"/>
  <c r="AD763" i="20"/>
  <c r="AB763" i="20" s="1"/>
  <c r="AD764" i="20"/>
  <c r="AB764" i="20" s="1"/>
  <c r="AD765" i="20"/>
  <c r="AB765" i="20" s="1"/>
  <c r="AD766" i="20"/>
  <c r="AB766" i="20" s="1"/>
  <c r="AD767" i="20"/>
  <c r="AB767" i="20" s="1"/>
  <c r="AD768" i="20"/>
  <c r="AB768" i="20" s="1"/>
  <c r="AD769" i="20"/>
  <c r="AB769" i="20" s="1"/>
  <c r="AD770" i="20"/>
  <c r="AB770" i="20" s="1"/>
  <c r="AD771" i="20"/>
  <c r="AB771" i="20" s="1"/>
  <c r="AD772" i="20"/>
  <c r="AB772" i="20" s="1"/>
  <c r="AD773" i="20"/>
  <c r="AB773" i="20" s="1"/>
  <c r="AD774" i="20"/>
  <c r="AB774" i="20" s="1"/>
  <c r="AD775" i="20"/>
  <c r="AB775" i="20" s="1"/>
  <c r="AD776" i="20"/>
  <c r="AB776" i="20" s="1"/>
  <c r="AD777" i="20"/>
  <c r="AB777" i="20" s="1"/>
  <c r="AD778" i="20"/>
  <c r="AB778" i="20" s="1"/>
  <c r="AD779" i="20"/>
  <c r="AB779" i="20" s="1"/>
  <c r="AD780" i="20"/>
  <c r="AB780" i="20" s="1"/>
  <c r="AD781" i="20"/>
  <c r="AB781" i="20" s="1"/>
  <c r="AD782" i="20"/>
  <c r="AB782" i="20" s="1"/>
  <c r="AD783" i="20"/>
  <c r="AB783" i="20" s="1"/>
  <c r="AD784" i="20"/>
  <c r="AB784" i="20" s="1"/>
  <c r="AD785" i="20"/>
  <c r="AB785" i="20" s="1"/>
  <c r="AD786" i="20"/>
  <c r="AB786" i="20" s="1"/>
  <c r="AD787" i="20"/>
  <c r="AB787" i="20" s="1"/>
  <c r="AD788" i="20"/>
  <c r="AB788" i="20" s="1"/>
  <c r="AD789" i="20"/>
  <c r="AB789" i="20" s="1"/>
  <c r="AD790" i="20"/>
  <c r="AB790" i="20" s="1"/>
  <c r="AD791" i="20"/>
  <c r="AB791" i="20" s="1"/>
  <c r="AD792" i="20"/>
  <c r="AB792" i="20" s="1"/>
  <c r="AD793" i="20"/>
  <c r="AB793" i="20" s="1"/>
  <c r="AD794" i="20"/>
  <c r="AB794" i="20" s="1"/>
  <c r="AD795" i="20"/>
  <c r="AB795" i="20" s="1"/>
  <c r="AD796" i="20"/>
  <c r="AB796" i="20" s="1"/>
  <c r="AD797" i="20"/>
  <c r="AB797" i="20" s="1"/>
  <c r="AD798" i="20"/>
  <c r="AB798" i="20" s="1"/>
  <c r="AD799" i="20"/>
  <c r="AB799" i="20" s="1"/>
  <c r="AD800" i="20"/>
  <c r="AB800" i="20" s="1"/>
  <c r="AD801" i="20"/>
  <c r="AB801" i="20" s="1"/>
  <c r="AD802" i="20"/>
  <c r="AB802" i="20" s="1"/>
  <c r="AD803" i="20"/>
  <c r="AB803" i="20" s="1"/>
  <c r="AD804" i="20"/>
  <c r="AB804" i="20" s="1"/>
  <c r="AD805" i="20"/>
  <c r="AB805" i="20" s="1"/>
  <c r="AD806" i="20"/>
  <c r="AB806" i="20" s="1"/>
  <c r="AD807" i="20"/>
  <c r="AB807" i="20" s="1"/>
  <c r="AD808" i="20"/>
  <c r="AB808" i="20" s="1"/>
  <c r="AD809" i="20"/>
  <c r="AB809" i="20" s="1"/>
  <c r="AD810" i="20"/>
  <c r="AB810" i="20" s="1"/>
  <c r="AD811" i="20"/>
  <c r="AB811" i="20" s="1"/>
  <c r="AD812" i="20"/>
  <c r="AB812" i="20" s="1"/>
  <c r="AD813" i="20"/>
  <c r="AB813" i="20" s="1"/>
  <c r="AD814" i="20"/>
  <c r="AB814" i="20" s="1"/>
  <c r="AD815" i="20"/>
  <c r="AB815" i="20" s="1"/>
  <c r="AD816" i="20"/>
  <c r="AB816" i="20" s="1"/>
  <c r="AD817" i="20"/>
  <c r="AB817" i="20" s="1"/>
  <c r="AD818" i="20"/>
  <c r="AB818" i="20" s="1"/>
  <c r="AD819" i="20"/>
  <c r="AB819" i="20" s="1"/>
  <c r="AD820" i="20"/>
  <c r="AB820" i="20" s="1"/>
  <c r="AD821" i="20"/>
  <c r="AB821" i="20" s="1"/>
  <c r="AD822" i="20"/>
  <c r="AB822" i="20" s="1"/>
  <c r="AD823" i="20"/>
  <c r="AB823" i="20" s="1"/>
  <c r="AD824" i="20"/>
  <c r="AB824" i="20" s="1"/>
  <c r="AD825" i="20"/>
  <c r="AB825" i="20" s="1"/>
  <c r="AD826" i="20"/>
  <c r="AB826" i="20" s="1"/>
  <c r="AD827" i="20"/>
  <c r="AB827" i="20" s="1"/>
  <c r="AD828" i="20"/>
  <c r="AB828" i="20" s="1"/>
  <c r="AD829" i="20"/>
  <c r="AB829" i="20" s="1"/>
  <c r="AD830" i="20"/>
  <c r="AB830" i="20" s="1"/>
  <c r="AD831" i="20"/>
  <c r="AB831" i="20" s="1"/>
  <c r="AD832" i="20"/>
  <c r="AB832" i="20" s="1"/>
  <c r="AD833" i="20"/>
  <c r="AB833" i="20" s="1"/>
  <c r="AD834" i="20"/>
  <c r="AB834" i="20" s="1"/>
  <c r="AD835" i="20"/>
  <c r="AD836" i="20"/>
  <c r="AB836" i="20" s="1"/>
  <c r="AD837" i="20"/>
  <c r="AB837" i="20" s="1"/>
  <c r="AD838" i="20"/>
  <c r="AB838" i="20" s="1"/>
  <c r="AD839" i="20"/>
  <c r="AB839" i="20" s="1"/>
  <c r="AD840" i="20"/>
  <c r="AB840" i="20" s="1"/>
  <c r="AD841" i="20"/>
  <c r="AB841" i="20" s="1"/>
  <c r="AD842" i="20"/>
  <c r="AB842" i="20" s="1"/>
  <c r="AD843" i="20"/>
  <c r="AB843" i="20" s="1"/>
  <c r="AD844" i="20"/>
  <c r="AB844" i="20" s="1"/>
  <c r="AD845" i="20"/>
  <c r="AB845" i="20" s="1"/>
  <c r="AD846" i="20"/>
  <c r="AB846" i="20" s="1"/>
  <c r="AD847" i="20"/>
  <c r="AB847" i="20" s="1"/>
  <c r="AD848" i="20"/>
  <c r="AB848" i="20" s="1"/>
  <c r="AD849" i="20"/>
  <c r="AB849" i="20" s="1"/>
  <c r="AD850" i="20"/>
  <c r="AB850" i="20" s="1"/>
  <c r="AD851" i="20"/>
  <c r="AB851" i="20" s="1"/>
  <c r="AD852" i="20"/>
  <c r="AB852" i="20" s="1"/>
  <c r="AD853" i="20"/>
  <c r="AB853" i="20" s="1"/>
  <c r="AD854" i="20"/>
  <c r="AB854" i="20" s="1"/>
  <c r="AD855" i="20"/>
  <c r="AB855" i="20" s="1"/>
  <c r="AD856" i="20"/>
  <c r="AB856" i="20" s="1"/>
  <c r="AD857" i="20"/>
  <c r="AB857" i="20" s="1"/>
  <c r="AD858" i="20"/>
  <c r="AB858" i="20" s="1"/>
  <c r="AD859" i="20"/>
  <c r="AB859" i="20" s="1"/>
  <c r="AD860" i="20"/>
  <c r="AB860" i="20" s="1"/>
  <c r="AD861" i="20"/>
  <c r="AB861" i="20" s="1"/>
  <c r="AD862" i="20"/>
  <c r="AB862" i="20" s="1"/>
  <c r="AD863" i="20"/>
  <c r="AB863" i="20" s="1"/>
  <c r="AD864" i="20"/>
  <c r="AB864" i="20" s="1"/>
  <c r="AD865" i="20"/>
  <c r="AB865" i="20" s="1"/>
  <c r="AD866" i="20"/>
  <c r="AB866" i="20" s="1"/>
  <c r="AD867" i="20"/>
  <c r="AB867" i="20" s="1"/>
  <c r="AD868" i="20"/>
  <c r="AB868" i="20" s="1"/>
  <c r="AD869" i="20"/>
  <c r="AB869" i="20" s="1"/>
  <c r="AD870" i="20"/>
  <c r="AB870" i="20" s="1"/>
  <c r="AD871" i="20"/>
  <c r="AB871" i="20" s="1"/>
  <c r="AD872" i="20"/>
  <c r="AB872" i="20" s="1"/>
  <c r="AD873" i="20"/>
  <c r="AB873" i="20" s="1"/>
  <c r="AD874" i="20"/>
  <c r="AB874" i="20" s="1"/>
  <c r="AD875" i="20"/>
  <c r="AB875" i="20" s="1"/>
  <c r="AD876" i="20"/>
  <c r="AB876" i="20" s="1"/>
  <c r="AD877" i="20"/>
  <c r="AB877" i="20" s="1"/>
  <c r="AD878" i="20"/>
  <c r="AB878" i="20" s="1"/>
  <c r="AD879" i="20"/>
  <c r="AB879" i="20" s="1"/>
  <c r="AD880" i="20"/>
  <c r="AB880" i="20" s="1"/>
  <c r="AD881" i="20"/>
  <c r="AB881" i="20" s="1"/>
  <c r="AD882" i="20"/>
  <c r="AB882" i="20" s="1"/>
  <c r="AD883" i="20"/>
  <c r="AB883" i="20" s="1"/>
  <c r="AD884" i="20"/>
  <c r="AB884" i="20" s="1"/>
  <c r="AD885" i="20"/>
  <c r="AB885" i="20" s="1"/>
  <c r="AD886" i="20"/>
  <c r="AB886" i="20" s="1"/>
  <c r="AD887" i="20"/>
  <c r="AB887" i="20" s="1"/>
  <c r="AD888" i="20"/>
  <c r="AD889" i="20"/>
  <c r="AB889" i="20" s="1"/>
  <c r="AD890" i="20"/>
  <c r="AB890" i="20" s="1"/>
  <c r="AD891" i="20"/>
  <c r="AB891" i="20" s="1"/>
  <c r="AD892" i="20"/>
  <c r="AB892" i="20" s="1"/>
  <c r="AD893" i="20"/>
  <c r="AB893" i="20" s="1"/>
  <c r="AD894" i="20"/>
  <c r="AB894" i="20" s="1"/>
  <c r="AD895" i="20"/>
  <c r="AB895" i="20" s="1"/>
  <c r="AD896" i="20"/>
  <c r="AB896" i="20" s="1"/>
  <c r="AD897" i="20"/>
  <c r="AB897" i="20" s="1"/>
  <c r="AD898" i="20"/>
  <c r="AB898" i="20" s="1"/>
  <c r="AD899" i="20"/>
  <c r="AB899" i="20" s="1"/>
  <c r="AD900" i="20"/>
  <c r="AB900" i="20" s="1"/>
  <c r="AD901" i="20"/>
  <c r="AB901" i="20" s="1"/>
  <c r="AD902" i="20"/>
  <c r="AB902" i="20" s="1"/>
  <c r="AD903" i="20"/>
  <c r="AB903" i="20" s="1"/>
  <c r="AD904" i="20"/>
  <c r="AB904" i="20" s="1"/>
  <c r="AD905" i="20"/>
  <c r="AB905" i="20" s="1"/>
  <c r="AD906" i="20"/>
  <c r="AB906" i="20" s="1"/>
  <c r="AD907" i="20"/>
  <c r="AB907" i="20" s="1"/>
  <c r="AD908" i="20"/>
  <c r="AB908" i="20" s="1"/>
  <c r="AD909" i="20"/>
  <c r="AB909" i="20" s="1"/>
  <c r="AD910" i="20"/>
  <c r="AB910" i="20" s="1"/>
  <c r="AD911" i="20"/>
  <c r="AB911" i="20" s="1"/>
  <c r="AD912" i="20"/>
  <c r="AB912" i="20" s="1"/>
  <c r="AD913" i="20"/>
  <c r="AB913" i="20" s="1"/>
  <c r="AD914" i="20"/>
  <c r="AB914" i="20" s="1"/>
  <c r="AD915" i="20"/>
  <c r="AB915" i="20" s="1"/>
  <c r="AD916" i="20"/>
  <c r="AB916" i="20" s="1"/>
  <c r="AD917" i="20"/>
  <c r="AB917" i="20" s="1"/>
  <c r="AD918" i="20"/>
  <c r="AB918" i="20" s="1"/>
  <c r="AD919" i="20"/>
  <c r="AB919" i="20" s="1"/>
  <c r="AD920" i="20"/>
  <c r="AB920" i="20" s="1"/>
  <c r="AD921" i="20"/>
  <c r="AB921" i="20" s="1"/>
  <c r="AD922" i="20"/>
  <c r="AD923" i="20"/>
  <c r="AB923" i="20" s="1"/>
  <c r="AD924" i="20"/>
  <c r="AB924" i="20" s="1"/>
  <c r="AD925" i="20"/>
  <c r="AB925" i="20" s="1"/>
  <c r="AD926" i="20"/>
  <c r="AB926" i="20" s="1"/>
  <c r="AD927" i="20"/>
  <c r="AB927" i="20" s="1"/>
  <c r="AD928" i="20"/>
  <c r="AB928" i="20" s="1"/>
  <c r="AD929" i="20"/>
  <c r="AB929" i="20" s="1"/>
  <c r="AD930" i="20"/>
  <c r="AB930" i="20" s="1"/>
  <c r="AD931" i="20"/>
  <c r="AB931" i="20" s="1"/>
  <c r="AD932" i="20"/>
  <c r="AB932" i="20" s="1"/>
  <c r="AD933" i="20"/>
  <c r="AB933" i="20" s="1"/>
  <c r="AD934" i="20"/>
  <c r="AB934" i="20" s="1"/>
  <c r="AD935" i="20"/>
  <c r="AB935" i="20" s="1"/>
  <c r="AD936" i="20"/>
  <c r="AB936" i="20" s="1"/>
  <c r="AD937" i="20"/>
  <c r="AB937" i="20" s="1"/>
  <c r="AD938" i="20"/>
  <c r="AB938" i="20" s="1"/>
  <c r="AD939" i="20"/>
  <c r="AB939" i="20" s="1"/>
  <c r="AD940" i="20"/>
  <c r="AB940" i="20" s="1"/>
  <c r="AD941" i="20"/>
  <c r="AB941" i="20" s="1"/>
  <c r="AD942" i="20"/>
  <c r="AB942" i="20" s="1"/>
  <c r="AD943" i="20"/>
  <c r="AB943" i="20" s="1"/>
  <c r="AD944" i="20"/>
  <c r="AB944" i="20" s="1"/>
  <c r="AD945" i="20"/>
  <c r="AB945" i="20" s="1"/>
  <c r="AD946" i="20"/>
  <c r="AB946" i="20" s="1"/>
  <c r="AD947" i="20"/>
  <c r="AB947" i="20" s="1"/>
  <c r="AD948" i="20"/>
  <c r="AB948" i="20" s="1"/>
  <c r="AD949" i="20"/>
  <c r="AB949" i="20" s="1"/>
  <c r="AD950" i="20"/>
  <c r="AB950" i="20" s="1"/>
  <c r="AD951" i="20"/>
  <c r="AB951" i="20" s="1"/>
  <c r="AD952" i="20"/>
  <c r="AB952" i="20" s="1"/>
  <c r="AD953" i="20"/>
  <c r="AB953" i="20" s="1"/>
  <c r="AD954" i="20"/>
  <c r="AB954" i="20" s="1"/>
  <c r="AD955" i="20"/>
  <c r="AB955" i="20" s="1"/>
  <c r="AD956" i="20"/>
  <c r="AB956" i="20" s="1"/>
  <c r="AD957" i="20"/>
  <c r="AB957" i="20" s="1"/>
  <c r="AD958" i="20"/>
  <c r="AB958" i="20" s="1"/>
  <c r="AD959" i="20"/>
  <c r="AB959" i="20" s="1"/>
  <c r="AD960" i="20"/>
  <c r="AB960" i="20" s="1"/>
  <c r="AD961" i="20"/>
  <c r="AB961" i="20" s="1"/>
  <c r="AD962" i="20"/>
  <c r="AB962" i="20" s="1"/>
  <c r="AD963" i="20"/>
  <c r="AB963" i="20" s="1"/>
  <c r="AD964" i="20"/>
  <c r="AB964" i="20" s="1"/>
  <c r="AD965" i="20"/>
  <c r="AB965" i="20" s="1"/>
  <c r="AD966" i="20"/>
  <c r="AB966" i="20" s="1"/>
  <c r="AD967" i="20"/>
  <c r="AB967" i="20" s="1"/>
  <c r="AD968" i="20"/>
  <c r="AB968" i="20" s="1"/>
  <c r="AD969" i="20"/>
  <c r="AB969" i="20" s="1"/>
  <c r="AD970" i="20"/>
  <c r="AB970" i="20" s="1"/>
  <c r="AD971" i="20"/>
  <c r="AB971" i="20" s="1"/>
  <c r="AD972" i="20"/>
  <c r="AB972" i="20" s="1"/>
  <c r="AD973" i="20"/>
  <c r="AB973" i="20" s="1"/>
  <c r="AD974" i="20"/>
  <c r="AB974" i="20" s="1"/>
  <c r="AD975" i="20"/>
  <c r="AB975" i="20" s="1"/>
  <c r="AD976" i="20"/>
  <c r="AB976" i="20" s="1"/>
  <c r="AD977" i="20"/>
  <c r="AB977" i="20" s="1"/>
  <c r="AD978" i="20"/>
  <c r="AB978" i="20" s="1"/>
  <c r="AD979" i="20"/>
  <c r="AB979" i="20" s="1"/>
  <c r="AD980" i="20"/>
  <c r="AB980" i="20" s="1"/>
  <c r="AD981" i="20"/>
  <c r="AB981" i="20" s="1"/>
  <c r="AD982" i="20"/>
  <c r="AB982" i="20" s="1"/>
  <c r="AD983" i="20"/>
  <c r="AB983" i="20" s="1"/>
  <c r="AD984" i="20"/>
  <c r="AB984" i="20" s="1"/>
  <c r="AD985" i="20"/>
  <c r="AB985" i="20" s="1"/>
  <c r="AD986" i="20"/>
  <c r="AB986" i="20" s="1"/>
  <c r="AD987" i="20"/>
  <c r="AB987" i="20" s="1"/>
  <c r="AD988" i="20"/>
  <c r="AB988" i="20" s="1"/>
  <c r="AD989" i="20"/>
  <c r="AB989" i="20" s="1"/>
  <c r="AD990" i="20"/>
  <c r="AB990" i="20" s="1"/>
  <c r="AD991" i="20"/>
  <c r="AB991" i="20" s="1"/>
  <c r="AD992" i="20"/>
  <c r="AB992" i="20" s="1"/>
  <c r="AD993" i="20"/>
  <c r="AB993" i="20" s="1"/>
  <c r="AD994" i="20"/>
  <c r="AB994" i="20" s="1"/>
  <c r="AD995" i="20"/>
  <c r="AB995" i="20" s="1"/>
  <c r="AD996" i="20"/>
  <c r="AB996" i="20" s="1"/>
  <c r="AD997" i="20"/>
  <c r="AB997" i="20" s="1"/>
  <c r="AD998" i="20"/>
  <c r="AB998" i="20" s="1"/>
  <c r="AD999" i="20"/>
  <c r="AB999" i="20" s="1"/>
  <c r="AD1000" i="20"/>
  <c r="AB1000" i="20" s="1"/>
  <c r="AD1001" i="20"/>
  <c r="AB1001" i="20" s="1"/>
  <c r="AD1002" i="20"/>
  <c r="AB1002" i="20" s="1"/>
  <c r="AD1003" i="20"/>
  <c r="AB1003" i="20" s="1"/>
  <c r="AD1004" i="20"/>
  <c r="AB1004" i="20" s="1"/>
  <c r="AD1005" i="20"/>
  <c r="AB1005" i="20" s="1"/>
  <c r="AD1006" i="20"/>
  <c r="AB1006" i="20" s="1"/>
  <c r="AD1007" i="20"/>
  <c r="AB1007" i="20" s="1"/>
  <c r="AD1008" i="20"/>
  <c r="AB1008" i="20" s="1"/>
  <c r="AD1009" i="20"/>
  <c r="AB1009" i="20" s="1"/>
  <c r="AD1010" i="20"/>
  <c r="AB1010" i="20" s="1"/>
  <c r="AD1011" i="20"/>
  <c r="AB1011" i="20" s="1"/>
  <c r="AD1012" i="20"/>
  <c r="AB1012" i="20" s="1"/>
  <c r="AD1013" i="20"/>
  <c r="AB1013" i="20" s="1"/>
  <c r="AD1014" i="20"/>
  <c r="AD1015" i="20"/>
  <c r="AB1015" i="20" s="1"/>
  <c r="AD1016" i="20"/>
  <c r="AB1016" i="20" s="1"/>
  <c r="AD1017" i="20"/>
  <c r="AB1017" i="20" s="1"/>
  <c r="AD1018" i="20"/>
  <c r="AB1018" i="20" s="1"/>
  <c r="AD1019" i="20"/>
  <c r="AB1019" i="20" s="1"/>
  <c r="AD1020" i="20"/>
  <c r="AB1020" i="20" s="1"/>
  <c r="AD1021" i="20"/>
  <c r="AB1021" i="20" s="1"/>
  <c r="AD1022" i="20"/>
  <c r="AB1022" i="20" s="1"/>
  <c r="AD1023" i="20"/>
  <c r="AB1023" i="20" s="1"/>
  <c r="AD1024" i="20"/>
  <c r="AB1024" i="20" s="1"/>
  <c r="AD1025" i="20"/>
  <c r="AB1025" i="20" s="1"/>
  <c r="AD1026" i="20"/>
  <c r="AB1026" i="20" s="1"/>
  <c r="AD1027" i="20"/>
  <c r="AB1027" i="20" s="1"/>
  <c r="AD1028" i="20"/>
  <c r="AB1028" i="20" s="1"/>
  <c r="AD1029" i="20"/>
  <c r="AB1029" i="20" s="1"/>
  <c r="AD1030" i="20"/>
  <c r="AB1030" i="20" s="1"/>
  <c r="AD1031" i="20"/>
  <c r="AB1031" i="20" s="1"/>
  <c r="AD1032" i="20"/>
  <c r="AB1032" i="20" s="1"/>
  <c r="AD1033" i="20"/>
  <c r="AB1033" i="20" s="1"/>
  <c r="AD1034" i="20"/>
  <c r="AB1034" i="20" s="1"/>
  <c r="AD1035" i="20"/>
  <c r="AB1035" i="20" s="1"/>
  <c r="AD1036" i="20"/>
  <c r="AB1036" i="20" s="1"/>
  <c r="AD1037" i="20"/>
  <c r="AB1037" i="20" s="1"/>
  <c r="AD1038" i="20"/>
  <c r="AB1038" i="20" s="1"/>
  <c r="AD1039" i="20"/>
  <c r="AB1039" i="20" s="1"/>
  <c r="AD1040" i="20"/>
  <c r="AB1040" i="20" s="1"/>
  <c r="AD1041" i="20"/>
  <c r="AB1041" i="20" s="1"/>
  <c r="AD1042" i="20"/>
  <c r="AB1042" i="20" s="1"/>
  <c r="AD1043" i="20"/>
  <c r="AB1043" i="20" s="1"/>
  <c r="AD1044" i="20"/>
  <c r="AB1044" i="20" s="1"/>
  <c r="AD1045" i="20"/>
  <c r="AB1045" i="20" s="1"/>
  <c r="AD1046" i="20"/>
  <c r="AB1046" i="20" s="1"/>
  <c r="AD1047" i="20"/>
  <c r="AB1047" i="20" s="1"/>
  <c r="AD1048" i="20"/>
  <c r="AB1048" i="20" s="1"/>
  <c r="AD1049" i="20"/>
  <c r="AB1049" i="20" s="1"/>
  <c r="AD1050" i="20"/>
  <c r="AB1050" i="20" s="1"/>
  <c r="AD1051" i="20"/>
  <c r="AB1051" i="20" s="1"/>
  <c r="AD1052" i="20"/>
  <c r="AB1052" i="20" s="1"/>
  <c r="AD1053" i="20"/>
  <c r="AB1053" i="20" s="1"/>
  <c r="AD1054" i="20"/>
  <c r="AB1054" i="20" s="1"/>
  <c r="AD1055" i="20"/>
  <c r="AB1055" i="20" s="1"/>
  <c r="AD1056" i="20"/>
  <c r="AB1056" i="20" s="1"/>
  <c r="AD1057" i="20"/>
  <c r="AB1057" i="20" s="1"/>
  <c r="AD1058" i="20"/>
  <c r="AB1058" i="20" s="1"/>
  <c r="AD1059" i="20"/>
  <c r="AB1059" i="20" s="1"/>
  <c r="AD1060" i="20"/>
  <c r="AB1060" i="20" s="1"/>
  <c r="AD1061" i="20"/>
  <c r="AB1061" i="20" s="1"/>
  <c r="AD1062" i="20"/>
  <c r="AB1062" i="20" s="1"/>
  <c r="AD1063" i="20"/>
  <c r="AB1063" i="20" s="1"/>
  <c r="AD1064" i="20"/>
  <c r="AB1064" i="20" s="1"/>
  <c r="AD1065" i="20"/>
  <c r="AD1066" i="20"/>
  <c r="AB1066" i="20" s="1"/>
  <c r="AD1067" i="20"/>
  <c r="AB1067" i="20" s="1"/>
  <c r="AD1068" i="20"/>
  <c r="AB1068" i="20" s="1"/>
  <c r="AD1069" i="20"/>
  <c r="AB1069" i="20" s="1"/>
  <c r="AD1070" i="20"/>
  <c r="AB1070" i="20" s="1"/>
  <c r="AD1071" i="20"/>
  <c r="AB1071" i="20" s="1"/>
  <c r="AD1072" i="20"/>
  <c r="AB1072" i="20" s="1"/>
  <c r="AD1073" i="20"/>
  <c r="AB1073" i="20" s="1"/>
  <c r="AD1074" i="20"/>
  <c r="AB1074" i="20" s="1"/>
  <c r="AD1075" i="20"/>
  <c r="AB1075" i="20" s="1"/>
  <c r="AD1076" i="20"/>
  <c r="AD1077" i="20"/>
  <c r="AB1077" i="20" s="1"/>
  <c r="AD1078" i="20"/>
  <c r="AB1078" i="20" s="1"/>
  <c r="AD1079" i="20"/>
  <c r="AD1080" i="20"/>
  <c r="AB1080" i="20" s="1"/>
  <c r="AD1081" i="20"/>
  <c r="AD1082" i="20"/>
  <c r="AB1082" i="20" s="1"/>
  <c r="AD1083" i="20"/>
  <c r="AD1084" i="20"/>
  <c r="AB1084" i="20" s="1"/>
  <c r="AD1085" i="20"/>
  <c r="AB1085" i="20" s="1"/>
  <c r="AD1086" i="20"/>
  <c r="AB1086" i="20" s="1"/>
  <c r="AD1087" i="20"/>
  <c r="AB1087" i="20" s="1"/>
  <c r="AD1088" i="20"/>
  <c r="AB1088" i="20" s="1"/>
  <c r="AD1089" i="20"/>
  <c r="AB1089" i="20" s="1"/>
  <c r="AD1090" i="20"/>
  <c r="AB1090" i="20" s="1"/>
  <c r="AD1091" i="20"/>
  <c r="AB1091" i="20" s="1"/>
  <c r="AD1092" i="20"/>
  <c r="AB1092" i="20" s="1"/>
  <c r="AD1093" i="20"/>
  <c r="AB1093" i="20" s="1"/>
  <c r="AD1094" i="20"/>
  <c r="AB1094" i="20" s="1"/>
  <c r="AD1095" i="20"/>
  <c r="AB1095" i="20" s="1"/>
  <c r="AD1096" i="20"/>
  <c r="AB1096" i="20" s="1"/>
  <c r="AD1097" i="20"/>
  <c r="AB1097" i="20" s="1"/>
  <c r="AD1098" i="20"/>
  <c r="AB1098" i="20" s="1"/>
  <c r="AD1099" i="20"/>
  <c r="AB1099" i="20" s="1"/>
  <c r="AD1100" i="20"/>
  <c r="AB1100" i="20" s="1"/>
  <c r="AD1101" i="20"/>
  <c r="AB1101" i="20" s="1"/>
  <c r="AD1102" i="20"/>
  <c r="AB1102" i="20" s="1"/>
  <c r="AD1103" i="20"/>
  <c r="AB1103" i="20" s="1"/>
  <c r="AD1104" i="20"/>
  <c r="AB1104" i="20" s="1"/>
  <c r="AD1105" i="20"/>
  <c r="AB1105" i="20" s="1"/>
  <c r="AD1106" i="20"/>
  <c r="AB1106" i="20" s="1"/>
  <c r="AD1107" i="20"/>
  <c r="AB1107" i="20" s="1"/>
  <c r="AD1108" i="20"/>
  <c r="AB1108" i="20" s="1"/>
  <c r="AD1109" i="20"/>
  <c r="AB1109" i="20" s="1"/>
  <c r="AD1110" i="20"/>
  <c r="AB1110" i="20" s="1"/>
  <c r="AD1111" i="20"/>
  <c r="AB1111" i="20" s="1"/>
  <c r="AD1112" i="20"/>
  <c r="AB1112" i="20" s="1"/>
  <c r="AD1113" i="20"/>
  <c r="AB1113" i="20" s="1"/>
  <c r="AD1114" i="20"/>
  <c r="AB1114" i="20" s="1"/>
  <c r="AD1115" i="20"/>
  <c r="AB1115" i="20" s="1"/>
  <c r="AD1116" i="20"/>
  <c r="AB1116" i="20" s="1"/>
  <c r="AD1117" i="20"/>
  <c r="AB1117" i="20" s="1"/>
  <c r="AD1118" i="20"/>
  <c r="AB1118" i="20" s="1"/>
  <c r="AD1119" i="20"/>
  <c r="AB1119" i="20" s="1"/>
  <c r="AD1120" i="20"/>
  <c r="AB1120" i="20" s="1"/>
  <c r="AD1121" i="20"/>
  <c r="AB1121" i="20" s="1"/>
  <c r="AD1122" i="20"/>
  <c r="AB1122" i="20" s="1"/>
  <c r="AD1123" i="20"/>
  <c r="AB1123" i="20" s="1"/>
  <c r="AD1124" i="20"/>
  <c r="AB1124" i="20" s="1"/>
  <c r="AD1125" i="20"/>
  <c r="AB1125" i="20" s="1"/>
  <c r="AD1126" i="20"/>
  <c r="AB1126" i="20" s="1"/>
  <c r="AD1127" i="20"/>
  <c r="AB1127" i="20" s="1"/>
  <c r="AD1128" i="20"/>
  <c r="AB1128" i="20" s="1"/>
  <c r="AD1129" i="20"/>
  <c r="AB1129" i="20" s="1"/>
  <c r="AD1130" i="20"/>
  <c r="AB1130" i="20" s="1"/>
  <c r="AD1131" i="20"/>
  <c r="AB1131" i="20" s="1"/>
  <c r="AD1132" i="20"/>
  <c r="AB1132" i="20" s="1"/>
  <c r="AD1133" i="20"/>
  <c r="AB1133" i="20" s="1"/>
  <c r="AD1134" i="20"/>
  <c r="AB1134" i="20" s="1"/>
  <c r="AD1135" i="20"/>
  <c r="AB1135" i="20" s="1"/>
  <c r="AD1136" i="20"/>
  <c r="AB1136" i="20" s="1"/>
  <c r="AD1137" i="20"/>
  <c r="AB1137" i="20" s="1"/>
  <c r="AD1138" i="20"/>
  <c r="AB1138" i="20" s="1"/>
  <c r="AD1139" i="20"/>
  <c r="AB1139" i="20" s="1"/>
  <c r="AD1140" i="20"/>
  <c r="AB1140" i="20" s="1"/>
  <c r="AD1141" i="20"/>
  <c r="AB1141" i="20" s="1"/>
  <c r="AD1142" i="20"/>
  <c r="AB1142" i="20" s="1"/>
  <c r="AD1143" i="20"/>
  <c r="AB1143" i="20" s="1"/>
  <c r="AD1144" i="20"/>
  <c r="AB1144" i="20" s="1"/>
  <c r="AD1145" i="20"/>
  <c r="AB1145" i="20" s="1"/>
  <c r="AD1146" i="20"/>
  <c r="AB1146" i="20" s="1"/>
  <c r="AD1147" i="20"/>
  <c r="AB1147" i="20" s="1"/>
  <c r="AD1148" i="20"/>
  <c r="AB1148" i="20" s="1"/>
  <c r="AD1149" i="20"/>
  <c r="AB1149" i="20" s="1"/>
  <c r="AD1150" i="20"/>
  <c r="AB1150" i="20" s="1"/>
  <c r="AD1151" i="20"/>
  <c r="AB1151" i="20" s="1"/>
  <c r="AD1152" i="20"/>
  <c r="AB1152" i="20" s="1"/>
  <c r="AD1153" i="20"/>
  <c r="AB1153" i="20" s="1"/>
  <c r="AD1154" i="20"/>
  <c r="AB1154" i="20" s="1"/>
  <c r="AD1155" i="20"/>
  <c r="AB1155" i="20" s="1"/>
  <c r="AD1156" i="20"/>
  <c r="AB1156" i="20" s="1"/>
  <c r="AD1157" i="20"/>
  <c r="AD1158" i="20"/>
  <c r="AB1158" i="20" s="1"/>
  <c r="AD1159" i="20"/>
  <c r="AB1159" i="20" s="1"/>
  <c r="AD1160" i="20"/>
  <c r="AB1160" i="20" s="1"/>
  <c r="AD1161" i="20"/>
  <c r="AB1161" i="20" s="1"/>
  <c r="AD1162" i="20"/>
  <c r="AB1162" i="20" s="1"/>
  <c r="AD1163" i="20"/>
  <c r="AB1163" i="20" s="1"/>
  <c r="AD1164" i="20"/>
  <c r="AB1164" i="20" s="1"/>
  <c r="AD1165" i="20"/>
  <c r="AB1165" i="20" s="1"/>
  <c r="AD1166" i="20"/>
  <c r="AB1166" i="20" s="1"/>
  <c r="AD1167" i="20"/>
  <c r="AB1167" i="20" s="1"/>
  <c r="AD1168" i="20"/>
  <c r="AB1168" i="20" s="1"/>
  <c r="AD1169" i="20"/>
  <c r="AB1169" i="20" s="1"/>
  <c r="AD1170" i="20"/>
  <c r="AB1170" i="20" s="1"/>
  <c r="AD1171" i="20"/>
  <c r="AB1171" i="20" s="1"/>
  <c r="AD1172" i="20"/>
  <c r="AB1172" i="20" s="1"/>
  <c r="AD1173" i="20"/>
  <c r="AB1173" i="20" s="1"/>
  <c r="AD1174" i="20"/>
  <c r="AB1174" i="20" s="1"/>
  <c r="AD1175" i="20"/>
  <c r="AB1175" i="20" s="1"/>
  <c r="AD1176" i="20"/>
  <c r="AB1176" i="20" s="1"/>
  <c r="AD1177" i="20"/>
  <c r="AB1177" i="20" s="1"/>
  <c r="AD1178" i="20"/>
  <c r="AB1178" i="20" s="1"/>
  <c r="AD1179" i="20"/>
  <c r="AB1179" i="20" s="1"/>
  <c r="AD1180" i="20"/>
  <c r="AB1180" i="20" s="1"/>
  <c r="AD1181" i="20"/>
  <c r="AB1181" i="20" s="1"/>
  <c r="AD1182" i="20"/>
  <c r="AB1182" i="20" s="1"/>
  <c r="AD1183" i="20"/>
  <c r="AB1183" i="20" s="1"/>
  <c r="AD1184" i="20"/>
  <c r="AB1184" i="20" s="1"/>
  <c r="AD1185" i="20"/>
  <c r="AB1185" i="20" s="1"/>
  <c r="AD1186" i="20"/>
  <c r="AB1186" i="20" s="1"/>
  <c r="AD1187" i="20"/>
  <c r="AB1187" i="20" s="1"/>
  <c r="AD1188" i="20"/>
  <c r="AB1188" i="20" s="1"/>
  <c r="AD1189" i="20"/>
  <c r="AB1189" i="20" s="1"/>
  <c r="AD1190" i="20"/>
  <c r="AB1190" i="20" s="1"/>
  <c r="AD1191" i="20"/>
  <c r="AB1191" i="20" s="1"/>
  <c r="AD1192" i="20"/>
  <c r="AB1192" i="20" s="1"/>
  <c r="AD1193" i="20"/>
  <c r="AB1193" i="20" s="1"/>
  <c r="AD1194" i="20"/>
  <c r="AB1194" i="20" s="1"/>
  <c r="AD1195" i="20"/>
  <c r="AB1195" i="20" s="1"/>
  <c r="AD1196" i="20"/>
  <c r="AB1196" i="20" s="1"/>
  <c r="AD1197" i="20"/>
  <c r="AB1197" i="20" s="1"/>
  <c r="AD1198" i="20"/>
  <c r="AB1198" i="20" s="1"/>
  <c r="AD1199" i="20"/>
  <c r="AB1199" i="20" s="1"/>
  <c r="AD1200" i="20"/>
  <c r="AB1200" i="20" s="1"/>
  <c r="AD1201" i="20"/>
  <c r="AB1201" i="20" s="1"/>
  <c r="AD1202" i="20"/>
  <c r="AB1202" i="20" s="1"/>
  <c r="AD1203" i="20"/>
  <c r="AB1203" i="20" s="1"/>
  <c r="AD1204" i="20"/>
  <c r="AB1204" i="20" s="1"/>
  <c r="AD1205" i="20"/>
  <c r="AB1205" i="20" s="1"/>
  <c r="AD1206" i="20"/>
  <c r="AB1206" i="20" s="1"/>
  <c r="AD1207" i="20"/>
  <c r="AB1207" i="20" s="1"/>
  <c r="AD1208" i="20"/>
  <c r="AB1208" i="20" s="1"/>
  <c r="AD1209" i="20"/>
  <c r="AB1209" i="20" s="1"/>
  <c r="AD1210" i="20"/>
  <c r="AB1210" i="20" s="1"/>
  <c r="AD1211" i="20"/>
  <c r="AB1211" i="20" s="1"/>
  <c r="AD1212" i="20"/>
  <c r="AB1212" i="20" s="1"/>
  <c r="AD1213" i="20"/>
  <c r="AB1213" i="20" s="1"/>
  <c r="AD1214" i="20"/>
  <c r="AB1214" i="20" s="1"/>
  <c r="AD1215" i="20"/>
  <c r="AB1215" i="20" s="1"/>
  <c r="AD1216" i="20"/>
  <c r="AB1216" i="20" s="1"/>
  <c r="AD1217" i="20"/>
  <c r="AB1217" i="20" s="1"/>
  <c r="AD1218" i="20"/>
  <c r="AB1218" i="20" s="1"/>
  <c r="AD1219" i="20"/>
  <c r="AB1219" i="20" s="1"/>
  <c r="AD1220" i="20"/>
  <c r="AB1220" i="20" s="1"/>
  <c r="AD1221" i="20"/>
  <c r="AB1221" i="20" s="1"/>
  <c r="AD1222" i="20"/>
  <c r="AB1222" i="20" s="1"/>
  <c r="AD1223" i="20"/>
  <c r="AB1223" i="20" s="1"/>
  <c r="AD1224" i="20"/>
  <c r="AB1224" i="20" s="1"/>
  <c r="AD1225" i="20"/>
  <c r="AB1225" i="20" s="1"/>
  <c r="AD1226" i="20"/>
  <c r="AB1226" i="20" s="1"/>
  <c r="AD1227" i="20"/>
  <c r="AB1227" i="20" s="1"/>
  <c r="AD1228" i="20"/>
  <c r="AB1228" i="20" s="1"/>
  <c r="AD1229" i="20"/>
  <c r="AB1229" i="20" s="1"/>
  <c r="AD1230" i="20"/>
  <c r="AD1231" i="20"/>
  <c r="AB1231" i="20" s="1"/>
  <c r="AD1232" i="20"/>
  <c r="AB1232" i="20" s="1"/>
  <c r="AD1233" i="20"/>
  <c r="AD1234" i="20"/>
  <c r="AB1234" i="20" s="1"/>
  <c r="AD1235" i="20"/>
  <c r="AB1235" i="20" s="1"/>
  <c r="AD1236" i="20"/>
  <c r="AB1236" i="20" s="1"/>
  <c r="AD1237" i="20"/>
  <c r="AB1237" i="20" s="1"/>
  <c r="AD1238" i="20"/>
  <c r="AB1238" i="20" s="1"/>
  <c r="AD1239" i="20"/>
  <c r="AB1239" i="20" s="1"/>
  <c r="AD1240" i="20"/>
  <c r="AB1240" i="20" s="1"/>
  <c r="AD1241" i="20"/>
  <c r="AB1241" i="20" s="1"/>
  <c r="AD1242" i="20"/>
  <c r="AB1242" i="20" s="1"/>
  <c r="AD1243" i="20"/>
  <c r="AB1243" i="20" s="1"/>
  <c r="AD1244" i="20"/>
  <c r="AB1244" i="20" s="1"/>
  <c r="AD1245" i="20"/>
  <c r="AB1245" i="20" s="1"/>
  <c r="AD1246" i="20"/>
  <c r="AB1246" i="20" s="1"/>
  <c r="AD1247" i="20"/>
  <c r="AB1247" i="20" s="1"/>
  <c r="AD1248" i="20"/>
  <c r="AB1248" i="20" s="1"/>
  <c r="AD1249" i="20"/>
  <c r="AB1249" i="20" s="1"/>
  <c r="AD1250" i="20"/>
  <c r="AB1250" i="20" s="1"/>
  <c r="AD1251" i="20"/>
  <c r="AB1251" i="20" s="1"/>
  <c r="AD1252" i="20"/>
  <c r="AB1252" i="20" s="1"/>
  <c r="AD1253" i="20"/>
  <c r="AB1253" i="20" s="1"/>
  <c r="AD1254" i="20"/>
  <c r="AB1254" i="20" s="1"/>
  <c r="AD1255" i="20"/>
  <c r="AB1255" i="20" s="1"/>
  <c r="AD1256" i="20"/>
  <c r="AB1256" i="20" s="1"/>
  <c r="AD1257" i="20"/>
  <c r="AB1257" i="20" s="1"/>
  <c r="AD1258" i="20"/>
  <c r="AB1258" i="20" s="1"/>
  <c r="AD1259" i="20"/>
  <c r="AB1259" i="20" s="1"/>
  <c r="AD1260" i="20"/>
  <c r="AB1260" i="20" s="1"/>
  <c r="AD1261" i="20"/>
  <c r="AB1261" i="20" s="1"/>
  <c r="AD1262" i="20"/>
  <c r="AB1262" i="20" s="1"/>
  <c r="AD1263" i="20"/>
  <c r="AB1263" i="20" s="1"/>
  <c r="AD1264" i="20"/>
  <c r="AB1264" i="20" s="1"/>
  <c r="AD1265" i="20"/>
  <c r="AB1265" i="20" s="1"/>
  <c r="AD1266" i="20"/>
  <c r="AB1266" i="20" s="1"/>
  <c r="AD1267" i="20"/>
  <c r="AB1267" i="20" s="1"/>
  <c r="AD1268" i="20"/>
  <c r="AB1268" i="20" s="1"/>
  <c r="AD1269" i="20"/>
  <c r="AB1269" i="20" s="1"/>
  <c r="AD1270" i="20"/>
  <c r="AB1270" i="20" s="1"/>
  <c r="AD1271" i="20"/>
  <c r="AB1271" i="20" s="1"/>
  <c r="AD1272" i="20"/>
  <c r="AB1272" i="20" s="1"/>
  <c r="AD1273" i="20"/>
  <c r="AB1273" i="20" s="1"/>
  <c r="AD1274" i="20"/>
  <c r="AB1274" i="20" s="1"/>
  <c r="AD1275" i="20"/>
  <c r="AB1275" i="20" s="1"/>
  <c r="AD1276" i="20"/>
  <c r="AB1276" i="20" s="1"/>
  <c r="AD1277" i="20"/>
  <c r="AB1277" i="20" s="1"/>
  <c r="AD1278" i="20"/>
  <c r="AB1278" i="20" s="1"/>
  <c r="AD1279" i="20"/>
  <c r="AB1279" i="20" s="1"/>
  <c r="AD1280" i="20"/>
  <c r="AB1280" i="20" s="1"/>
  <c r="AD1281" i="20"/>
  <c r="AB1281" i="20" s="1"/>
  <c r="AD1282" i="20"/>
  <c r="AB1282" i="20" s="1"/>
  <c r="AD1283" i="20"/>
  <c r="AB1283" i="20" s="1"/>
  <c r="AD1284" i="20"/>
  <c r="AB1284" i="20" s="1"/>
  <c r="AD1285" i="20"/>
  <c r="AB1285" i="20" s="1"/>
  <c r="AD1286" i="20"/>
  <c r="AB1286" i="20" s="1"/>
  <c r="AD1287" i="20"/>
  <c r="AB1287" i="20" s="1"/>
  <c r="AD1288" i="20"/>
  <c r="AB1288" i="20" s="1"/>
  <c r="AD1289" i="20"/>
  <c r="AB1289" i="20" s="1"/>
  <c r="AD1290" i="20"/>
  <c r="AB1290" i="20" s="1"/>
  <c r="AD1291" i="20"/>
  <c r="AB1291" i="20" s="1"/>
  <c r="AD1292" i="20"/>
  <c r="AB1292" i="20" s="1"/>
  <c r="AD1293" i="20"/>
  <c r="AB1293" i="20" s="1"/>
  <c r="AD1294" i="20"/>
  <c r="AB1294" i="20" s="1"/>
  <c r="AD1295" i="20"/>
  <c r="AB1295" i="20" s="1"/>
  <c r="AD1296" i="20"/>
  <c r="AB1296" i="20" s="1"/>
  <c r="AD1297" i="20"/>
  <c r="AB1297" i="20" s="1"/>
  <c r="AD1298" i="20"/>
  <c r="AB1298" i="20" s="1"/>
  <c r="AD1299" i="20"/>
  <c r="AB1299" i="20" s="1"/>
  <c r="AD1300" i="20"/>
  <c r="AB1300" i="20" s="1"/>
  <c r="AD1301" i="20"/>
  <c r="AB1301" i="20" s="1"/>
  <c r="AD1302" i="20"/>
  <c r="AB1302" i="20" s="1"/>
  <c r="AD1303" i="20"/>
  <c r="AB1303" i="20" s="1"/>
  <c r="AD1304" i="20"/>
  <c r="AB1304" i="20" s="1"/>
  <c r="AD1305" i="20"/>
  <c r="AB1305" i="20" s="1"/>
  <c r="AD1306" i="20"/>
  <c r="AB1306" i="20" s="1"/>
  <c r="AD1307" i="20"/>
  <c r="AB1307" i="20" s="1"/>
  <c r="AD1308" i="20"/>
  <c r="AB1308" i="20" s="1"/>
  <c r="AD1309" i="20"/>
  <c r="AB1309" i="20" s="1"/>
  <c r="AD1310" i="20"/>
  <c r="AB1310" i="20" s="1"/>
  <c r="AD1311" i="20"/>
  <c r="AB1311" i="20" s="1"/>
  <c r="AD1312" i="20"/>
  <c r="AB1312" i="20" s="1"/>
  <c r="AD1313" i="20"/>
  <c r="AB1313" i="20" s="1"/>
  <c r="AD1314" i="20"/>
  <c r="AB1314" i="20" s="1"/>
  <c r="AD1315" i="20"/>
  <c r="AB1315" i="20" s="1"/>
  <c r="AD1316" i="20"/>
  <c r="AB1316" i="20" s="1"/>
  <c r="AD1317" i="20"/>
  <c r="AB1317" i="20" s="1"/>
  <c r="AD1318" i="20"/>
  <c r="AB1318" i="20" s="1"/>
  <c r="AD1319" i="20"/>
  <c r="AB1319" i="20" s="1"/>
  <c r="AD1320" i="20"/>
  <c r="AB1320" i="20" s="1"/>
  <c r="AD1321" i="20"/>
  <c r="AB1321" i="20" s="1"/>
  <c r="AD1322" i="20"/>
  <c r="AB1322" i="20" s="1"/>
  <c r="AD1323" i="20"/>
  <c r="AB1323" i="20" s="1"/>
  <c r="AD1324" i="20"/>
  <c r="AB1324" i="20" s="1"/>
  <c r="AD1325" i="20"/>
  <c r="AB1325" i="20" s="1"/>
  <c r="AD1326" i="20"/>
  <c r="AB1326" i="20" s="1"/>
  <c r="AD1327" i="20"/>
  <c r="AB1327" i="20" s="1"/>
  <c r="AD1328" i="20"/>
  <c r="AB1328" i="20" s="1"/>
  <c r="AD1329" i="20"/>
  <c r="AB1329" i="20" s="1"/>
  <c r="AD1330" i="20"/>
  <c r="AB1330" i="20" s="1"/>
  <c r="AD1331" i="20"/>
  <c r="AB1331" i="20" s="1"/>
  <c r="AD1332" i="20"/>
  <c r="AB1332" i="20" s="1"/>
  <c r="AD1333" i="20"/>
  <c r="AB1333" i="20" s="1"/>
  <c r="AD1334" i="20"/>
  <c r="AB1334" i="20" s="1"/>
  <c r="AD1335" i="20"/>
  <c r="AD1336" i="20"/>
  <c r="AB1336" i="20" s="1"/>
  <c r="AD1337" i="20"/>
  <c r="AB1337" i="20" s="1"/>
  <c r="AD1338" i="20"/>
  <c r="AB1338" i="20" s="1"/>
  <c r="AD1339" i="20"/>
  <c r="AD1340" i="20"/>
  <c r="AB1340" i="20" s="1"/>
  <c r="AD1341" i="20"/>
  <c r="AB1341" i="20" s="1"/>
  <c r="AD1342" i="20"/>
  <c r="AB1342" i="20" s="1"/>
  <c r="AD1343" i="20"/>
  <c r="AB1343" i="20" s="1"/>
  <c r="AD1344" i="20"/>
  <c r="AB1344" i="20" s="1"/>
  <c r="AD1345" i="20"/>
  <c r="AD1346" i="20"/>
  <c r="AB1346" i="20" s="1"/>
  <c r="AD1347" i="20"/>
  <c r="AD1348" i="20"/>
  <c r="AB1348" i="20" s="1"/>
  <c r="AD1349" i="20"/>
  <c r="AB1349" i="20" s="1"/>
  <c r="AD1350" i="20"/>
  <c r="AB1350" i="20" s="1"/>
  <c r="AD1351" i="20"/>
  <c r="AB1351" i="20" s="1"/>
  <c r="AD1352" i="20"/>
  <c r="AB1352" i="20" s="1"/>
  <c r="AD1353" i="20"/>
  <c r="AB1353" i="20" s="1"/>
  <c r="AD1354" i="20"/>
  <c r="AB1354" i="20" s="1"/>
  <c r="AD1355" i="20"/>
  <c r="AB1355" i="20" s="1"/>
  <c r="AD1356" i="20"/>
  <c r="AB1356" i="20" s="1"/>
  <c r="AD1357" i="20"/>
  <c r="AB1357" i="20" s="1"/>
  <c r="AD1358" i="20"/>
  <c r="AB1358" i="20" s="1"/>
  <c r="AD1359" i="20"/>
  <c r="AB1359" i="20" s="1"/>
  <c r="AD1360" i="20"/>
  <c r="AB1360" i="20" s="1"/>
  <c r="AD1361" i="20"/>
  <c r="AB1361" i="20" s="1"/>
  <c r="AD1362" i="20"/>
  <c r="AB1362" i="20" s="1"/>
  <c r="AD1363" i="20"/>
  <c r="AB1363" i="20" s="1"/>
  <c r="AD1364" i="20"/>
  <c r="AB1364" i="20" s="1"/>
  <c r="AD1365" i="20"/>
  <c r="AB1365" i="20" s="1"/>
  <c r="AD1366" i="20"/>
  <c r="AB1366" i="20" s="1"/>
  <c r="AD1367" i="20"/>
  <c r="AB1367" i="20" s="1"/>
  <c r="AD1368" i="20"/>
  <c r="AB1368" i="20" s="1"/>
  <c r="AD1369" i="20"/>
  <c r="AB1369" i="20" s="1"/>
  <c r="AD1370" i="20"/>
  <c r="AB1370" i="20" s="1"/>
  <c r="AD1371" i="20"/>
  <c r="AB1371" i="20" s="1"/>
  <c r="AD1372" i="20"/>
  <c r="AB1372" i="20" s="1"/>
  <c r="AD1373" i="20"/>
  <c r="AB1373" i="20" s="1"/>
  <c r="AD1374" i="20"/>
  <c r="AB1374" i="20" s="1"/>
  <c r="AD1375" i="20"/>
  <c r="AB1375" i="20" s="1"/>
  <c r="AD1376" i="20"/>
  <c r="AB1376" i="20" s="1"/>
  <c r="AD1377" i="20"/>
  <c r="AB1377" i="20" s="1"/>
  <c r="AD1378" i="20"/>
  <c r="AB1378" i="20" s="1"/>
  <c r="AD1379" i="20"/>
  <c r="AB1379" i="20" s="1"/>
  <c r="AD1380" i="20"/>
  <c r="AB1380" i="20" s="1"/>
  <c r="AD1381" i="20"/>
  <c r="AB1381" i="20" s="1"/>
  <c r="AD1382" i="20"/>
  <c r="AB1382" i="20" s="1"/>
  <c r="AD1383" i="20"/>
  <c r="AB1383" i="20" s="1"/>
  <c r="AD1384" i="20"/>
  <c r="AB1384" i="20" s="1"/>
  <c r="AD1385" i="20"/>
  <c r="AB1385" i="20" s="1"/>
  <c r="AD1386" i="20"/>
  <c r="AB1386" i="20" s="1"/>
  <c r="AD1387" i="20"/>
  <c r="AB1387" i="20" s="1"/>
  <c r="AD1388" i="20"/>
  <c r="AB1388" i="20" s="1"/>
  <c r="AD1389" i="20"/>
  <c r="AB1389" i="20" s="1"/>
  <c r="AD1390" i="20"/>
  <c r="AB1390" i="20" s="1"/>
  <c r="AD1391" i="20"/>
  <c r="AB1391" i="20" s="1"/>
  <c r="AD1392" i="20"/>
  <c r="AB1392" i="20" s="1"/>
  <c r="AD1393" i="20"/>
  <c r="AB1393" i="20" s="1"/>
  <c r="AD1394" i="20"/>
  <c r="AB1394" i="20" s="1"/>
  <c r="AD1395" i="20"/>
  <c r="AB1395" i="20" s="1"/>
  <c r="AD1396" i="20"/>
  <c r="AB1396" i="20" s="1"/>
  <c r="AD1397" i="20"/>
  <c r="AB1397" i="20" s="1"/>
  <c r="AD1398" i="20"/>
  <c r="AB1398" i="20" s="1"/>
  <c r="AD1399" i="20"/>
  <c r="AB1399" i="20" s="1"/>
  <c r="AD1400" i="20"/>
  <c r="AB1400" i="20" s="1"/>
  <c r="AD1401" i="20"/>
  <c r="AB1401" i="20" s="1"/>
  <c r="AD1402" i="20"/>
  <c r="AB1402" i="20" s="1"/>
  <c r="AD1403" i="20"/>
  <c r="AB1403" i="20" s="1"/>
  <c r="AD1404" i="20"/>
  <c r="AB1404" i="20" s="1"/>
  <c r="AD1405" i="20"/>
  <c r="AB1405" i="20" s="1"/>
  <c r="AD1406" i="20"/>
  <c r="AB1406" i="20" s="1"/>
  <c r="AD1407" i="20"/>
  <c r="AB1407" i="20" s="1"/>
  <c r="AD1408" i="20"/>
  <c r="AB1408" i="20" s="1"/>
  <c r="AD1409" i="20"/>
  <c r="AB1409" i="20" s="1"/>
  <c r="AD1410" i="20"/>
  <c r="AB1410" i="20" s="1"/>
  <c r="AD1411" i="20"/>
  <c r="AB1411" i="20" s="1"/>
  <c r="AD1412" i="20"/>
  <c r="AB1412" i="20" s="1"/>
  <c r="AD1413" i="20"/>
  <c r="AB1413" i="20" s="1"/>
  <c r="AD1414" i="20"/>
  <c r="AB1414" i="20" s="1"/>
  <c r="AD1415" i="20"/>
  <c r="AB1415" i="20" s="1"/>
  <c r="AD1416" i="20"/>
  <c r="AB1416" i="20" s="1"/>
  <c r="AD1417" i="20"/>
  <c r="AB1417" i="20" s="1"/>
  <c r="AD1418" i="20"/>
  <c r="AB1418" i="20" s="1"/>
  <c r="AD1419" i="20"/>
  <c r="AB1419" i="20" s="1"/>
  <c r="AD1420" i="20"/>
  <c r="AB1420" i="20" s="1"/>
  <c r="AD1421" i="20"/>
  <c r="AB1421" i="20" s="1"/>
  <c r="AD1422" i="20"/>
  <c r="AB1422" i="20" s="1"/>
  <c r="AD1423" i="20"/>
  <c r="AB1423" i="20" s="1"/>
  <c r="AD1424" i="20"/>
  <c r="AB1424" i="20" s="1"/>
  <c r="AD1425" i="20"/>
  <c r="AB1425" i="20" s="1"/>
  <c r="AD1426" i="20"/>
  <c r="AB1426" i="20" s="1"/>
  <c r="AD1427" i="20"/>
  <c r="AB1427" i="20" s="1"/>
  <c r="AD1428" i="20"/>
  <c r="AB1428" i="20" s="1"/>
  <c r="AD1429" i="20"/>
  <c r="AB1429" i="20" s="1"/>
  <c r="AD1430" i="20"/>
  <c r="AB1430" i="20" s="1"/>
  <c r="AD1431" i="20"/>
  <c r="AB1431" i="20" s="1"/>
  <c r="AD1432" i="20"/>
  <c r="AB1432" i="20" s="1"/>
  <c r="AD1433" i="20"/>
  <c r="AB1433" i="20" s="1"/>
  <c r="AD1434" i="20"/>
  <c r="AB1434" i="20" s="1"/>
  <c r="AD1435" i="20"/>
  <c r="AB1435" i="20" s="1"/>
  <c r="AD1436" i="20"/>
  <c r="AB1436" i="20" s="1"/>
  <c r="AD1437" i="20"/>
  <c r="AB1437" i="20" s="1"/>
  <c r="AD1438" i="20"/>
  <c r="AB1438" i="20" s="1"/>
  <c r="AD1439" i="20"/>
  <c r="AB1439" i="20" s="1"/>
  <c r="AD1440" i="20"/>
  <c r="AB1440" i="20" s="1"/>
  <c r="AD1441" i="20"/>
  <c r="AB1441" i="20" s="1"/>
  <c r="AD1442" i="20"/>
  <c r="AB1442" i="20" s="1"/>
  <c r="AD1443" i="20"/>
  <c r="AB1443" i="20" s="1"/>
  <c r="AD1444" i="20"/>
  <c r="AB1444" i="20" s="1"/>
  <c r="AD1445" i="20"/>
  <c r="AB1445" i="20" s="1"/>
  <c r="AD1446" i="20"/>
  <c r="AB1446" i="20" s="1"/>
  <c r="AD1447" i="20"/>
  <c r="AB1447" i="20" s="1"/>
  <c r="AD1448" i="20"/>
  <c r="AB1448" i="20" s="1"/>
  <c r="AD1449" i="20"/>
  <c r="AB1449" i="20" s="1"/>
  <c r="AD1450" i="20"/>
  <c r="AB1450" i="20" s="1"/>
  <c r="AD1451" i="20"/>
  <c r="AB1451" i="20" s="1"/>
  <c r="AD1452" i="20"/>
  <c r="AB1452" i="20" s="1"/>
  <c r="AD1453" i="20"/>
  <c r="AB1453" i="20" s="1"/>
  <c r="AD1454" i="20"/>
  <c r="AB1454" i="20" s="1"/>
  <c r="AD1455" i="20"/>
  <c r="AB1455" i="20" s="1"/>
  <c r="AD1456" i="20"/>
  <c r="AB1456" i="20" s="1"/>
  <c r="AD1457" i="20"/>
  <c r="AB1457" i="20" s="1"/>
  <c r="AD1458" i="20"/>
  <c r="AB1458" i="20" s="1"/>
  <c r="AD1459" i="20"/>
  <c r="AB1459" i="20" s="1"/>
  <c r="AD1460" i="20"/>
  <c r="AB1460" i="20" s="1"/>
  <c r="AD1461" i="20"/>
  <c r="AB1461" i="20" s="1"/>
  <c r="AD1462" i="20"/>
  <c r="AB1462" i="20" s="1"/>
  <c r="AD1463" i="20"/>
  <c r="AB1463" i="20" s="1"/>
  <c r="AD1464" i="20"/>
  <c r="AB1464" i="20" s="1"/>
  <c r="AD1465" i="20"/>
  <c r="AB1465" i="20" s="1"/>
  <c r="AD1466" i="20"/>
  <c r="AB1466" i="20" s="1"/>
  <c r="AD1467" i="20"/>
  <c r="AB1467" i="20" s="1"/>
  <c r="AD1468" i="20"/>
  <c r="AD1469" i="20"/>
  <c r="AB1469" i="20" s="1"/>
  <c r="AD1470" i="20"/>
  <c r="AD1471" i="20"/>
  <c r="AB1471" i="20" s="1"/>
  <c r="AD1472" i="20"/>
  <c r="AB1472" i="20" s="1"/>
  <c r="AD1473" i="20"/>
  <c r="AB1473" i="20" s="1"/>
  <c r="AD1474" i="20"/>
  <c r="AB1474" i="20" s="1"/>
  <c r="AD1475" i="20"/>
  <c r="AB1475" i="20" s="1"/>
  <c r="AD1476" i="20"/>
  <c r="AB1476" i="20" s="1"/>
  <c r="AD1477" i="20"/>
  <c r="AB1477" i="20" s="1"/>
  <c r="AD1478" i="20"/>
  <c r="AB1478" i="20" s="1"/>
  <c r="AD1479" i="20"/>
  <c r="AB1479" i="20" s="1"/>
  <c r="AD1480" i="20"/>
  <c r="AB1480" i="20" s="1"/>
  <c r="AD1481" i="20"/>
  <c r="AB1481" i="20" s="1"/>
  <c r="AD1482" i="20"/>
  <c r="AB1482" i="20" s="1"/>
  <c r="AD1483" i="20"/>
  <c r="AB1483" i="20" s="1"/>
  <c r="AD1484" i="20"/>
  <c r="AB1484" i="20" s="1"/>
  <c r="AD1485" i="20"/>
  <c r="AB1485" i="20" s="1"/>
  <c r="AD1486" i="20"/>
  <c r="AB1486" i="20" s="1"/>
  <c r="AD1487" i="20"/>
  <c r="AB1487" i="20" s="1"/>
  <c r="AD1488" i="20"/>
  <c r="AB1488" i="20" s="1"/>
  <c r="AD1489" i="20"/>
  <c r="AB1489" i="20" s="1"/>
  <c r="AD1490" i="20"/>
  <c r="AB1490" i="20" s="1"/>
  <c r="AD1491" i="20"/>
  <c r="AB1491" i="20" s="1"/>
  <c r="AD1492" i="20"/>
  <c r="AB1492" i="20" s="1"/>
  <c r="AD1493" i="20"/>
  <c r="AB1493" i="20" s="1"/>
  <c r="AD1494" i="20"/>
  <c r="AB1494" i="20" s="1"/>
  <c r="AD1495" i="20"/>
  <c r="AB1495" i="20" s="1"/>
  <c r="AD1496" i="20"/>
  <c r="AB1496" i="20" s="1"/>
  <c r="AD1497" i="20"/>
  <c r="AB1497" i="20" s="1"/>
  <c r="AD1498" i="20"/>
  <c r="AB1498" i="20" s="1"/>
  <c r="AD1499" i="20"/>
  <c r="AB1499" i="20" s="1"/>
  <c r="AD1500" i="20"/>
  <c r="AB1500" i="20" s="1"/>
  <c r="AD1501" i="20"/>
  <c r="AB1501" i="20" s="1"/>
  <c r="AD1502" i="20"/>
  <c r="AB1502" i="20" s="1"/>
  <c r="AD1503" i="20"/>
  <c r="AB1503" i="20" s="1"/>
  <c r="AD1504" i="20"/>
  <c r="AB1504" i="20" s="1"/>
  <c r="AD1505" i="20"/>
  <c r="AB1505" i="20" s="1"/>
  <c r="AD1506" i="20"/>
  <c r="AB1506" i="20" s="1"/>
  <c r="AD1507" i="20"/>
  <c r="AB1507" i="20" s="1"/>
  <c r="AD1508" i="20"/>
  <c r="AB1508" i="20" s="1"/>
  <c r="AD1509" i="20"/>
  <c r="AB1509" i="20" s="1"/>
  <c r="AD1510" i="20"/>
  <c r="AB1510" i="20" s="1"/>
  <c r="AD1511" i="20"/>
  <c r="AB1511" i="20" s="1"/>
  <c r="AD1512" i="20"/>
  <c r="AB1512" i="20" s="1"/>
  <c r="AD1513" i="20"/>
  <c r="AB1513" i="20" s="1"/>
  <c r="AD1514" i="20"/>
  <c r="AB1514" i="20" s="1"/>
  <c r="AD1515" i="20"/>
  <c r="AB1515" i="20" s="1"/>
  <c r="AD1516" i="20"/>
  <c r="AB1516" i="20" s="1"/>
  <c r="AD1517" i="20"/>
  <c r="AB1517" i="20" s="1"/>
  <c r="AD1518" i="20"/>
  <c r="AD1519" i="20"/>
  <c r="AB1519" i="20" s="1"/>
  <c r="AD1520" i="20"/>
  <c r="AB1520" i="20" s="1"/>
  <c r="AD1521" i="20"/>
  <c r="AD1522" i="20"/>
  <c r="AB1522" i="20" s="1"/>
  <c r="AD1523" i="20"/>
  <c r="AB1523" i="20" s="1"/>
  <c r="AD1524" i="20"/>
  <c r="AB1524" i="20" s="1"/>
  <c r="AD1525" i="20"/>
  <c r="AB1525" i="20" s="1"/>
  <c r="AD1526" i="20"/>
  <c r="AB1526" i="20" s="1"/>
  <c r="AD1527" i="20"/>
  <c r="AB1527" i="20" s="1"/>
  <c r="AD1528" i="20"/>
  <c r="AB1528" i="20" s="1"/>
  <c r="AD1529" i="20"/>
  <c r="AB1529" i="20" s="1"/>
  <c r="AD1530" i="20"/>
  <c r="AB1530" i="20" s="1"/>
  <c r="AD1531" i="20"/>
  <c r="AB1531" i="20" s="1"/>
  <c r="AD1532" i="20"/>
  <c r="AB1532" i="20" s="1"/>
  <c r="AD1533" i="20"/>
  <c r="AB1533" i="20" s="1"/>
  <c r="AD1534" i="20"/>
  <c r="AB1534" i="20" s="1"/>
  <c r="AD1535" i="20"/>
  <c r="AB1535" i="20" s="1"/>
  <c r="AD1536" i="20"/>
  <c r="AB1536" i="20" s="1"/>
  <c r="AD1537" i="20"/>
  <c r="AB1537" i="20" s="1"/>
  <c r="AD1538" i="20"/>
  <c r="AB1538" i="20" s="1"/>
  <c r="AD1539" i="20"/>
  <c r="AB1539" i="20" s="1"/>
  <c r="AD1540" i="20"/>
  <c r="AB1540" i="20" s="1"/>
  <c r="AD1541" i="20"/>
  <c r="AB1541" i="20" s="1"/>
  <c r="AD1542" i="20"/>
  <c r="AB1542" i="20" s="1"/>
  <c r="AD1543" i="20"/>
  <c r="AB1543" i="20" s="1"/>
  <c r="AD1544" i="20"/>
  <c r="AB1544" i="20" s="1"/>
  <c r="AD1545" i="20"/>
  <c r="AB1545" i="20" s="1"/>
  <c r="AD1546" i="20"/>
  <c r="AB1546" i="20" s="1"/>
  <c r="AD1547" i="20"/>
  <c r="AB1547" i="20" s="1"/>
  <c r="AD1548" i="20"/>
  <c r="AB1548" i="20" s="1"/>
  <c r="AD1549" i="20"/>
  <c r="AB1549" i="20" s="1"/>
  <c r="AD1550" i="20"/>
  <c r="AB1550" i="20" s="1"/>
  <c r="AD1551" i="20"/>
  <c r="AB1551" i="20" s="1"/>
  <c r="AD1552" i="20"/>
  <c r="AB1552" i="20" s="1"/>
  <c r="AD1553" i="20"/>
  <c r="AD1554" i="20"/>
  <c r="AB1554" i="20" s="1"/>
  <c r="AD1555" i="20"/>
  <c r="AD1556" i="20"/>
  <c r="AB1556" i="20" s="1"/>
  <c r="AD1557" i="20"/>
  <c r="AB1557" i="20" s="1"/>
  <c r="AD1558" i="20"/>
  <c r="AB1558" i="20" s="1"/>
  <c r="AD1559" i="20"/>
  <c r="AD1560" i="20"/>
  <c r="AD1561" i="20"/>
  <c r="AB1561" i="20" s="1"/>
  <c r="AD1562" i="20"/>
  <c r="AB1562" i="20" s="1"/>
  <c r="AD1563" i="20"/>
  <c r="AB1563" i="20" s="1"/>
  <c r="AD1564" i="20"/>
  <c r="AB1564" i="20" s="1"/>
  <c r="AD1565" i="20"/>
  <c r="AB1565" i="20" s="1"/>
  <c r="AD1566" i="20"/>
  <c r="AB1566" i="20" s="1"/>
  <c r="AD1567" i="20"/>
  <c r="AB1567" i="20" s="1"/>
  <c r="AD1568" i="20"/>
  <c r="AB1568" i="20" s="1"/>
  <c r="AD1569" i="20"/>
  <c r="AB1569" i="20" s="1"/>
  <c r="AD1570" i="20"/>
  <c r="AB1570" i="20" s="1"/>
  <c r="AD1571" i="20"/>
  <c r="AB1571" i="20" s="1"/>
  <c r="AD1572" i="20"/>
  <c r="AB1572" i="20" s="1"/>
  <c r="AD1573" i="20"/>
  <c r="AB1573" i="20" s="1"/>
  <c r="AD1574" i="20"/>
  <c r="AB1574" i="20" s="1"/>
  <c r="AD1575" i="20"/>
  <c r="AB1575" i="20" s="1"/>
  <c r="AD1576" i="20"/>
  <c r="AB1576" i="20" s="1"/>
  <c r="AD1577" i="20"/>
  <c r="AB1577" i="20" s="1"/>
  <c r="AD1578" i="20"/>
  <c r="AB1578" i="20" s="1"/>
  <c r="AD1579" i="20"/>
  <c r="AB1579" i="20" s="1"/>
  <c r="AD1580" i="20"/>
  <c r="AB1580" i="20" s="1"/>
  <c r="AD1581" i="20"/>
  <c r="AB1581" i="20" s="1"/>
  <c r="AD1582" i="20"/>
  <c r="AB1582" i="20" s="1"/>
  <c r="AD1583" i="20"/>
  <c r="AB1583" i="20" s="1"/>
  <c r="AD1584" i="20"/>
  <c r="AB1584" i="20" s="1"/>
  <c r="AD1585" i="20"/>
  <c r="AB1585" i="20" s="1"/>
  <c r="AD1586" i="20"/>
  <c r="AB1586" i="20" s="1"/>
  <c r="AD1587" i="20"/>
  <c r="AB1587" i="20" s="1"/>
  <c r="AD1588" i="20"/>
  <c r="AB1588" i="20" s="1"/>
  <c r="AD1589" i="20"/>
  <c r="AB1589" i="20" s="1"/>
  <c r="AD1590" i="20"/>
  <c r="AB1590" i="20" s="1"/>
  <c r="AD1591" i="20"/>
  <c r="AB1591" i="20" s="1"/>
  <c r="AD1592" i="20"/>
  <c r="AB1592" i="20" s="1"/>
  <c r="AD1593" i="20"/>
  <c r="AB1593" i="20" s="1"/>
  <c r="AD1594" i="20"/>
  <c r="AB1594" i="20" s="1"/>
  <c r="AD1595" i="20"/>
  <c r="AB1595" i="20" s="1"/>
  <c r="AD1596" i="20"/>
  <c r="AB1596" i="20" s="1"/>
  <c r="AD1597" i="20"/>
  <c r="AB1597" i="20" s="1"/>
  <c r="AD1598" i="20"/>
  <c r="AB1598" i="20" s="1"/>
  <c r="AD1599" i="20"/>
  <c r="AB1599" i="20" s="1"/>
  <c r="AD1600" i="20"/>
  <c r="AB1600" i="20" s="1"/>
  <c r="AD1601" i="20"/>
  <c r="AB1601" i="20" s="1"/>
  <c r="AD1602" i="20"/>
  <c r="AB1602" i="20" s="1"/>
  <c r="AD1603" i="20"/>
  <c r="AB1603" i="20" s="1"/>
  <c r="AD1604" i="20"/>
  <c r="AB1604" i="20" s="1"/>
  <c r="AD1605" i="20"/>
  <c r="AB1605" i="20" s="1"/>
  <c r="AD1606" i="20"/>
  <c r="AB1606" i="20" s="1"/>
  <c r="AD1607" i="20"/>
  <c r="AB1607" i="20" s="1"/>
  <c r="AD1608" i="20"/>
  <c r="AB1608" i="20" s="1"/>
  <c r="AD1609" i="20"/>
  <c r="AB1609" i="20" s="1"/>
  <c r="AD1610" i="20"/>
  <c r="AB1610" i="20" s="1"/>
  <c r="AD1611" i="20"/>
  <c r="AB1611" i="20" s="1"/>
  <c r="AD1612" i="20"/>
  <c r="AB1612" i="20" s="1"/>
  <c r="AD1613" i="20"/>
  <c r="AB1613" i="20" s="1"/>
  <c r="AD1614" i="20"/>
  <c r="AB1614" i="20" s="1"/>
  <c r="AD1615" i="20"/>
  <c r="AB1615" i="20" s="1"/>
  <c r="AD1616" i="20"/>
  <c r="AB1616" i="20" s="1"/>
  <c r="AD1617" i="20"/>
  <c r="AB1617" i="20" s="1"/>
  <c r="AD1618" i="20"/>
  <c r="AB1618" i="20" s="1"/>
  <c r="AD1619" i="20"/>
  <c r="AB1619" i="20" s="1"/>
  <c r="AD1620" i="20"/>
  <c r="AB1620" i="20" s="1"/>
  <c r="AD1621" i="20"/>
  <c r="AB1621" i="20" s="1"/>
  <c r="AD1622" i="20"/>
  <c r="AB1622" i="20" s="1"/>
  <c r="AD1623" i="20"/>
  <c r="AB1623" i="20" s="1"/>
  <c r="AD1624" i="20"/>
  <c r="AB1624" i="20" s="1"/>
  <c r="AD1625" i="20"/>
  <c r="AB1625" i="20" s="1"/>
  <c r="AD1626" i="20"/>
  <c r="AB1626" i="20" s="1"/>
  <c r="AD1627" i="20"/>
  <c r="AB1627" i="20" s="1"/>
  <c r="AD1628" i="20"/>
  <c r="AB1628" i="20" s="1"/>
  <c r="AD1629" i="20"/>
  <c r="AB1629" i="20" s="1"/>
  <c r="AD1630" i="20"/>
  <c r="AB1630" i="20" s="1"/>
  <c r="AD1631" i="20"/>
  <c r="AB1631" i="20" s="1"/>
  <c r="AD1632" i="20"/>
  <c r="AB1632" i="20" s="1"/>
  <c r="AD1633" i="20"/>
  <c r="AB1633" i="20" s="1"/>
  <c r="AD1634" i="20"/>
  <c r="AB1634" i="20" s="1"/>
  <c r="AD1635" i="20"/>
  <c r="AB1635" i="20" s="1"/>
  <c r="AD1636" i="20"/>
  <c r="AB1636" i="20" s="1"/>
  <c r="AD1637" i="20"/>
  <c r="AB1637" i="20" s="1"/>
  <c r="AD1638" i="20"/>
  <c r="AB1638" i="20" s="1"/>
  <c r="AD1639" i="20"/>
  <c r="AB1639" i="20" s="1"/>
  <c r="AD1640" i="20"/>
  <c r="AB1640" i="20" s="1"/>
  <c r="AD1641" i="20"/>
  <c r="AB1641" i="20" s="1"/>
  <c r="AD1642" i="20"/>
  <c r="AB1642" i="20" s="1"/>
  <c r="AD1643" i="20"/>
  <c r="AB1643" i="20" s="1"/>
  <c r="AD1644" i="20"/>
  <c r="AB1644" i="20" s="1"/>
  <c r="AD1645" i="20"/>
  <c r="AB1645" i="20" s="1"/>
  <c r="AD1646" i="20"/>
  <c r="AB1646" i="20" s="1"/>
  <c r="AD1647" i="20"/>
  <c r="AB1647" i="20" s="1"/>
  <c r="AD1648" i="20"/>
  <c r="AB1648" i="20" s="1"/>
  <c r="AD1649" i="20"/>
  <c r="AB1649" i="20" s="1"/>
  <c r="AD1650" i="20"/>
  <c r="AB1650" i="20" s="1"/>
  <c r="AD1651" i="20"/>
  <c r="AB1651" i="20" s="1"/>
  <c r="AD1652" i="20"/>
  <c r="AB1652" i="20" s="1"/>
  <c r="AD1653" i="20"/>
  <c r="AB1653" i="20" s="1"/>
  <c r="AD1654" i="20"/>
  <c r="AB1654" i="20" s="1"/>
  <c r="AD1655" i="20"/>
  <c r="AB1655" i="20" s="1"/>
  <c r="AD1656" i="20"/>
  <c r="AB1656" i="20" s="1"/>
  <c r="AD1657" i="20"/>
  <c r="AD1658" i="20"/>
  <c r="AB1658" i="20" s="1"/>
  <c r="AD1659" i="20"/>
  <c r="AB1659" i="20" s="1"/>
  <c r="AD1660" i="20"/>
  <c r="AB1660" i="20" s="1"/>
  <c r="AD1661" i="20"/>
  <c r="AB1661" i="20" s="1"/>
  <c r="AD1662" i="20"/>
  <c r="AB1662" i="20" s="1"/>
  <c r="AD1663" i="20"/>
  <c r="AB1663" i="20" s="1"/>
  <c r="AD1664" i="20"/>
  <c r="AB1664" i="20" s="1"/>
  <c r="AD1665" i="20"/>
  <c r="AB1665" i="20" s="1"/>
  <c r="AD1666" i="20"/>
  <c r="AB1666" i="20" s="1"/>
  <c r="AD1667" i="20"/>
  <c r="AB1667" i="20" s="1"/>
  <c r="AD1668" i="20"/>
  <c r="AB1668" i="20" s="1"/>
  <c r="AD1669" i="20"/>
  <c r="AB1669" i="20" s="1"/>
  <c r="AD1670" i="20"/>
  <c r="AB1670" i="20" s="1"/>
  <c r="AD1671" i="20"/>
  <c r="AB1671" i="20" s="1"/>
  <c r="AD1672" i="20"/>
  <c r="AB1672" i="20" s="1"/>
  <c r="AD1673" i="20"/>
  <c r="AB1673" i="20" s="1"/>
  <c r="AD1674" i="20"/>
  <c r="AB1674" i="20" s="1"/>
  <c r="AD1675" i="20"/>
  <c r="AB1675" i="20" s="1"/>
  <c r="AD1676" i="20"/>
  <c r="AB1676" i="20" s="1"/>
  <c r="AD1677" i="20"/>
  <c r="AB1677" i="20" s="1"/>
  <c r="AD1678" i="20"/>
  <c r="AB1678" i="20" s="1"/>
  <c r="AD1679" i="20"/>
  <c r="AB1679" i="20" s="1"/>
  <c r="AD1680" i="20"/>
  <c r="AB1680" i="20" s="1"/>
  <c r="AD1681" i="20"/>
  <c r="AB1681" i="20" s="1"/>
  <c r="AD1682" i="20"/>
  <c r="AB1682" i="20" s="1"/>
  <c r="AD1683" i="20"/>
  <c r="AB1683" i="20" s="1"/>
  <c r="AD1684" i="20"/>
  <c r="AB1684" i="20" s="1"/>
  <c r="AD1685" i="20"/>
  <c r="AB1685" i="20" s="1"/>
  <c r="AD1686" i="20"/>
  <c r="AB1686" i="20" s="1"/>
  <c r="AD1687" i="20"/>
  <c r="AB1687" i="20" s="1"/>
  <c r="AD1688" i="20"/>
  <c r="AB1688" i="20" s="1"/>
  <c r="AD1689" i="20"/>
  <c r="AB1689" i="20" s="1"/>
  <c r="AD1690" i="20"/>
  <c r="AB1690" i="20" s="1"/>
  <c r="AD1691" i="20"/>
  <c r="AB1691" i="20" s="1"/>
  <c r="AD1692" i="20"/>
  <c r="AB1692" i="20" s="1"/>
  <c r="AD1693" i="20"/>
  <c r="AB1693" i="20" s="1"/>
  <c r="AD1694" i="20"/>
  <c r="AB1694" i="20" s="1"/>
  <c r="AD1695" i="20"/>
  <c r="AB1695" i="20" s="1"/>
  <c r="AD1696" i="20"/>
  <c r="AB1696" i="20" s="1"/>
  <c r="AD1697" i="20"/>
  <c r="AB1697" i="20" s="1"/>
  <c r="AD1698" i="20"/>
  <c r="AB1698" i="20" s="1"/>
  <c r="AD1699" i="20"/>
  <c r="AB1699" i="20" s="1"/>
  <c r="AD1700" i="20"/>
  <c r="AB1700" i="20" s="1"/>
  <c r="AD1701" i="20"/>
  <c r="AB1701" i="20" s="1"/>
  <c r="AD1702" i="20"/>
  <c r="AB1702" i="20" s="1"/>
  <c r="AD1703" i="20"/>
  <c r="AB1703" i="20" s="1"/>
  <c r="AD1704" i="20"/>
  <c r="AB1704" i="20" s="1"/>
  <c r="AD1705" i="20"/>
  <c r="AB1705" i="20" s="1"/>
  <c r="AD1706" i="20"/>
  <c r="AB1706" i="20" s="1"/>
  <c r="AD1707" i="20"/>
  <c r="AB1707" i="20" s="1"/>
  <c r="AD1708" i="20"/>
  <c r="AB1708" i="20" s="1"/>
  <c r="AD1709" i="20"/>
  <c r="AB1709" i="20" s="1"/>
  <c r="AD1710" i="20"/>
  <c r="AB1710" i="20" s="1"/>
  <c r="AD1711" i="20"/>
  <c r="AB1711" i="20" s="1"/>
  <c r="AD1712" i="20"/>
  <c r="AB1712" i="20" s="1"/>
  <c r="AD1713" i="20"/>
  <c r="AB1713" i="20" s="1"/>
  <c r="AD1714" i="20"/>
  <c r="AB1714" i="20" s="1"/>
  <c r="AD1715" i="20"/>
  <c r="AB1715" i="20" s="1"/>
  <c r="AD1716" i="20"/>
  <c r="AB1716" i="20" s="1"/>
  <c r="AD1717" i="20"/>
  <c r="AB1717" i="20" s="1"/>
  <c r="AD1718" i="20"/>
  <c r="AB1718" i="20" s="1"/>
  <c r="AD1719" i="20"/>
  <c r="AB1719" i="20" s="1"/>
  <c r="AD1720" i="20"/>
  <c r="AB1720" i="20" s="1"/>
  <c r="AD1721" i="20"/>
  <c r="AB1721" i="20" s="1"/>
  <c r="AD1722" i="20"/>
  <c r="AB1722" i="20" s="1"/>
  <c r="AD1723" i="20"/>
  <c r="AB1723" i="20" s="1"/>
  <c r="AD1724" i="20"/>
  <c r="AB1724" i="20" s="1"/>
  <c r="AD1725" i="20"/>
  <c r="AB1725" i="20" s="1"/>
  <c r="AD1726" i="20"/>
  <c r="AB1726" i="20" s="1"/>
  <c r="AD1727" i="20"/>
  <c r="AB1727" i="20" s="1"/>
  <c r="AD1728" i="20"/>
  <c r="AB1728" i="20" s="1"/>
  <c r="AD1729" i="20"/>
  <c r="AB1729" i="20" s="1"/>
  <c r="AD1730" i="20"/>
  <c r="AB1730" i="20" s="1"/>
  <c r="AD1731" i="20"/>
  <c r="AB1731" i="20" s="1"/>
  <c r="AD1732" i="20"/>
  <c r="AB1732" i="20" s="1"/>
  <c r="AD1733" i="20"/>
  <c r="AB1733" i="20" s="1"/>
  <c r="AD1734" i="20"/>
  <c r="AD1735" i="20"/>
  <c r="AD1736" i="20"/>
  <c r="AD1737" i="20"/>
  <c r="AD1738" i="20"/>
  <c r="AD1739" i="20"/>
  <c r="AB1739" i="20" s="1"/>
  <c r="AD1740" i="20"/>
  <c r="AB1740" i="20" s="1"/>
  <c r="AD1741" i="20"/>
  <c r="AB1741" i="20" s="1"/>
  <c r="AD1742" i="20"/>
  <c r="AB1742" i="20" s="1"/>
  <c r="AD1743" i="20"/>
  <c r="AB1743" i="20" s="1"/>
  <c r="AD1744" i="20"/>
  <c r="AB1744" i="20" s="1"/>
  <c r="AD1745" i="20"/>
  <c r="AB1745" i="20" s="1"/>
  <c r="AD1746" i="20"/>
  <c r="AB1746" i="20" s="1"/>
  <c r="AD1747" i="20"/>
  <c r="AB1747" i="20" s="1"/>
  <c r="AD1748" i="20"/>
  <c r="AB1748" i="20" s="1"/>
  <c r="AD1749" i="20"/>
  <c r="AB1749" i="20" s="1"/>
  <c r="AD1750" i="20"/>
  <c r="AB1750" i="20" s="1"/>
  <c r="AD1751" i="20"/>
  <c r="AB1751" i="20" s="1"/>
  <c r="AD1752" i="20"/>
  <c r="AB1752" i="20" s="1"/>
  <c r="AD1753" i="20"/>
  <c r="AB1753" i="20" s="1"/>
  <c r="AD1754" i="20"/>
  <c r="AB1754" i="20" s="1"/>
  <c r="AD1755" i="20"/>
  <c r="AB1755" i="20" s="1"/>
  <c r="AD1756" i="20"/>
  <c r="AB1756" i="20" s="1"/>
  <c r="AD1757" i="20"/>
  <c r="AB1757" i="20" s="1"/>
  <c r="AD1758" i="20"/>
  <c r="AB1758" i="20" s="1"/>
  <c r="AD1759" i="20"/>
  <c r="AB1759" i="20" s="1"/>
  <c r="AD1760" i="20"/>
  <c r="AB1760" i="20" s="1"/>
  <c r="AD1761" i="20"/>
  <c r="AB1761" i="20" s="1"/>
  <c r="AD1762" i="20"/>
  <c r="AB1762" i="20" s="1"/>
  <c r="AD1763" i="20"/>
  <c r="AB1763" i="20" s="1"/>
  <c r="AD1764" i="20"/>
  <c r="AB1764" i="20" s="1"/>
  <c r="AD1765" i="20"/>
  <c r="AB1765" i="20" s="1"/>
  <c r="AD1766" i="20"/>
  <c r="AB1766" i="20" s="1"/>
  <c r="AD1767" i="20"/>
  <c r="AB1767" i="20" s="1"/>
  <c r="AD1768" i="20"/>
  <c r="AB1768" i="20" s="1"/>
  <c r="AD1769" i="20"/>
  <c r="AB1769" i="20" s="1"/>
  <c r="AD1770" i="20"/>
  <c r="AB1770" i="20" s="1"/>
  <c r="AD1771" i="20"/>
  <c r="AB1771" i="20" s="1"/>
  <c r="AD1772" i="20"/>
  <c r="AB1772" i="20" s="1"/>
  <c r="AD1773" i="20"/>
  <c r="AB1773" i="20" s="1"/>
  <c r="AD1774" i="20"/>
  <c r="AB1774" i="20" s="1"/>
  <c r="AD1775" i="20"/>
  <c r="AB1775" i="20" s="1"/>
  <c r="AD1776" i="20"/>
  <c r="AB1776" i="20" s="1"/>
  <c r="AD1777" i="20"/>
  <c r="AB1777" i="20" s="1"/>
  <c r="AD1778" i="20"/>
  <c r="AB1778" i="20" s="1"/>
  <c r="AD1779" i="20"/>
  <c r="AB1779" i="20" s="1"/>
  <c r="AD1780" i="20"/>
  <c r="AB1780" i="20" s="1"/>
  <c r="AD1781" i="20"/>
  <c r="AB1781" i="20" s="1"/>
  <c r="AD1782" i="20"/>
  <c r="AB1782" i="20" s="1"/>
  <c r="AD1783" i="20"/>
  <c r="AB1783" i="20" s="1"/>
  <c r="AD1784" i="20"/>
  <c r="AB1784" i="20" s="1"/>
  <c r="AD1785" i="20"/>
  <c r="AB1785" i="20" s="1"/>
  <c r="AD1786" i="20"/>
  <c r="AB1786" i="20" s="1"/>
  <c r="AD1787" i="20"/>
  <c r="AB1787" i="20" s="1"/>
  <c r="AD1788" i="20"/>
  <c r="AB1788" i="20" s="1"/>
  <c r="AD1789" i="20"/>
  <c r="AB1789" i="20" s="1"/>
  <c r="AD1790" i="20"/>
  <c r="AB1790" i="20" s="1"/>
  <c r="AD1791" i="20"/>
  <c r="AB1791" i="20" s="1"/>
  <c r="AD1792" i="20"/>
  <c r="AB1792" i="20" s="1"/>
  <c r="AD1793" i="20"/>
  <c r="AB1793" i="20" s="1"/>
  <c r="AD1794" i="20"/>
  <c r="AB1794" i="20" s="1"/>
  <c r="AD1795" i="20"/>
  <c r="AB1795" i="20" s="1"/>
  <c r="AD1796" i="20"/>
  <c r="AB1796" i="20" s="1"/>
  <c r="AD1797" i="20"/>
  <c r="AB1797" i="20" s="1"/>
  <c r="AD1798" i="20"/>
  <c r="AB1798" i="20" s="1"/>
  <c r="AD1799" i="20"/>
  <c r="AB1799" i="20" s="1"/>
  <c r="AD1800" i="20"/>
  <c r="AB1800" i="20" s="1"/>
  <c r="AD1801" i="20"/>
  <c r="AB1801" i="20" s="1"/>
  <c r="AD1802" i="20"/>
  <c r="AB1802" i="20" s="1"/>
  <c r="AD1803" i="20"/>
  <c r="AB1803" i="20" s="1"/>
  <c r="AD1804" i="20"/>
  <c r="AB1804" i="20" s="1"/>
  <c r="AD1805" i="20"/>
  <c r="AB1805" i="20" s="1"/>
  <c r="AD1806" i="20"/>
  <c r="AB1806" i="20" s="1"/>
  <c r="AD1807" i="20"/>
  <c r="AB1807" i="20" s="1"/>
  <c r="AD1808" i="20"/>
  <c r="AB1808" i="20" s="1"/>
  <c r="AD1809" i="20"/>
  <c r="AB1809" i="20" s="1"/>
  <c r="AD1810" i="20"/>
  <c r="AB1810" i="20" s="1"/>
  <c r="AD1811" i="20"/>
  <c r="AB1811" i="20" s="1"/>
  <c r="AD1812" i="20"/>
  <c r="AB1812" i="20" s="1"/>
  <c r="AD1813" i="20"/>
  <c r="AB1813" i="20" s="1"/>
  <c r="AD1814" i="20"/>
  <c r="AB1814" i="20" s="1"/>
  <c r="AD1815" i="20"/>
  <c r="AB1815" i="20" s="1"/>
  <c r="AD1816" i="20"/>
  <c r="AB1816" i="20" s="1"/>
  <c r="AD1817" i="20"/>
  <c r="AB1817" i="20" s="1"/>
  <c r="AD1818" i="20"/>
  <c r="AB1818" i="20" s="1"/>
  <c r="AD1819" i="20"/>
  <c r="AB1819" i="20" s="1"/>
  <c r="AD1820" i="20"/>
  <c r="AB1820" i="20" s="1"/>
  <c r="AD1821" i="20"/>
  <c r="AB1821" i="20" s="1"/>
  <c r="AD1822" i="20"/>
  <c r="AB1822" i="20" s="1"/>
  <c r="AD1823" i="20"/>
  <c r="AB1823" i="20" s="1"/>
  <c r="AD1824" i="20"/>
  <c r="AB1824" i="20" s="1"/>
  <c r="AD1825" i="20"/>
  <c r="AB1825" i="20" s="1"/>
  <c r="AD1826" i="20"/>
  <c r="AB1826" i="20" s="1"/>
  <c r="AD1827" i="20"/>
  <c r="AB1827" i="20" s="1"/>
  <c r="AD1828" i="20"/>
  <c r="AB1828" i="20" s="1"/>
  <c r="AD1829" i="20"/>
  <c r="AD1830" i="20"/>
  <c r="AB1830" i="20" s="1"/>
  <c r="AD1831" i="20"/>
  <c r="AB1831" i="20" s="1"/>
  <c r="AD1832" i="20"/>
  <c r="AB1832" i="20" s="1"/>
  <c r="AD1833" i="20"/>
  <c r="AB1833" i="20" s="1"/>
  <c r="AD1834" i="20"/>
  <c r="AB1834" i="20" s="1"/>
  <c r="AD1835" i="20"/>
  <c r="AB1835" i="20" s="1"/>
  <c r="AD1836" i="20"/>
  <c r="AB1836" i="20" s="1"/>
  <c r="AD1837" i="20"/>
  <c r="AB1837" i="20" s="1"/>
  <c r="AD1838" i="20"/>
  <c r="AB1838" i="20" s="1"/>
  <c r="AD1839" i="20"/>
  <c r="AB1839" i="20" s="1"/>
  <c r="AD1840" i="20"/>
  <c r="AB1840" i="20" s="1"/>
  <c r="AD1841" i="20"/>
  <c r="AB1841" i="20" s="1"/>
  <c r="AD1842" i="20"/>
  <c r="AB1842" i="20" s="1"/>
  <c r="AD1843" i="20"/>
  <c r="AB1843" i="20" s="1"/>
  <c r="AD1844" i="20"/>
  <c r="AB1844" i="20" s="1"/>
  <c r="AD1845" i="20"/>
  <c r="AB1845" i="20" s="1"/>
  <c r="AD1846" i="20"/>
  <c r="AB1846" i="20" s="1"/>
  <c r="AD1847" i="20"/>
  <c r="AB1847" i="20" s="1"/>
  <c r="AD1848" i="20"/>
  <c r="AB1848" i="20" s="1"/>
  <c r="AD1849" i="20"/>
  <c r="AB1849" i="20" s="1"/>
  <c r="AD1850" i="20"/>
  <c r="AB1850" i="20" s="1"/>
  <c r="AD1851" i="20"/>
  <c r="AB1851" i="20" s="1"/>
  <c r="AD1852" i="20"/>
  <c r="AB1852" i="20" s="1"/>
  <c r="AD1853" i="20"/>
  <c r="AB1853" i="20" s="1"/>
  <c r="AD1854" i="20"/>
  <c r="AB1854" i="20" s="1"/>
  <c r="AD1855" i="20"/>
  <c r="AB1855" i="20" s="1"/>
  <c r="AD1856" i="20"/>
  <c r="AB1856" i="20" s="1"/>
  <c r="AD1857" i="20"/>
  <c r="AB1857" i="20" s="1"/>
  <c r="AD1858" i="20"/>
  <c r="AB1858" i="20" s="1"/>
  <c r="AD1859" i="20"/>
  <c r="AB1859" i="20" s="1"/>
  <c r="AD1860" i="20"/>
  <c r="AB1860" i="20" s="1"/>
  <c r="AD1861" i="20"/>
  <c r="AB1861" i="20" s="1"/>
  <c r="AD1862" i="20"/>
  <c r="AB1862" i="20" s="1"/>
  <c r="AD1863" i="20"/>
  <c r="AB1863" i="20" s="1"/>
  <c r="AD1864" i="20"/>
  <c r="AB1864" i="20" s="1"/>
  <c r="AD1865" i="20"/>
  <c r="AB1865" i="20" s="1"/>
  <c r="AD1866" i="20"/>
  <c r="AB1866" i="20" s="1"/>
  <c r="AD1867" i="20"/>
  <c r="AB1867" i="20" s="1"/>
  <c r="AD1868" i="20"/>
  <c r="AB1868" i="20" s="1"/>
  <c r="AD1869" i="20"/>
  <c r="AB1869" i="20" s="1"/>
  <c r="AD1870" i="20"/>
  <c r="AB1870" i="20" s="1"/>
  <c r="AD1871" i="20"/>
  <c r="AB1871" i="20" s="1"/>
  <c r="AD1872" i="20"/>
  <c r="AB1872" i="20" s="1"/>
  <c r="AD1873" i="20"/>
  <c r="AB1873" i="20" s="1"/>
  <c r="AD1874" i="20"/>
  <c r="AB1874" i="20" s="1"/>
  <c r="AD1875" i="20"/>
  <c r="AB1875" i="20" s="1"/>
  <c r="AD1876" i="20"/>
  <c r="AB1876" i="20" s="1"/>
  <c r="AD1877" i="20"/>
  <c r="AB1877" i="20" s="1"/>
  <c r="AD1878" i="20"/>
  <c r="AB1878" i="20" s="1"/>
  <c r="AD1879" i="20"/>
  <c r="AB1879" i="20" s="1"/>
  <c r="AD1880" i="20"/>
  <c r="AB1880" i="20" s="1"/>
  <c r="AD1881" i="20"/>
  <c r="AB1881" i="20" s="1"/>
  <c r="AD1882" i="20"/>
  <c r="AB1882" i="20" s="1"/>
  <c r="AD1883" i="20"/>
  <c r="AB1883" i="20" s="1"/>
  <c r="AD1884" i="20"/>
  <c r="AB1884" i="20" s="1"/>
  <c r="AD1885" i="20"/>
  <c r="AB1885" i="20" s="1"/>
  <c r="AD1886" i="20"/>
  <c r="AB1886" i="20" s="1"/>
  <c r="AD1887" i="20"/>
  <c r="AB1887" i="20" s="1"/>
  <c r="AD1888" i="20"/>
  <c r="AB1888" i="20" s="1"/>
  <c r="AD1889" i="20"/>
  <c r="AB1889" i="20" s="1"/>
  <c r="AD1890" i="20"/>
  <c r="AB1890" i="20" s="1"/>
  <c r="AD1891" i="20"/>
  <c r="AB1891" i="20" s="1"/>
  <c r="AD1892" i="20"/>
  <c r="AB1892" i="20" s="1"/>
  <c r="AD1893" i="20"/>
  <c r="AB1893" i="20" s="1"/>
  <c r="AD1894" i="20"/>
  <c r="AB1894" i="20" s="1"/>
  <c r="AD1895" i="20"/>
  <c r="AB1895" i="20" s="1"/>
  <c r="AD1896" i="20"/>
  <c r="AB1896" i="20" s="1"/>
  <c r="AD1897" i="20"/>
  <c r="AB1897" i="20" s="1"/>
  <c r="AD1898" i="20"/>
  <c r="AB1898" i="20" s="1"/>
  <c r="AD1899" i="20"/>
  <c r="AB1899" i="20" s="1"/>
  <c r="AD1900" i="20"/>
  <c r="AB1900" i="20" s="1"/>
  <c r="AD1901" i="20"/>
  <c r="AB1901" i="20" s="1"/>
  <c r="AD1902" i="20"/>
  <c r="AD1903" i="20"/>
  <c r="AD1904" i="20"/>
  <c r="AB1904" i="20" s="1"/>
  <c r="AD1905" i="20"/>
  <c r="AD1906" i="20"/>
  <c r="AD1907" i="20"/>
  <c r="AD1908" i="20"/>
  <c r="AB1908" i="20" s="1"/>
  <c r="AD1909" i="20"/>
  <c r="AB1909" i="20" s="1"/>
  <c r="AD1910" i="20"/>
  <c r="AB1910" i="20" s="1"/>
  <c r="AD1911" i="20"/>
  <c r="AB1911" i="20" s="1"/>
  <c r="AD1912" i="20"/>
  <c r="AB1912" i="20" s="1"/>
  <c r="AD1913" i="20"/>
  <c r="AB1913" i="20" s="1"/>
  <c r="AD1914" i="20"/>
  <c r="AB1914" i="20" s="1"/>
  <c r="AD1915" i="20"/>
  <c r="AB1915" i="20" s="1"/>
  <c r="AD1916" i="20"/>
  <c r="AB1916" i="20" s="1"/>
  <c r="AD1917" i="20"/>
  <c r="AB1917" i="20" s="1"/>
  <c r="AD1918" i="20"/>
  <c r="AB1918" i="20" s="1"/>
  <c r="AD1919" i="20"/>
  <c r="AB1919" i="20" s="1"/>
  <c r="AD1920" i="20"/>
  <c r="AB1920" i="20" s="1"/>
  <c r="AD1921" i="20"/>
  <c r="AB1921" i="20" s="1"/>
  <c r="AD1922" i="20"/>
  <c r="AB1922" i="20" s="1"/>
  <c r="AD1923" i="20"/>
  <c r="AB1923" i="20" s="1"/>
  <c r="AD1924" i="20"/>
  <c r="AB1924" i="20" s="1"/>
  <c r="AD1925" i="20"/>
  <c r="AB1925" i="20" s="1"/>
  <c r="AD1926" i="20"/>
  <c r="AB1926" i="20" s="1"/>
  <c r="AD1927" i="20"/>
  <c r="AB1927" i="20" s="1"/>
  <c r="AD1928" i="20"/>
  <c r="AB1928" i="20" s="1"/>
  <c r="AD1929" i="20"/>
  <c r="AB1929" i="20" s="1"/>
  <c r="AD1930" i="20"/>
  <c r="AB1930" i="20" s="1"/>
  <c r="AD1931" i="20"/>
  <c r="AB1931" i="20" s="1"/>
  <c r="AD1932" i="20"/>
  <c r="AB1932" i="20" s="1"/>
  <c r="AD1933" i="20"/>
  <c r="AB1933" i="20" s="1"/>
  <c r="AD1934" i="20"/>
  <c r="AB1934" i="20" s="1"/>
  <c r="AD1935" i="20"/>
  <c r="AB1935" i="20" s="1"/>
  <c r="AD1936" i="20"/>
  <c r="AB1936" i="20" s="1"/>
  <c r="AD1937" i="20"/>
  <c r="AB1937" i="20" s="1"/>
  <c r="AD1938" i="20"/>
  <c r="AB1938" i="20" s="1"/>
  <c r="AD1939" i="20"/>
  <c r="AB1939" i="20" s="1"/>
  <c r="AD1940" i="20"/>
  <c r="AB1940" i="20" s="1"/>
  <c r="AD1941" i="20"/>
  <c r="AB1941" i="20" s="1"/>
  <c r="AD1942" i="20"/>
  <c r="AB1942" i="20" s="1"/>
  <c r="AD1943" i="20"/>
  <c r="AB1943" i="20" s="1"/>
  <c r="AD1944" i="20"/>
  <c r="AB1944" i="20" s="1"/>
  <c r="AD1945" i="20"/>
  <c r="AB1945" i="20" s="1"/>
  <c r="AD1946" i="20"/>
  <c r="AB1946" i="20" s="1"/>
  <c r="AD1947" i="20"/>
  <c r="AB1947" i="20" s="1"/>
  <c r="AD1948" i="20"/>
  <c r="AB1948" i="20" s="1"/>
  <c r="AD1949" i="20"/>
  <c r="AB1949" i="20" s="1"/>
  <c r="AD1950" i="20"/>
  <c r="AB1950" i="20" s="1"/>
  <c r="AD1951" i="20"/>
  <c r="AB1951" i="20" s="1"/>
  <c r="AD1952" i="20"/>
  <c r="AB1952" i="20" s="1"/>
  <c r="AD1953" i="20"/>
  <c r="AB1953" i="20" s="1"/>
  <c r="AD1954" i="20"/>
  <c r="AB1954" i="20" s="1"/>
  <c r="AD1955" i="20"/>
  <c r="AB1955" i="20" s="1"/>
  <c r="AD1956" i="20"/>
  <c r="AB1956" i="20" s="1"/>
  <c r="AD1957" i="20"/>
  <c r="AB1957" i="20" s="1"/>
  <c r="AD1958" i="20"/>
  <c r="AB1958" i="20" s="1"/>
  <c r="AD1959" i="20"/>
  <c r="AB1959" i="20" s="1"/>
  <c r="AD1960" i="20"/>
  <c r="AB1960" i="20" s="1"/>
  <c r="AD1961" i="20"/>
  <c r="AB1961" i="20" s="1"/>
  <c r="AD1962" i="20"/>
  <c r="AB1962" i="20" s="1"/>
  <c r="AD1963" i="20"/>
  <c r="AB1963" i="20" s="1"/>
  <c r="AD1964" i="20"/>
  <c r="AB1964" i="20" s="1"/>
  <c r="AD1965" i="20"/>
  <c r="AB1965" i="20" s="1"/>
  <c r="AD1966" i="20"/>
  <c r="AB1966" i="20" s="1"/>
  <c r="AD1967" i="20"/>
  <c r="AB1967" i="20" s="1"/>
  <c r="AD1968" i="20"/>
  <c r="AB1968" i="20" s="1"/>
  <c r="AD1969" i="20"/>
  <c r="AB1969" i="20" s="1"/>
  <c r="AD1970" i="20"/>
  <c r="AB1970" i="20" s="1"/>
  <c r="AD1971" i="20"/>
  <c r="AB1971" i="20" s="1"/>
  <c r="AD1972" i="20"/>
  <c r="AB1972" i="20" s="1"/>
  <c r="AD1973" i="20"/>
  <c r="AB1973" i="20" s="1"/>
  <c r="AD1974" i="20"/>
  <c r="AB1974" i="20" s="1"/>
  <c r="AD1975" i="20"/>
  <c r="AB1975" i="20" s="1"/>
  <c r="AD1976" i="20"/>
  <c r="AB1976" i="20" s="1"/>
  <c r="AD1977" i="20"/>
  <c r="AB1977" i="20" s="1"/>
  <c r="AD1978" i="20"/>
  <c r="AB1978" i="20" s="1"/>
  <c r="AD1979" i="20"/>
  <c r="AB1979" i="20" s="1"/>
  <c r="AD1980" i="20"/>
  <c r="AB1980" i="20" s="1"/>
  <c r="AD1981" i="20"/>
  <c r="AB1981" i="20" s="1"/>
  <c r="AD1982" i="20"/>
  <c r="AB1982" i="20" s="1"/>
  <c r="AD1983" i="20"/>
  <c r="AB1983" i="20" s="1"/>
  <c r="AD1984" i="20"/>
  <c r="AB1984" i="20" s="1"/>
  <c r="AD1985" i="20"/>
  <c r="AB1985" i="20" s="1"/>
  <c r="AD1986" i="20"/>
  <c r="AB1986" i="20" s="1"/>
  <c r="AD1987" i="20"/>
  <c r="AB1987" i="20" s="1"/>
  <c r="AD1988" i="20"/>
  <c r="AB1988" i="20" s="1"/>
  <c r="AD1989" i="20"/>
  <c r="AB1989" i="20" s="1"/>
  <c r="AD1990" i="20"/>
  <c r="AB1990" i="20" s="1"/>
  <c r="AD1991" i="20"/>
  <c r="AB1991" i="20" s="1"/>
  <c r="AD1992" i="20"/>
  <c r="AB1992" i="20" s="1"/>
  <c r="AD1993" i="20"/>
  <c r="AB1993" i="20" s="1"/>
  <c r="AD1994" i="20"/>
  <c r="AB1994" i="20" s="1"/>
  <c r="AD1995" i="20"/>
  <c r="AB1995" i="20" s="1"/>
  <c r="AD1996" i="20"/>
  <c r="AB1996" i="20" s="1"/>
  <c r="AD1997" i="20"/>
  <c r="AB1997" i="20" s="1"/>
  <c r="AD1998" i="20"/>
  <c r="AB1998" i="20" s="1"/>
  <c r="AD1999" i="20"/>
  <c r="AB1999" i="20" s="1"/>
  <c r="AD2000" i="20"/>
  <c r="AB2000" i="20" s="1"/>
  <c r="AD2001" i="20"/>
  <c r="AB2001" i="20" s="1"/>
  <c r="AD2002" i="20"/>
  <c r="AB2002" i="20" s="1"/>
  <c r="AD2003" i="20"/>
  <c r="AB2003" i="20" s="1"/>
  <c r="AD2004" i="20"/>
  <c r="AB2004" i="20" s="1"/>
  <c r="AD2005" i="20"/>
  <c r="AB2005" i="20" s="1"/>
  <c r="AD2006" i="20"/>
  <c r="AB2006" i="20" s="1"/>
  <c r="AD2007" i="20"/>
  <c r="AB2007" i="20" s="1"/>
  <c r="AD2008" i="20"/>
  <c r="AB2008" i="20" s="1"/>
  <c r="AD2009" i="20"/>
  <c r="AB2009" i="20" s="1"/>
  <c r="AD2010" i="20"/>
  <c r="AB2010" i="20" s="1"/>
  <c r="AD2011" i="20"/>
  <c r="AB2011" i="20" s="1"/>
  <c r="AD2012" i="20"/>
  <c r="AB2012" i="20" s="1"/>
  <c r="AD2013" i="20"/>
  <c r="AB2013" i="20" s="1"/>
  <c r="AD2014" i="20"/>
  <c r="AB2014" i="20" s="1"/>
  <c r="AD2015" i="20"/>
  <c r="AB2015" i="20" s="1"/>
  <c r="AD2016" i="20"/>
  <c r="AB2016" i="20" s="1"/>
  <c r="AD2017" i="20"/>
  <c r="AB2017" i="20" s="1"/>
  <c r="AD2018" i="20"/>
  <c r="AB2018" i="20" s="1"/>
  <c r="AD2019" i="20"/>
  <c r="AB2019" i="20" s="1"/>
  <c r="AD2020" i="20"/>
  <c r="AB2020" i="20" s="1"/>
  <c r="AD2021" i="20"/>
  <c r="AB2021" i="20" s="1"/>
  <c r="AD2022" i="20"/>
  <c r="AB2022" i="20" s="1"/>
  <c r="AD2023" i="20"/>
  <c r="AB2023" i="20" s="1"/>
  <c r="AD2024" i="20"/>
  <c r="AB2024" i="20" s="1"/>
  <c r="AD2025" i="20"/>
  <c r="AB2025" i="20" s="1"/>
  <c r="AD2026" i="20"/>
  <c r="AB2026" i="20" s="1"/>
  <c r="AD2027" i="20"/>
  <c r="AB2027" i="20" s="1"/>
  <c r="AD2028" i="20"/>
  <c r="AB2028" i="20" s="1"/>
  <c r="AD2029" i="20"/>
  <c r="AB2029" i="20" s="1"/>
  <c r="AD2030" i="20"/>
  <c r="AB2030" i="20" s="1"/>
  <c r="AD2031" i="20"/>
  <c r="AB2031" i="20" s="1"/>
  <c r="AD2032" i="20"/>
  <c r="AB2032" i="20" s="1"/>
  <c r="AD2033" i="20"/>
  <c r="AB2033" i="20" s="1"/>
  <c r="AD2034" i="20"/>
  <c r="AB2034" i="20" s="1"/>
  <c r="AD2035" i="20"/>
  <c r="AB2035" i="20" s="1"/>
  <c r="AD2036" i="20"/>
  <c r="AB2036" i="20" s="1"/>
  <c r="AD2037" i="20"/>
  <c r="AB2037" i="20" s="1"/>
  <c r="AD2038" i="20"/>
  <c r="AB2038" i="20" s="1"/>
  <c r="AD2039" i="20"/>
  <c r="AB2039" i="20" s="1"/>
  <c r="AD2040" i="20"/>
  <c r="AB2040" i="20" s="1"/>
  <c r="AD2041" i="20"/>
  <c r="AB2041" i="20" s="1"/>
  <c r="AD2042" i="20"/>
  <c r="AB2042" i="20" s="1"/>
  <c r="AD2043" i="20"/>
  <c r="AB2043" i="20" s="1"/>
  <c r="AD2044" i="20"/>
  <c r="AB2044" i="20" s="1"/>
  <c r="AD2045" i="20"/>
  <c r="AB2045" i="20" s="1"/>
  <c r="AD2046" i="20"/>
  <c r="AB2046" i="20" s="1"/>
  <c r="AD2047" i="20"/>
  <c r="AB2047" i="20" s="1"/>
  <c r="AD2048" i="20"/>
  <c r="AB2048" i="20" s="1"/>
  <c r="AD2049" i="20"/>
  <c r="AB2049" i="20" s="1"/>
  <c r="AD2050" i="20"/>
  <c r="AD2051" i="20"/>
  <c r="AD2052" i="20"/>
  <c r="AB2052" i="20" s="1"/>
  <c r="AD2053" i="20"/>
  <c r="AD2054" i="20"/>
  <c r="AD2055" i="20"/>
  <c r="AB2055" i="20" s="1"/>
  <c r="AD2056" i="20"/>
  <c r="AB2056" i="20" s="1"/>
  <c r="AD2057" i="20"/>
  <c r="AB2057" i="20" s="1"/>
  <c r="AD2058" i="20"/>
  <c r="AB2058" i="20" s="1"/>
  <c r="AD2059" i="20"/>
  <c r="AB2059" i="20" s="1"/>
  <c r="AD2060" i="20"/>
  <c r="AB2060" i="20" s="1"/>
  <c r="AD2061" i="20"/>
  <c r="AB2061" i="20" s="1"/>
  <c r="AD2062" i="20"/>
  <c r="AB2062" i="20" s="1"/>
  <c r="AD2063" i="20"/>
  <c r="AB2063" i="20" s="1"/>
  <c r="AD2064" i="20"/>
  <c r="AB2064" i="20" s="1"/>
  <c r="AD2065" i="20"/>
  <c r="AB2065" i="20" s="1"/>
  <c r="AD2066" i="20"/>
  <c r="AB2066" i="20" s="1"/>
  <c r="AD2067" i="20"/>
  <c r="AB2067" i="20" s="1"/>
  <c r="AD2068" i="20"/>
  <c r="AB2068" i="20" s="1"/>
  <c r="AD2069" i="20"/>
  <c r="AB2069" i="20" s="1"/>
  <c r="AD2070" i="20"/>
  <c r="AB2070" i="20" s="1"/>
  <c r="AD2071" i="20"/>
  <c r="AB2071" i="20" s="1"/>
  <c r="AD2072" i="20"/>
  <c r="AB2072" i="20" s="1"/>
  <c r="AD2073" i="20"/>
  <c r="AB2073" i="20" s="1"/>
  <c r="AD2074" i="20"/>
  <c r="AB2074" i="20" s="1"/>
  <c r="AD2075" i="20"/>
  <c r="AB2075" i="20" s="1"/>
  <c r="AD2076" i="20"/>
  <c r="AB2076" i="20" s="1"/>
  <c r="AD2077" i="20"/>
  <c r="AB2077" i="20" s="1"/>
  <c r="AD2078" i="20"/>
  <c r="AB2078" i="20" s="1"/>
  <c r="AD2079" i="20"/>
  <c r="AB2079" i="20" s="1"/>
  <c r="AD2080" i="20"/>
  <c r="AB2080" i="20" s="1"/>
  <c r="AD2081" i="20"/>
  <c r="AB2081" i="20" s="1"/>
  <c r="AD2082" i="20"/>
  <c r="AB2082" i="20" s="1"/>
  <c r="AD2083" i="20"/>
  <c r="AB2083" i="20" s="1"/>
  <c r="AD2084" i="20"/>
  <c r="AB2084" i="20" s="1"/>
  <c r="AD2085" i="20"/>
  <c r="AB2085" i="20" s="1"/>
  <c r="AD2086" i="20"/>
  <c r="AB2086" i="20" s="1"/>
  <c r="AD2087" i="20"/>
  <c r="AB2087" i="20" s="1"/>
  <c r="AD2088" i="20"/>
  <c r="AB2088" i="20" s="1"/>
  <c r="AD2089" i="20"/>
  <c r="AB2089" i="20" s="1"/>
  <c r="AD2090" i="20"/>
  <c r="AB2090" i="20" s="1"/>
  <c r="AD2091" i="20"/>
  <c r="AB2091" i="20" s="1"/>
  <c r="AD2092" i="20"/>
  <c r="AB2092" i="20" s="1"/>
  <c r="AD2093" i="20"/>
  <c r="AB2093" i="20" s="1"/>
  <c r="AD2094" i="20"/>
  <c r="AB2094" i="20" s="1"/>
  <c r="AD2095" i="20"/>
  <c r="AB2095" i="20" s="1"/>
  <c r="AD2096" i="20"/>
  <c r="AB2096" i="20" s="1"/>
  <c r="AD2097" i="20"/>
  <c r="AB2097" i="20" s="1"/>
  <c r="AD2098" i="20"/>
  <c r="AB2098" i="20" s="1"/>
  <c r="AD2099" i="20"/>
  <c r="AB2099" i="20" s="1"/>
  <c r="AD2100" i="20"/>
  <c r="AB2100" i="20" s="1"/>
  <c r="AD2101" i="20"/>
  <c r="AB2101" i="20" s="1"/>
  <c r="AD2102" i="20"/>
  <c r="AB2102" i="20" s="1"/>
  <c r="AD2103" i="20"/>
  <c r="AB2103" i="20" s="1"/>
  <c r="AD2104" i="20"/>
  <c r="AB2104" i="20" s="1"/>
  <c r="AD2105" i="20"/>
  <c r="AB2105" i="20" s="1"/>
  <c r="AD2106" i="20"/>
  <c r="AB2106" i="20" s="1"/>
  <c r="AD2107" i="20"/>
  <c r="AB2107" i="20" s="1"/>
  <c r="AD2108" i="20"/>
  <c r="AB2108" i="20" s="1"/>
  <c r="AD2109" i="20"/>
  <c r="AB2109" i="20" s="1"/>
  <c r="AD2110" i="20"/>
  <c r="AB2110" i="20" s="1"/>
  <c r="AD2111" i="20"/>
  <c r="AB2111" i="20" s="1"/>
  <c r="AD2112" i="20"/>
  <c r="AB2112" i="20" s="1"/>
  <c r="AD2113" i="20"/>
  <c r="AB2113" i="20" s="1"/>
  <c r="AD2114" i="20"/>
  <c r="AB2114" i="20" s="1"/>
  <c r="AD2115" i="20"/>
  <c r="AB2115" i="20" s="1"/>
  <c r="AD2116" i="20"/>
  <c r="AB2116" i="20" s="1"/>
  <c r="AD2117" i="20"/>
  <c r="AB2117" i="20" s="1"/>
  <c r="AD2118" i="20"/>
  <c r="AB2118" i="20" s="1"/>
  <c r="AD2119" i="20"/>
  <c r="AD2120" i="20"/>
  <c r="AB2120" i="20" s="1"/>
  <c r="AD2121" i="20"/>
  <c r="AB2121" i="20" s="1"/>
  <c r="AD2122" i="20"/>
  <c r="AB2122" i="20" s="1"/>
  <c r="AD2123" i="20"/>
  <c r="AB2123" i="20" s="1"/>
  <c r="AD2124" i="20"/>
  <c r="AB2124" i="20" s="1"/>
  <c r="AD2125" i="20"/>
  <c r="AB2125" i="20" s="1"/>
  <c r="AD2126" i="20"/>
  <c r="AB2126" i="20" s="1"/>
  <c r="AD2127" i="20"/>
  <c r="AB2127" i="20" s="1"/>
  <c r="AD2128" i="20"/>
  <c r="AB2128" i="20" s="1"/>
  <c r="AD2129" i="20"/>
  <c r="AB2129" i="20" s="1"/>
  <c r="AD2130" i="20"/>
  <c r="AB2130" i="20" s="1"/>
  <c r="AD2131" i="20"/>
  <c r="AB2131" i="20" s="1"/>
  <c r="AD2132" i="20"/>
  <c r="AB2132" i="20" s="1"/>
  <c r="AD2133" i="20"/>
  <c r="AB2133" i="20" s="1"/>
  <c r="AD2134" i="20"/>
  <c r="AB2134" i="20" s="1"/>
  <c r="AD2135" i="20"/>
  <c r="AB2135" i="20" s="1"/>
  <c r="AD2136" i="20"/>
  <c r="AB2136" i="20" s="1"/>
  <c r="AD2137" i="20"/>
  <c r="AB2137" i="20" s="1"/>
  <c r="AD2138" i="20"/>
  <c r="AB2138" i="20" s="1"/>
  <c r="AD2139" i="20"/>
  <c r="AB2139" i="20" s="1"/>
  <c r="AD2140" i="20"/>
  <c r="AB2140" i="20" s="1"/>
  <c r="AD2141" i="20"/>
  <c r="AB2141" i="20" s="1"/>
  <c r="AD2142" i="20"/>
  <c r="AB2142" i="20" s="1"/>
  <c r="AD2143" i="20"/>
  <c r="AB2143" i="20" s="1"/>
  <c r="AD2144" i="20"/>
  <c r="AB2144" i="20" s="1"/>
  <c r="AD2145" i="20"/>
  <c r="AB2145" i="20" s="1"/>
  <c r="AD2146" i="20"/>
  <c r="AB2146" i="20" s="1"/>
  <c r="AD2147" i="20"/>
  <c r="AB2147" i="20" s="1"/>
  <c r="AD2148" i="20"/>
  <c r="AB2148" i="20" s="1"/>
  <c r="AD2149" i="20"/>
  <c r="AB2149" i="20" s="1"/>
  <c r="AD2150" i="20"/>
  <c r="AB2150" i="20" s="1"/>
  <c r="AD2151" i="20"/>
  <c r="AB2151" i="20" s="1"/>
  <c r="AD2152" i="20"/>
  <c r="AB2152" i="20" s="1"/>
  <c r="AD2153" i="20"/>
  <c r="AB2153" i="20" s="1"/>
  <c r="AD2154" i="20"/>
  <c r="AB2154" i="20" s="1"/>
  <c r="AD2155" i="20"/>
  <c r="AB2155" i="20" s="1"/>
  <c r="AD2156" i="20"/>
  <c r="AB2156" i="20" s="1"/>
  <c r="AD2157" i="20"/>
  <c r="AB2157" i="20" s="1"/>
  <c r="AD2158" i="20"/>
  <c r="AB2158" i="20" s="1"/>
  <c r="AD2159" i="20"/>
  <c r="AB2159" i="20" s="1"/>
  <c r="AD2160" i="20"/>
  <c r="AB2160" i="20" s="1"/>
  <c r="AD2161" i="20"/>
  <c r="AB2161" i="20" s="1"/>
  <c r="AD2162" i="20"/>
  <c r="AB2162" i="20" s="1"/>
  <c r="AD2163" i="20"/>
  <c r="AB2163" i="20" s="1"/>
  <c r="AD2164" i="20"/>
  <c r="AB2164" i="20" s="1"/>
  <c r="AD2165" i="20"/>
  <c r="AB2165" i="20" s="1"/>
  <c r="AD2166" i="20"/>
  <c r="AB2166" i="20" s="1"/>
  <c r="AD2167" i="20"/>
  <c r="AB2167" i="20" s="1"/>
  <c r="AD2168" i="20"/>
  <c r="AB2168" i="20" s="1"/>
  <c r="AD2169" i="20"/>
  <c r="AB2169" i="20" s="1"/>
  <c r="AD2170" i="20"/>
  <c r="AB2170" i="20" s="1"/>
  <c r="AD2171" i="20"/>
  <c r="AD2172" i="20"/>
  <c r="AD2173" i="20"/>
  <c r="AB2173" i="20" s="1"/>
  <c r="AD2174" i="20"/>
  <c r="AD2175" i="20"/>
  <c r="AD2176" i="20"/>
  <c r="AB2176" i="20" s="1"/>
  <c r="AD2177" i="20"/>
  <c r="AB2177" i="20" s="1"/>
  <c r="AD2178" i="20"/>
  <c r="AB2178" i="20" s="1"/>
  <c r="AD2179" i="20"/>
  <c r="AB2179" i="20" s="1"/>
  <c r="AD2180" i="20"/>
  <c r="AB2180" i="20" s="1"/>
  <c r="AD2181" i="20"/>
  <c r="AB2181" i="20" s="1"/>
  <c r="AD2182" i="20"/>
  <c r="AB2182" i="20" s="1"/>
  <c r="AD2183" i="20"/>
  <c r="AB2183" i="20" s="1"/>
  <c r="AD2184" i="20"/>
  <c r="AB2184" i="20" s="1"/>
  <c r="AD2185" i="20"/>
  <c r="AB2185" i="20" s="1"/>
  <c r="AD2186" i="20"/>
  <c r="AB2186" i="20" s="1"/>
  <c r="AD2187" i="20"/>
  <c r="AB2187" i="20" s="1"/>
  <c r="AD2188" i="20"/>
  <c r="AB2188" i="20" s="1"/>
  <c r="AD2189" i="20"/>
  <c r="AB2189" i="20" s="1"/>
  <c r="AD2190" i="20"/>
  <c r="AB2190" i="20" s="1"/>
  <c r="AD2191" i="20"/>
  <c r="AB2191" i="20" s="1"/>
  <c r="AD2192" i="20"/>
  <c r="AB2192" i="20" s="1"/>
  <c r="AD2193" i="20"/>
  <c r="AB2193" i="20" s="1"/>
  <c r="AD2194" i="20"/>
  <c r="AB2194" i="20" s="1"/>
  <c r="AD2195" i="20"/>
  <c r="AB2195" i="20" s="1"/>
  <c r="AD2196" i="20"/>
  <c r="AB2196" i="20" s="1"/>
  <c r="AD2197" i="20"/>
  <c r="AB2197" i="20" s="1"/>
  <c r="AD2198" i="20"/>
  <c r="AB2198" i="20" s="1"/>
  <c r="AD2199" i="20"/>
  <c r="AB2199" i="20" s="1"/>
  <c r="AD2200" i="20"/>
  <c r="AB2200" i="20" s="1"/>
  <c r="AD2201" i="20"/>
  <c r="AB2201" i="20" s="1"/>
  <c r="AD2202" i="20"/>
  <c r="AB2202" i="20" s="1"/>
  <c r="AD2203" i="20"/>
  <c r="AB2203" i="20" s="1"/>
  <c r="AD2204" i="20"/>
  <c r="AB2204" i="20" s="1"/>
  <c r="AD2205" i="20"/>
  <c r="AB2205" i="20" s="1"/>
  <c r="AD2206" i="20"/>
  <c r="AB2206" i="20" s="1"/>
  <c r="AD2207" i="20"/>
  <c r="AB2207" i="20" s="1"/>
  <c r="AD2208" i="20"/>
  <c r="AB2208" i="20" s="1"/>
  <c r="AD2209" i="20"/>
  <c r="AB2209" i="20" s="1"/>
  <c r="AD2210" i="20"/>
  <c r="AB2210" i="20" s="1"/>
  <c r="AD2211" i="20"/>
  <c r="AB2211" i="20" s="1"/>
  <c r="AD2212" i="20"/>
  <c r="AB2212" i="20" s="1"/>
  <c r="AD2213" i="20"/>
  <c r="AB2213" i="20" s="1"/>
  <c r="AD2214" i="20"/>
  <c r="AB2214" i="20" s="1"/>
  <c r="AD2215" i="20"/>
  <c r="AB2215" i="20" s="1"/>
  <c r="AD2216" i="20"/>
  <c r="AB2216" i="20" s="1"/>
  <c r="AD2217" i="20"/>
  <c r="AB2217" i="20" s="1"/>
  <c r="AD2218" i="20"/>
  <c r="AB2218" i="20" s="1"/>
  <c r="AD2219" i="20"/>
  <c r="AB2219" i="20" s="1"/>
  <c r="AD2220" i="20"/>
  <c r="AB2220" i="20" s="1"/>
  <c r="AD2221" i="20"/>
  <c r="AB2221" i="20" s="1"/>
  <c r="AD2222" i="20"/>
  <c r="AB2222" i="20" s="1"/>
  <c r="AD2223" i="20"/>
  <c r="AB2223" i="20" s="1"/>
  <c r="AD2224" i="20"/>
  <c r="AB2224" i="20" s="1"/>
  <c r="AD2225" i="20"/>
  <c r="AB2225" i="20" s="1"/>
  <c r="AD2226" i="20"/>
  <c r="AB2226" i="20" s="1"/>
  <c r="AD2227" i="20"/>
  <c r="AB2227" i="20" s="1"/>
  <c r="AD2228" i="20"/>
  <c r="AB2228" i="20" s="1"/>
  <c r="AD2229" i="20"/>
  <c r="AB2229" i="20" s="1"/>
  <c r="AD2230" i="20"/>
  <c r="AB2230" i="20" s="1"/>
  <c r="AD2231" i="20"/>
  <c r="AB2231" i="20" s="1"/>
  <c r="AD2232" i="20"/>
  <c r="AB2232" i="20" s="1"/>
  <c r="AD2233" i="20"/>
  <c r="AB2233" i="20" s="1"/>
  <c r="AD2234" i="20"/>
  <c r="AB2234" i="20" s="1"/>
  <c r="AD2235" i="20"/>
  <c r="AB2235" i="20" s="1"/>
  <c r="AD2236" i="20"/>
  <c r="AB2236" i="20" s="1"/>
  <c r="AD2237" i="20"/>
  <c r="AB2237" i="20" s="1"/>
  <c r="AD2238" i="20"/>
  <c r="AB2238" i="20" s="1"/>
  <c r="AD2239" i="20"/>
  <c r="AB2239" i="20" s="1"/>
  <c r="AD2240" i="20"/>
  <c r="AB2240" i="20" s="1"/>
  <c r="AD2241" i="20"/>
  <c r="AB2241" i="20" s="1"/>
  <c r="AD2242" i="20"/>
  <c r="AB2242" i="20" s="1"/>
  <c r="AD2243" i="20"/>
  <c r="AB2243" i="20" s="1"/>
  <c r="AD2244" i="20"/>
  <c r="AB2244" i="20" s="1"/>
  <c r="AD2245" i="20"/>
  <c r="AB2245" i="20" s="1"/>
  <c r="AD2246" i="20"/>
  <c r="AB2246" i="20" s="1"/>
  <c r="AD2247" i="20"/>
  <c r="AB2247" i="20" s="1"/>
  <c r="AD2248" i="20"/>
  <c r="AB2248" i="20" s="1"/>
  <c r="AD2249" i="20"/>
  <c r="AB2249" i="20" s="1"/>
  <c r="AD2250" i="20"/>
  <c r="AB2250" i="20" s="1"/>
  <c r="AD2251" i="20"/>
  <c r="AB2251" i="20" s="1"/>
  <c r="AD2252" i="20"/>
  <c r="AB2252" i="20" s="1"/>
  <c r="AD2253" i="20"/>
  <c r="AB2253" i="20" s="1"/>
  <c r="AD2254" i="20"/>
  <c r="AB2254" i="20" s="1"/>
  <c r="AD2255" i="20"/>
  <c r="AB2255" i="20" s="1"/>
  <c r="AD2256" i="20"/>
  <c r="AB2256" i="20" s="1"/>
  <c r="AD2257" i="20"/>
  <c r="AB2257" i="20" s="1"/>
  <c r="AD2258" i="20"/>
  <c r="AB2258" i="20" s="1"/>
  <c r="AD2259" i="20"/>
  <c r="AB2259" i="20" s="1"/>
  <c r="AD2260" i="20"/>
  <c r="AB2260" i="20" s="1"/>
  <c r="AD2261" i="20"/>
  <c r="AB2261" i="20" s="1"/>
  <c r="AD2262" i="20"/>
  <c r="AB2262" i="20" s="1"/>
  <c r="AD2263" i="20"/>
  <c r="AB2263" i="20" s="1"/>
  <c r="AD2264" i="20"/>
  <c r="AB2264" i="20" s="1"/>
  <c r="AD2265" i="20"/>
  <c r="AB2265" i="20" s="1"/>
  <c r="AD2266" i="20"/>
  <c r="AB2266" i="20" s="1"/>
  <c r="AD2267" i="20"/>
  <c r="AB2267" i="20" s="1"/>
  <c r="AD2268" i="20"/>
  <c r="AB2268" i="20" s="1"/>
  <c r="AD2269" i="20"/>
  <c r="AB2269" i="20" s="1"/>
  <c r="AD2270" i="20"/>
  <c r="AB2270" i="20" s="1"/>
  <c r="AD2271" i="20"/>
  <c r="AB2271" i="20" s="1"/>
  <c r="AD2272" i="20"/>
  <c r="AB2272" i="20" s="1"/>
  <c r="AD2273" i="20"/>
  <c r="AB2273" i="20" s="1"/>
  <c r="AD2274" i="20"/>
  <c r="AB2274" i="20" s="1"/>
  <c r="AD2275" i="20"/>
  <c r="AB2275" i="20" s="1"/>
  <c r="AD2276" i="20"/>
  <c r="AB2276" i="20" s="1"/>
  <c r="AD2277" i="20"/>
  <c r="AB2277" i="20" s="1"/>
  <c r="AD2278" i="20"/>
  <c r="AB2278" i="20" s="1"/>
  <c r="AD2279" i="20"/>
  <c r="AB2279" i="20" s="1"/>
  <c r="AD2280" i="20"/>
  <c r="AB2280" i="20" s="1"/>
  <c r="AD2281" i="20"/>
  <c r="AB2281" i="20" s="1"/>
  <c r="AD2282" i="20"/>
  <c r="AB2282" i="20" s="1"/>
  <c r="AD2283" i="20"/>
  <c r="AB2283" i="20" s="1"/>
  <c r="AD2284" i="20"/>
  <c r="AD2285" i="20"/>
  <c r="AB2285" i="20" s="1"/>
  <c r="AD2286" i="20"/>
  <c r="AD2287" i="20"/>
  <c r="AD2288" i="20"/>
  <c r="AD2289" i="20"/>
  <c r="AB2289" i="20" s="1"/>
  <c r="AD2290" i="20"/>
  <c r="AB2290" i="20" s="1"/>
  <c r="AD2291" i="20"/>
  <c r="AB2291" i="20" s="1"/>
  <c r="AD2292" i="20"/>
  <c r="AB2292" i="20" s="1"/>
  <c r="AD2293" i="20"/>
  <c r="AB2293" i="20" s="1"/>
  <c r="AD2294" i="20"/>
  <c r="AB2294" i="20" s="1"/>
  <c r="AD2295" i="20"/>
  <c r="AB2295" i="20" s="1"/>
  <c r="AD2296" i="20"/>
  <c r="AB2296" i="20" s="1"/>
  <c r="AD2297" i="20"/>
  <c r="AB2297" i="20" s="1"/>
  <c r="AD2298" i="20"/>
  <c r="AB2298" i="20" s="1"/>
  <c r="AD2299" i="20"/>
  <c r="AB2299" i="20" s="1"/>
  <c r="AD2300" i="20"/>
  <c r="AB2300" i="20" s="1"/>
  <c r="AD2301" i="20"/>
  <c r="AB2301" i="20" s="1"/>
  <c r="AD2302" i="20"/>
  <c r="AB2302" i="20" s="1"/>
  <c r="AD2303" i="20"/>
  <c r="AB2303" i="20" s="1"/>
  <c r="AD2304" i="20"/>
  <c r="AB2304" i="20" s="1"/>
  <c r="AD2305" i="20"/>
  <c r="AB2305" i="20" s="1"/>
  <c r="AD2306" i="20"/>
  <c r="AB2306" i="20" s="1"/>
  <c r="AD2307" i="20"/>
  <c r="AB2307" i="20" s="1"/>
  <c r="AD2308" i="20"/>
  <c r="AB2308" i="20" s="1"/>
  <c r="AD2309" i="20"/>
  <c r="AB2309" i="20" s="1"/>
  <c r="AD2310" i="20"/>
  <c r="AB2310" i="20" s="1"/>
  <c r="AD2311" i="20"/>
  <c r="AB2311" i="20" s="1"/>
  <c r="AD2312" i="20"/>
  <c r="AB2312" i="20" s="1"/>
  <c r="AD2313" i="20"/>
  <c r="AB2313" i="20" s="1"/>
  <c r="AD2314" i="20"/>
  <c r="AB2314" i="20" s="1"/>
  <c r="AD2315" i="20"/>
  <c r="AB2315" i="20" s="1"/>
  <c r="AD2316" i="20"/>
  <c r="AB2316" i="20" s="1"/>
  <c r="AD2317" i="20"/>
  <c r="AB2317" i="20" s="1"/>
  <c r="AD2318" i="20"/>
  <c r="AB2318" i="20" s="1"/>
  <c r="AD2319" i="20"/>
  <c r="AB2319" i="20" s="1"/>
  <c r="AD2320" i="20"/>
  <c r="AB2320" i="20" s="1"/>
  <c r="AD2321" i="20"/>
  <c r="AB2321" i="20" s="1"/>
  <c r="AD2322" i="20"/>
  <c r="AB2322" i="20" s="1"/>
  <c r="AD2323" i="20"/>
  <c r="AB2323" i="20" s="1"/>
  <c r="AD2324" i="20"/>
  <c r="AB2324" i="20" s="1"/>
  <c r="AD2325" i="20"/>
  <c r="AB2325" i="20" s="1"/>
  <c r="AD2326" i="20"/>
  <c r="AB2326" i="20" s="1"/>
  <c r="AD2327" i="20"/>
  <c r="AB2327" i="20" s="1"/>
  <c r="AD2328" i="20"/>
  <c r="AB2328" i="20" s="1"/>
  <c r="AD2329" i="20"/>
  <c r="AB2329" i="20" s="1"/>
  <c r="AD2330" i="20"/>
  <c r="AB2330" i="20" s="1"/>
  <c r="AD2331" i="20"/>
  <c r="AB2331" i="20" s="1"/>
  <c r="AD2332" i="20"/>
  <c r="AB2332" i="20" s="1"/>
  <c r="AD2333" i="20"/>
  <c r="AB2333" i="20" s="1"/>
  <c r="AD2334" i="20"/>
  <c r="AB2334" i="20" s="1"/>
  <c r="AD2335" i="20"/>
  <c r="AB2335" i="20" s="1"/>
  <c r="AD2336" i="20"/>
  <c r="AB2336" i="20" s="1"/>
  <c r="AD2337" i="20"/>
  <c r="AB2337" i="20" s="1"/>
  <c r="AD2338" i="20"/>
  <c r="AB2338" i="20" s="1"/>
  <c r="AD2339" i="20"/>
  <c r="AB2339" i="20" s="1"/>
  <c r="AD2340" i="20"/>
  <c r="AB2340" i="20" s="1"/>
  <c r="AD2341" i="20"/>
  <c r="AB2341" i="20" s="1"/>
  <c r="AD2342" i="20"/>
  <c r="AB2342" i="20" s="1"/>
  <c r="AD2343" i="20"/>
  <c r="AD2344" i="20"/>
  <c r="AD2345" i="20"/>
  <c r="AB2345" i="20" s="1"/>
  <c r="AD2346" i="20"/>
  <c r="AB2346" i="20" s="1"/>
  <c r="AD2347" i="20"/>
  <c r="AB2347" i="20" s="1"/>
  <c r="AD2348" i="20"/>
  <c r="AB2348" i="20" s="1"/>
  <c r="AD2349" i="20"/>
  <c r="AB2349" i="20" s="1"/>
  <c r="AD2350" i="20"/>
  <c r="AB2350" i="20" s="1"/>
  <c r="AD2351" i="20"/>
  <c r="AB2351" i="20" s="1"/>
  <c r="AD2352" i="20"/>
  <c r="AB2352" i="20" s="1"/>
  <c r="AD2353" i="20"/>
  <c r="AB2353" i="20" s="1"/>
  <c r="AD2354" i="20"/>
  <c r="AB2354" i="20" s="1"/>
  <c r="AD2355" i="20"/>
  <c r="AB2355" i="20" s="1"/>
  <c r="AD2356" i="20"/>
  <c r="AB2356" i="20" s="1"/>
  <c r="AD2357" i="20"/>
  <c r="AB2357" i="20" s="1"/>
  <c r="AD2358" i="20"/>
  <c r="AB2358" i="20" s="1"/>
  <c r="AD2359" i="20"/>
  <c r="AB2359" i="20" s="1"/>
  <c r="AD2360" i="20"/>
  <c r="AB2360" i="20" s="1"/>
  <c r="AD2361" i="20"/>
  <c r="AB2361" i="20" s="1"/>
  <c r="AD2362" i="20"/>
  <c r="AB2362" i="20" s="1"/>
  <c r="AD2363" i="20"/>
  <c r="AB2363" i="20" s="1"/>
  <c r="AD2364" i="20"/>
  <c r="AB2364" i="20" s="1"/>
  <c r="AD2365" i="20"/>
  <c r="AB2365" i="20" s="1"/>
  <c r="AD2366" i="20"/>
  <c r="AB2366" i="20" s="1"/>
  <c r="AD2367" i="20"/>
  <c r="AB2367" i="20" s="1"/>
  <c r="AD2368" i="20"/>
  <c r="AB2368" i="20" s="1"/>
  <c r="AD2369" i="20"/>
  <c r="AB2369" i="20" s="1"/>
  <c r="AD2370" i="20"/>
  <c r="AB2370" i="20" s="1"/>
  <c r="AD2371" i="20"/>
  <c r="AB2371" i="20" s="1"/>
  <c r="AD2372" i="20"/>
  <c r="AB2372" i="20" s="1"/>
  <c r="AD2373" i="20"/>
  <c r="AB2373" i="20" s="1"/>
  <c r="AD2374" i="20"/>
  <c r="AB2374" i="20" s="1"/>
  <c r="AD2375" i="20"/>
  <c r="AB2375" i="20" s="1"/>
  <c r="AD2376" i="20"/>
  <c r="AB2376" i="20" s="1"/>
  <c r="AD2377" i="20"/>
  <c r="AB2377" i="20" s="1"/>
  <c r="AD2378" i="20"/>
  <c r="AB2378" i="20" s="1"/>
  <c r="AD2379" i="20"/>
  <c r="AB2379" i="20" s="1"/>
  <c r="AD2380" i="20"/>
  <c r="AB2380" i="20" s="1"/>
  <c r="AD2381" i="20"/>
  <c r="AB2381" i="20" s="1"/>
  <c r="AD2382" i="20"/>
  <c r="AB2382" i="20" s="1"/>
  <c r="AD2383" i="20"/>
  <c r="AB2383" i="20" s="1"/>
  <c r="AD2384" i="20"/>
  <c r="AB2384" i="20" s="1"/>
  <c r="AD2385" i="20"/>
  <c r="AB2385" i="20" s="1"/>
  <c r="AD2386" i="20"/>
  <c r="AB2386" i="20" s="1"/>
  <c r="AD2387" i="20"/>
  <c r="AB2387" i="20" s="1"/>
  <c r="AD2388" i="20"/>
  <c r="AB2388" i="20" s="1"/>
  <c r="AD2389" i="20"/>
  <c r="AB2389" i="20" s="1"/>
  <c r="AD2390" i="20"/>
  <c r="AB2390" i="20" s="1"/>
  <c r="AD2391" i="20"/>
  <c r="AB2391" i="20" s="1"/>
  <c r="AD2392" i="20"/>
  <c r="AD2393" i="20"/>
  <c r="AD2394" i="20"/>
  <c r="AE2" i="20"/>
  <c r="AE3" i="20"/>
  <c r="AE4" i="20"/>
  <c r="AE5" i="20"/>
  <c r="AE6" i="20"/>
  <c r="AE7" i="20"/>
  <c r="AE8" i="20"/>
  <c r="AE9" i="20"/>
  <c r="AE10" i="20"/>
  <c r="AE11" i="20"/>
  <c r="AE12" i="20"/>
  <c r="AE13" i="20"/>
  <c r="AE14" i="20"/>
  <c r="AE15" i="20"/>
  <c r="AE16" i="20"/>
  <c r="AE17" i="20"/>
  <c r="AE18" i="20"/>
  <c r="AE19" i="20"/>
  <c r="AE20" i="20"/>
  <c r="AE21" i="20"/>
  <c r="AE22" i="20"/>
  <c r="AE23" i="20"/>
  <c r="AE24" i="20"/>
  <c r="AE25" i="20"/>
  <c r="AE26" i="20"/>
  <c r="AE27" i="20"/>
  <c r="AE28" i="20"/>
  <c r="AE29" i="20"/>
  <c r="AE30" i="20"/>
  <c r="AE31" i="20"/>
  <c r="AE32" i="20"/>
  <c r="AE33" i="20"/>
  <c r="AE34" i="20"/>
  <c r="AE35" i="20"/>
  <c r="AE36" i="20"/>
  <c r="AE37" i="20"/>
  <c r="AE38" i="20"/>
  <c r="AE39" i="20"/>
  <c r="AE40" i="20"/>
  <c r="AE41" i="20"/>
  <c r="AE42" i="20"/>
  <c r="AE43" i="20"/>
  <c r="AE44" i="20"/>
  <c r="AE45" i="20"/>
  <c r="AE46" i="20"/>
  <c r="AE47" i="20"/>
  <c r="AE48" i="20"/>
  <c r="AE49" i="20"/>
  <c r="AE50" i="20"/>
  <c r="AE51" i="20"/>
  <c r="AE52" i="20"/>
  <c r="AE53" i="20"/>
  <c r="AE54" i="20"/>
  <c r="AE55" i="20"/>
  <c r="AE56" i="20"/>
  <c r="AE57" i="20"/>
  <c r="AE58" i="20"/>
  <c r="AE59" i="20"/>
  <c r="AE60" i="20"/>
  <c r="AE61" i="20"/>
  <c r="AE62" i="20"/>
  <c r="AE63" i="20"/>
  <c r="AE64" i="20"/>
  <c r="AE65" i="20"/>
  <c r="AE66" i="20"/>
  <c r="AE67" i="20"/>
  <c r="AE68" i="20"/>
  <c r="AE69" i="20"/>
  <c r="AE70" i="20"/>
  <c r="AE71" i="20"/>
  <c r="AE72" i="20"/>
  <c r="AE73" i="20"/>
  <c r="AE74" i="20"/>
  <c r="AE75" i="20"/>
  <c r="AE76" i="20"/>
  <c r="AE77" i="20"/>
  <c r="AE78" i="20"/>
  <c r="AE79" i="20"/>
  <c r="AE80" i="20"/>
  <c r="AE81" i="20"/>
  <c r="AE82" i="20"/>
  <c r="AE83" i="20"/>
  <c r="AE84" i="20"/>
  <c r="AE85" i="20"/>
  <c r="AE86" i="20"/>
  <c r="AE87" i="20"/>
  <c r="AE88" i="20"/>
  <c r="AE89" i="20"/>
  <c r="AE90" i="20"/>
  <c r="AE91" i="20"/>
  <c r="AE92" i="20"/>
  <c r="AE93" i="20"/>
  <c r="AE94" i="20"/>
  <c r="AE95" i="20"/>
  <c r="AE96" i="20"/>
  <c r="AE97" i="20"/>
  <c r="AE98" i="20"/>
  <c r="AE99" i="20"/>
  <c r="AE100" i="20"/>
  <c r="AE101" i="20"/>
  <c r="AE102" i="20"/>
  <c r="AE103" i="20"/>
  <c r="AE104" i="20"/>
  <c r="AE105" i="20"/>
  <c r="AE106" i="20"/>
  <c r="AE107" i="20"/>
  <c r="AE108" i="20"/>
  <c r="AE109" i="20"/>
  <c r="AE110" i="20"/>
  <c r="AE111" i="20"/>
  <c r="AE112" i="20"/>
  <c r="AE113" i="20"/>
  <c r="AE114" i="20"/>
  <c r="AE115" i="20"/>
  <c r="AE116" i="20"/>
  <c r="AE117" i="20"/>
  <c r="AE118" i="20"/>
  <c r="AE119" i="20"/>
  <c r="AE120" i="20"/>
  <c r="AE121" i="20"/>
  <c r="AE122" i="20"/>
  <c r="AE123" i="20"/>
  <c r="AE124" i="20"/>
  <c r="AE125" i="20"/>
  <c r="AE126" i="20"/>
  <c r="AE127" i="20"/>
  <c r="AE128" i="20"/>
  <c r="AE129" i="20"/>
  <c r="AE130" i="20"/>
  <c r="AE131" i="20"/>
  <c r="AE132" i="20"/>
  <c r="AE133" i="20"/>
  <c r="AE134" i="20"/>
  <c r="AE135" i="20"/>
  <c r="AE136" i="20"/>
  <c r="AE137" i="20"/>
  <c r="AE138" i="20"/>
  <c r="AE139" i="20"/>
  <c r="AE140" i="20"/>
  <c r="AE141" i="20"/>
  <c r="AE142" i="20"/>
  <c r="AE143" i="20"/>
  <c r="AE144" i="20"/>
  <c r="AE145" i="20"/>
  <c r="AE146" i="20"/>
  <c r="AE147" i="20"/>
  <c r="AE148" i="20"/>
  <c r="AE149" i="20"/>
  <c r="AE150" i="20"/>
  <c r="AE151" i="20"/>
  <c r="AE152" i="20"/>
  <c r="AE153" i="20"/>
  <c r="AE154" i="20"/>
  <c r="AE155" i="20"/>
  <c r="AE156" i="20"/>
  <c r="AE157" i="20"/>
  <c r="AE158" i="20"/>
  <c r="AE159" i="20"/>
  <c r="AE160" i="20"/>
  <c r="AE161" i="20"/>
  <c r="AE162" i="20"/>
  <c r="AE163" i="20"/>
  <c r="AE164" i="20"/>
  <c r="AE165" i="20"/>
  <c r="AE166" i="20"/>
  <c r="AE167" i="20"/>
  <c r="AE168" i="20"/>
  <c r="AE169" i="20"/>
  <c r="AE170" i="20"/>
  <c r="AE171" i="20"/>
  <c r="AE172" i="20"/>
  <c r="AE173" i="20"/>
  <c r="AE174" i="20"/>
  <c r="AE175" i="20"/>
  <c r="AE176" i="20"/>
  <c r="AE177" i="20"/>
  <c r="AE178" i="20"/>
  <c r="AE179" i="20"/>
  <c r="AE180" i="20"/>
  <c r="AE181" i="20"/>
  <c r="AE182" i="20"/>
  <c r="AE183" i="20"/>
  <c r="AE184" i="20"/>
  <c r="AE185" i="20"/>
  <c r="AE186" i="20"/>
  <c r="AE187" i="20"/>
  <c r="AE188" i="20"/>
  <c r="AE189" i="20"/>
  <c r="AE190" i="20"/>
  <c r="AE191" i="20"/>
  <c r="AE192" i="20"/>
  <c r="AE193" i="20"/>
  <c r="AE194" i="20"/>
  <c r="AE195" i="20"/>
  <c r="AE196" i="20"/>
  <c r="AE197" i="20"/>
  <c r="AE198" i="20"/>
  <c r="AE199" i="20"/>
  <c r="AE200" i="20"/>
  <c r="AE201" i="20"/>
  <c r="AE202" i="20"/>
  <c r="AE203" i="20"/>
  <c r="AE204" i="20"/>
  <c r="AE205" i="20"/>
  <c r="AE206" i="20"/>
  <c r="AE207" i="20"/>
  <c r="AE208" i="20"/>
  <c r="AE209" i="20"/>
  <c r="AE210" i="20"/>
  <c r="AE211" i="20"/>
  <c r="AE212" i="20"/>
  <c r="AE213" i="20"/>
  <c r="AE214" i="20"/>
  <c r="AE215" i="20"/>
  <c r="AE216" i="20"/>
  <c r="AE217" i="20"/>
  <c r="AE218" i="20"/>
  <c r="AE219" i="20"/>
  <c r="AE220" i="20"/>
  <c r="AE221" i="20"/>
  <c r="AE222" i="20"/>
  <c r="AE223" i="20"/>
  <c r="AE224" i="20"/>
  <c r="AE225" i="20"/>
  <c r="AE226" i="20"/>
  <c r="AE227" i="20"/>
  <c r="AE228" i="20"/>
  <c r="AE229" i="20"/>
  <c r="AE230" i="20"/>
  <c r="AE231" i="20"/>
  <c r="AE232" i="20"/>
  <c r="AE233" i="20"/>
  <c r="AE234" i="20"/>
  <c r="AE235" i="20"/>
  <c r="AE236" i="20"/>
  <c r="AE237" i="20"/>
  <c r="AE238" i="20"/>
  <c r="AE239" i="20"/>
  <c r="AE240" i="20"/>
  <c r="AE241" i="20"/>
  <c r="AE242" i="20"/>
  <c r="AE243" i="20"/>
  <c r="AE244" i="20"/>
  <c r="AE245" i="20"/>
  <c r="AE246" i="20"/>
  <c r="AE247" i="20"/>
  <c r="AE248" i="20"/>
  <c r="AE249" i="20"/>
  <c r="AE250" i="20"/>
  <c r="AE251" i="20"/>
  <c r="AE252" i="20"/>
  <c r="AE253" i="20"/>
  <c r="AE254" i="20"/>
  <c r="AE255" i="20"/>
  <c r="AE256" i="20"/>
  <c r="AE257" i="20"/>
  <c r="AE258" i="20"/>
  <c r="AE259" i="20"/>
  <c r="AE260" i="20"/>
  <c r="AE261" i="20"/>
  <c r="AE262" i="20"/>
  <c r="AE263" i="20"/>
  <c r="AE264" i="20"/>
  <c r="AE265" i="20"/>
  <c r="AE266" i="20"/>
  <c r="AE267" i="20"/>
  <c r="AE268" i="20"/>
  <c r="AE269" i="20"/>
  <c r="AE270" i="20"/>
  <c r="AE271" i="20"/>
  <c r="AE272" i="20"/>
  <c r="AE273" i="20"/>
  <c r="AE274" i="20"/>
  <c r="AE275" i="20"/>
  <c r="AE276" i="20"/>
  <c r="AE277" i="20"/>
  <c r="AE278" i="20"/>
  <c r="AE279" i="20"/>
  <c r="AE280" i="20"/>
  <c r="AE281" i="20"/>
  <c r="AE282" i="20"/>
  <c r="AE283" i="20"/>
  <c r="AE284" i="20"/>
  <c r="AE285" i="20"/>
  <c r="AE286" i="20"/>
  <c r="AE287" i="20"/>
  <c r="AE288" i="20"/>
  <c r="AE289" i="20"/>
  <c r="AE290" i="20"/>
  <c r="AE291" i="20"/>
  <c r="AE292" i="20"/>
  <c r="AE293" i="20"/>
  <c r="AE294" i="20"/>
  <c r="AE295" i="20"/>
  <c r="AE296" i="20"/>
  <c r="AE297" i="20"/>
  <c r="AE298" i="20"/>
  <c r="AE299" i="20"/>
  <c r="AE300" i="20"/>
  <c r="AE301" i="20"/>
  <c r="AE302" i="20"/>
  <c r="AE303" i="20"/>
  <c r="AE304" i="20"/>
  <c r="AE305" i="20"/>
  <c r="AE306" i="20"/>
  <c r="AE307" i="20"/>
  <c r="AE308" i="20"/>
  <c r="AE309" i="20"/>
  <c r="AE310" i="20"/>
  <c r="AE311" i="20"/>
  <c r="AE312" i="20"/>
  <c r="AE313" i="20"/>
  <c r="AE314" i="20"/>
  <c r="AE315" i="20"/>
  <c r="AE316" i="20"/>
  <c r="AE317" i="20"/>
  <c r="AE318" i="20"/>
  <c r="AE319" i="20"/>
  <c r="AE320" i="20"/>
  <c r="AE321" i="20"/>
  <c r="AE322" i="20"/>
  <c r="AE323" i="20"/>
  <c r="AE324" i="20"/>
  <c r="AE325" i="20"/>
  <c r="AE326" i="20"/>
  <c r="AE327" i="20"/>
  <c r="AE328" i="20"/>
  <c r="AE329" i="20"/>
  <c r="AE330" i="20"/>
  <c r="AE331" i="20"/>
  <c r="AE332" i="20"/>
  <c r="AE333" i="20"/>
  <c r="AE334" i="20"/>
  <c r="AE335" i="20"/>
  <c r="AE336" i="20"/>
  <c r="AE337" i="20"/>
  <c r="AE338" i="20"/>
  <c r="AE339" i="20"/>
  <c r="AE340" i="20"/>
  <c r="AE341" i="20"/>
  <c r="AE342" i="20"/>
  <c r="AE343" i="20"/>
  <c r="AE344" i="20"/>
  <c r="AE345" i="20"/>
  <c r="AE346" i="20"/>
  <c r="AE347" i="20"/>
  <c r="AE348" i="20"/>
  <c r="AE349" i="20"/>
  <c r="AE350" i="20"/>
  <c r="AE351" i="20"/>
  <c r="AE352" i="20"/>
  <c r="AE353" i="20"/>
  <c r="AE354" i="20"/>
  <c r="AE355" i="20"/>
  <c r="AE356" i="20"/>
  <c r="AE357" i="20"/>
  <c r="AE358" i="20"/>
  <c r="AE359" i="20"/>
  <c r="AE360" i="20"/>
  <c r="AE361" i="20"/>
  <c r="AE362" i="20"/>
  <c r="AE363" i="20"/>
  <c r="AE364" i="20"/>
  <c r="AE365" i="20"/>
  <c r="AE366" i="20"/>
  <c r="AE367" i="20"/>
  <c r="AE368" i="20"/>
  <c r="AE369" i="20"/>
  <c r="AE370" i="20"/>
  <c r="AE371" i="20"/>
  <c r="AE372" i="20"/>
  <c r="AE373" i="20"/>
  <c r="AE374" i="20"/>
  <c r="AE375" i="20"/>
  <c r="AE376" i="20"/>
  <c r="AE377" i="20"/>
  <c r="AE378" i="20"/>
  <c r="AE379" i="20"/>
  <c r="AE380" i="20"/>
  <c r="AE381" i="20"/>
  <c r="AE382" i="20"/>
  <c r="AE383" i="20"/>
  <c r="AE384" i="20"/>
  <c r="AE385" i="20"/>
  <c r="AE386" i="20"/>
  <c r="AE387" i="20"/>
  <c r="AE388" i="20"/>
  <c r="AE389" i="20"/>
  <c r="AE390" i="20"/>
  <c r="AE391" i="20"/>
  <c r="AE392" i="20"/>
  <c r="AE393" i="20"/>
  <c r="AE394" i="20"/>
  <c r="AE395" i="20"/>
  <c r="AE396" i="20"/>
  <c r="AE397" i="20"/>
  <c r="AE398" i="20"/>
  <c r="AE399" i="20"/>
  <c r="AE400" i="20"/>
  <c r="AE401" i="20"/>
  <c r="AE402" i="20"/>
  <c r="AE403" i="20"/>
  <c r="AE404" i="20"/>
  <c r="AE405" i="20"/>
  <c r="AE406" i="20"/>
  <c r="AE407" i="20"/>
  <c r="AE408" i="20"/>
  <c r="AE409" i="20"/>
  <c r="AE410" i="20"/>
  <c r="AE411" i="20"/>
  <c r="AE412" i="20"/>
  <c r="AE413" i="20"/>
  <c r="AE414" i="20"/>
  <c r="AE415" i="20"/>
  <c r="AE416" i="20"/>
  <c r="AE417" i="20"/>
  <c r="AE418" i="20"/>
  <c r="AE419" i="20"/>
  <c r="AE420" i="20"/>
  <c r="AE421" i="20"/>
  <c r="AE422" i="20"/>
  <c r="AE423" i="20"/>
  <c r="AE424" i="20"/>
  <c r="AE425" i="20"/>
  <c r="AE426" i="20"/>
  <c r="AE427" i="20"/>
  <c r="AE428" i="20"/>
  <c r="AE429" i="20"/>
  <c r="AE430" i="20"/>
  <c r="AE431" i="20"/>
  <c r="AE432" i="20"/>
  <c r="AE433" i="20"/>
  <c r="AE434" i="20"/>
  <c r="AE435" i="20"/>
  <c r="AE436" i="20"/>
  <c r="AE437" i="20"/>
  <c r="AE438" i="20"/>
  <c r="AE439" i="20"/>
  <c r="AE440" i="20"/>
  <c r="AE441" i="20"/>
  <c r="AE442" i="20"/>
  <c r="AE443" i="20"/>
  <c r="AE444" i="20"/>
  <c r="AE445" i="20"/>
  <c r="AE446" i="20"/>
  <c r="AE447" i="20"/>
  <c r="AE448" i="20"/>
  <c r="AE449" i="20"/>
  <c r="AE450" i="20"/>
  <c r="AE451" i="20"/>
  <c r="AE452" i="20"/>
  <c r="AE453" i="20"/>
  <c r="AE454" i="20"/>
  <c r="AE455" i="20"/>
  <c r="AE456" i="20"/>
  <c r="AE457" i="20"/>
  <c r="AE458" i="20"/>
  <c r="AE459" i="20"/>
  <c r="AE460" i="20"/>
  <c r="AE461" i="20"/>
  <c r="AE462" i="20"/>
  <c r="AE463" i="20"/>
  <c r="AE464" i="20"/>
  <c r="AE465" i="20"/>
  <c r="AE466" i="20"/>
  <c r="AE467" i="20"/>
  <c r="AE468" i="20"/>
  <c r="AE469" i="20"/>
  <c r="AE470" i="20"/>
  <c r="AE471" i="20"/>
  <c r="AE472" i="20"/>
  <c r="AE473" i="20"/>
  <c r="AE474" i="20"/>
  <c r="AE475" i="20"/>
  <c r="AE476" i="20"/>
  <c r="AE477" i="20"/>
  <c r="AE478" i="20"/>
  <c r="AE479" i="20"/>
  <c r="AE480" i="20"/>
  <c r="AE481" i="20"/>
  <c r="AE482" i="20"/>
  <c r="AE483" i="20"/>
  <c r="AE484" i="20"/>
  <c r="AE485" i="20"/>
  <c r="AE486" i="20"/>
  <c r="AE487" i="20"/>
  <c r="AE488" i="20"/>
  <c r="AE489" i="20"/>
  <c r="AE490" i="20"/>
  <c r="AE491" i="20"/>
  <c r="AE492" i="20"/>
  <c r="AE493" i="20"/>
  <c r="AE494" i="20"/>
  <c r="AE495" i="20"/>
  <c r="AE496" i="20"/>
  <c r="AE497" i="20"/>
  <c r="AE498" i="20"/>
  <c r="AE499" i="20"/>
  <c r="AE500" i="20"/>
  <c r="AE501" i="20"/>
  <c r="AE502" i="20"/>
  <c r="AE503" i="20"/>
  <c r="AE504" i="20"/>
  <c r="AE505" i="20"/>
  <c r="AE506" i="20"/>
  <c r="AE507" i="20"/>
  <c r="AE508" i="20"/>
  <c r="AE509" i="20"/>
  <c r="AE510" i="20"/>
  <c r="AE511" i="20"/>
  <c r="AE512" i="20"/>
  <c r="AE513" i="20"/>
  <c r="AE514" i="20"/>
  <c r="AE515" i="20"/>
  <c r="AE516" i="20"/>
  <c r="AE517" i="20"/>
  <c r="AE518" i="20"/>
  <c r="AE519" i="20"/>
  <c r="AE520" i="20"/>
  <c r="AE521" i="20"/>
  <c r="AE522" i="20"/>
  <c r="AE523" i="20"/>
  <c r="AE524" i="20"/>
  <c r="AE525" i="20"/>
  <c r="AE526" i="20"/>
  <c r="AE527" i="20"/>
  <c r="AE528" i="20"/>
  <c r="AE529" i="20"/>
  <c r="AE530" i="20"/>
  <c r="AE531" i="20"/>
  <c r="AE532" i="20"/>
  <c r="AE533" i="20"/>
  <c r="AE534" i="20"/>
  <c r="AE535" i="20"/>
  <c r="AE536" i="20"/>
  <c r="AE537" i="20"/>
  <c r="AE538" i="20"/>
  <c r="AE539" i="20"/>
  <c r="AE540" i="20"/>
  <c r="AE541" i="20"/>
  <c r="AE542" i="20"/>
  <c r="AE543" i="20"/>
  <c r="AE544" i="20"/>
  <c r="AE545" i="20"/>
  <c r="AE546" i="20"/>
  <c r="AE547" i="20"/>
  <c r="AE548" i="20"/>
  <c r="AE549" i="20"/>
  <c r="AE550" i="20"/>
  <c r="AE551" i="20"/>
  <c r="AE552" i="20"/>
  <c r="AE553" i="20"/>
  <c r="AE554" i="20"/>
  <c r="AE555" i="20"/>
  <c r="AE556" i="20"/>
  <c r="AE557" i="20"/>
  <c r="AE558" i="20"/>
  <c r="AE559" i="20"/>
  <c r="AE560" i="20"/>
  <c r="AE561" i="20"/>
  <c r="AE562" i="20"/>
  <c r="AE563" i="20"/>
  <c r="AE564" i="20"/>
  <c r="AE565" i="20"/>
  <c r="AE566" i="20"/>
  <c r="AE567" i="20"/>
  <c r="AE568" i="20"/>
  <c r="AE569" i="20"/>
  <c r="AE570" i="20"/>
  <c r="AE571" i="20"/>
  <c r="AE572" i="20"/>
  <c r="AE573" i="20"/>
  <c r="AE574" i="20"/>
  <c r="AE575" i="20"/>
  <c r="AE576" i="20"/>
  <c r="AE577" i="20"/>
  <c r="AE578" i="20"/>
  <c r="AE579" i="20"/>
  <c r="AE580" i="20"/>
  <c r="AE581" i="20"/>
  <c r="AE582" i="20"/>
  <c r="AE583" i="20"/>
  <c r="AE584" i="20"/>
  <c r="AE585" i="20"/>
  <c r="AE586" i="20"/>
  <c r="AE587" i="20"/>
  <c r="AE588" i="20"/>
  <c r="AE589" i="20"/>
  <c r="AE590" i="20"/>
  <c r="AE591" i="20"/>
  <c r="AE592" i="20"/>
  <c r="AE593" i="20"/>
  <c r="AE594" i="20"/>
  <c r="AE595" i="20"/>
  <c r="AE596" i="20"/>
  <c r="AE597" i="20"/>
  <c r="AE598" i="20"/>
  <c r="AE599" i="20"/>
  <c r="AE600" i="20"/>
  <c r="AE601" i="20"/>
  <c r="AE602" i="20"/>
  <c r="AE603" i="20"/>
  <c r="AE604" i="20"/>
  <c r="AE605" i="20"/>
  <c r="AE606" i="20"/>
  <c r="AE607" i="20"/>
  <c r="AE608" i="20"/>
  <c r="AE609" i="20"/>
  <c r="AE610" i="20"/>
  <c r="AE611" i="20"/>
  <c r="AE612" i="20"/>
  <c r="AE613" i="20"/>
  <c r="AE614" i="20"/>
  <c r="AE615" i="20"/>
  <c r="AE616" i="20"/>
  <c r="AE617" i="20"/>
  <c r="AE618" i="20"/>
  <c r="AE619" i="20"/>
  <c r="AE620" i="20"/>
  <c r="AE621" i="20"/>
  <c r="AE622" i="20"/>
  <c r="AE623" i="20"/>
  <c r="AE624" i="20"/>
  <c r="AE625" i="20"/>
  <c r="AE626" i="20"/>
  <c r="AE627" i="20"/>
  <c r="AE628" i="20"/>
  <c r="AE629" i="20"/>
  <c r="AE630" i="20"/>
  <c r="AE631" i="20"/>
  <c r="AE632" i="20"/>
  <c r="AE633" i="20"/>
  <c r="AE634" i="20"/>
  <c r="AE635" i="20"/>
  <c r="AE636" i="20"/>
  <c r="AE637" i="20"/>
  <c r="AE638" i="20"/>
  <c r="AE639" i="20"/>
  <c r="AE640" i="20"/>
  <c r="AE641" i="20"/>
  <c r="AE642" i="20"/>
  <c r="AE643" i="20"/>
  <c r="AE644" i="20"/>
  <c r="AE645" i="20"/>
  <c r="AE646" i="20"/>
  <c r="AE647" i="20"/>
  <c r="AE648" i="20"/>
  <c r="AE649" i="20"/>
  <c r="AE650" i="20"/>
  <c r="AE651" i="20"/>
  <c r="AE652" i="20"/>
  <c r="AE653" i="20"/>
  <c r="AE654" i="20"/>
  <c r="AE655" i="20"/>
  <c r="AE656" i="20"/>
  <c r="AE657" i="20"/>
  <c r="AE658" i="20"/>
  <c r="AE659" i="20"/>
  <c r="AE660" i="20"/>
  <c r="AE661" i="20"/>
  <c r="AE662" i="20"/>
  <c r="AE663" i="20"/>
  <c r="AE664" i="20"/>
  <c r="AE665" i="20"/>
  <c r="AE666" i="20"/>
  <c r="AE667" i="20"/>
  <c r="AE668" i="20"/>
  <c r="AE669" i="20"/>
  <c r="AE670" i="20"/>
  <c r="AE671" i="20"/>
  <c r="AE672" i="20"/>
  <c r="AE673" i="20"/>
  <c r="AE674" i="20"/>
  <c r="AE675" i="20"/>
  <c r="AE676" i="20"/>
  <c r="AE677" i="20"/>
  <c r="AE678" i="20"/>
  <c r="AE679" i="20"/>
  <c r="AE680" i="20"/>
  <c r="AE681" i="20"/>
  <c r="AE682" i="20"/>
  <c r="AE683" i="20"/>
  <c r="AE684" i="20"/>
  <c r="AE685" i="20"/>
  <c r="AE686" i="20"/>
  <c r="AE687" i="20"/>
  <c r="AE688" i="20"/>
  <c r="AE689" i="20"/>
  <c r="AE690" i="20"/>
  <c r="AE691" i="20"/>
  <c r="AE692" i="20"/>
  <c r="AE693" i="20"/>
  <c r="AE694" i="20"/>
  <c r="AE695" i="20"/>
  <c r="AE696" i="20"/>
  <c r="AE697" i="20"/>
  <c r="AE698" i="20"/>
  <c r="AE699" i="20"/>
  <c r="AE700" i="20"/>
  <c r="AE701" i="20"/>
  <c r="AE702" i="20"/>
  <c r="AE703" i="20"/>
  <c r="AE704" i="20"/>
  <c r="AE705" i="20"/>
  <c r="AE706" i="20"/>
  <c r="AE707" i="20"/>
  <c r="AE708" i="20"/>
  <c r="AE709" i="20"/>
  <c r="AE710" i="20"/>
  <c r="AE711" i="20"/>
  <c r="AE712" i="20"/>
  <c r="AE713" i="20"/>
  <c r="AE714" i="20"/>
  <c r="AE715" i="20"/>
  <c r="AE716" i="20"/>
  <c r="AE717" i="20"/>
  <c r="AE718" i="20"/>
  <c r="AE719" i="20"/>
  <c r="AE720" i="20"/>
  <c r="AE721" i="20"/>
  <c r="AE722" i="20"/>
  <c r="AE723" i="20"/>
  <c r="AE724" i="20"/>
  <c r="AE725" i="20"/>
  <c r="AE726" i="20"/>
  <c r="AE727" i="20"/>
  <c r="AE728" i="20"/>
  <c r="AE729" i="20"/>
  <c r="AE730" i="20"/>
  <c r="AE731" i="20"/>
  <c r="AE732" i="20"/>
  <c r="AE733" i="20"/>
  <c r="AE734" i="20"/>
  <c r="AE735" i="20"/>
  <c r="AE736" i="20"/>
  <c r="AE737" i="20"/>
  <c r="AE738" i="20"/>
  <c r="AE739" i="20"/>
  <c r="AE740" i="20"/>
  <c r="AE741" i="20"/>
  <c r="AE742" i="20"/>
  <c r="AE743" i="20"/>
  <c r="AE744" i="20"/>
  <c r="AE745" i="20"/>
  <c r="AE746" i="20"/>
  <c r="AE747" i="20"/>
  <c r="AE748" i="20"/>
  <c r="AE749" i="20"/>
  <c r="AE750" i="20"/>
  <c r="AE751" i="20"/>
  <c r="AE752" i="20"/>
  <c r="AE753" i="20"/>
  <c r="AE754" i="20"/>
  <c r="AE755" i="20"/>
  <c r="AE756" i="20"/>
  <c r="AE757" i="20"/>
  <c r="AE758" i="20"/>
  <c r="AE759" i="20"/>
  <c r="AE760" i="20"/>
  <c r="AE761" i="20"/>
  <c r="AE762" i="20"/>
  <c r="AE763" i="20"/>
  <c r="AE764" i="20"/>
  <c r="AE765" i="20"/>
  <c r="AE766" i="20"/>
  <c r="AE767" i="20"/>
  <c r="AE768" i="20"/>
  <c r="AE769" i="20"/>
  <c r="AE770" i="20"/>
  <c r="AE771" i="20"/>
  <c r="AE772" i="20"/>
  <c r="AE773" i="20"/>
  <c r="AE774" i="20"/>
  <c r="AE775" i="20"/>
  <c r="AE776" i="20"/>
  <c r="AE777" i="20"/>
  <c r="AE778" i="20"/>
  <c r="AE779" i="20"/>
  <c r="AE780" i="20"/>
  <c r="AE781" i="20"/>
  <c r="AE782" i="20"/>
  <c r="AE783" i="20"/>
  <c r="AE784" i="20"/>
  <c r="AE785" i="20"/>
  <c r="AE786" i="20"/>
  <c r="AE787" i="20"/>
  <c r="AE788" i="20"/>
  <c r="AE789" i="20"/>
  <c r="AE790" i="20"/>
  <c r="AE791" i="20"/>
  <c r="AE792" i="20"/>
  <c r="AE793" i="20"/>
  <c r="AE794" i="20"/>
  <c r="AE795" i="20"/>
  <c r="AE796" i="20"/>
  <c r="AE797" i="20"/>
  <c r="AE798" i="20"/>
  <c r="AE799" i="20"/>
  <c r="AE800" i="20"/>
  <c r="AE801" i="20"/>
  <c r="AE802" i="20"/>
  <c r="AE803" i="20"/>
  <c r="AE804" i="20"/>
  <c r="AE805" i="20"/>
  <c r="AE806" i="20"/>
  <c r="AE807" i="20"/>
  <c r="AE808" i="20"/>
  <c r="AE809" i="20"/>
  <c r="AE810" i="20"/>
  <c r="AE811" i="20"/>
  <c r="AE812" i="20"/>
  <c r="AE813" i="20"/>
  <c r="AE814" i="20"/>
  <c r="AE815" i="20"/>
  <c r="AE816" i="20"/>
  <c r="AE817" i="20"/>
  <c r="AE818" i="20"/>
  <c r="AE819" i="20"/>
  <c r="AE820" i="20"/>
  <c r="AE821" i="20"/>
  <c r="AE822" i="20"/>
  <c r="AE823" i="20"/>
  <c r="AE824" i="20"/>
  <c r="AE825" i="20"/>
  <c r="AE826" i="20"/>
  <c r="AE827" i="20"/>
  <c r="AE828" i="20"/>
  <c r="AE829" i="20"/>
  <c r="AE830" i="20"/>
  <c r="AE831" i="20"/>
  <c r="AE832" i="20"/>
  <c r="AE833" i="20"/>
  <c r="AE834" i="20"/>
  <c r="AE835" i="20"/>
  <c r="AE836" i="20"/>
  <c r="AE837" i="20"/>
  <c r="AE838" i="20"/>
  <c r="AE839" i="20"/>
  <c r="AE840" i="20"/>
  <c r="AE841" i="20"/>
  <c r="AE842" i="20"/>
  <c r="AE843" i="20"/>
  <c r="AE844" i="20"/>
  <c r="AE845" i="20"/>
  <c r="AE846" i="20"/>
  <c r="AE847" i="20"/>
  <c r="AE848" i="20"/>
  <c r="AE849" i="20"/>
  <c r="AE850" i="20"/>
  <c r="AE851" i="20"/>
  <c r="AE852" i="20"/>
  <c r="AE853" i="20"/>
  <c r="AE854" i="20"/>
  <c r="AE855" i="20"/>
  <c r="AE856" i="20"/>
  <c r="AE857" i="20"/>
  <c r="AE858" i="20"/>
  <c r="AE859" i="20"/>
  <c r="AE860" i="20"/>
  <c r="AE861" i="20"/>
  <c r="AE862" i="20"/>
  <c r="AE863" i="20"/>
  <c r="AE864" i="20"/>
  <c r="AE865" i="20"/>
  <c r="AE866" i="20"/>
  <c r="AE867" i="20"/>
  <c r="AE868" i="20"/>
  <c r="AE869" i="20"/>
  <c r="AE870" i="20"/>
  <c r="AE871" i="20"/>
  <c r="AE872" i="20"/>
  <c r="AE873" i="20"/>
  <c r="AE874" i="20"/>
  <c r="AE875" i="20"/>
  <c r="AE876" i="20"/>
  <c r="AE877" i="20"/>
  <c r="AE878" i="20"/>
  <c r="AE879" i="20"/>
  <c r="AE880" i="20"/>
  <c r="AE881" i="20"/>
  <c r="AE882" i="20"/>
  <c r="AE883" i="20"/>
  <c r="AE884" i="20"/>
  <c r="AE885" i="20"/>
  <c r="AE886" i="20"/>
  <c r="AE887" i="20"/>
  <c r="AE888" i="20"/>
  <c r="AE889" i="20"/>
  <c r="AE890" i="20"/>
  <c r="AE891" i="20"/>
  <c r="AE892" i="20"/>
  <c r="AE893" i="20"/>
  <c r="AE894" i="20"/>
  <c r="AE895" i="20"/>
  <c r="AE896" i="20"/>
  <c r="AE897" i="20"/>
  <c r="AE898" i="20"/>
  <c r="AE899" i="20"/>
  <c r="AE900" i="20"/>
  <c r="AE901" i="20"/>
  <c r="AE902" i="20"/>
  <c r="AE903" i="20"/>
  <c r="AE904" i="20"/>
  <c r="AE905" i="20"/>
  <c r="AE906" i="20"/>
  <c r="AE907" i="20"/>
  <c r="AE908" i="20"/>
  <c r="AE909" i="20"/>
  <c r="AE910" i="20"/>
  <c r="AE911" i="20"/>
  <c r="AE912" i="20"/>
  <c r="AE913" i="20"/>
  <c r="AE914" i="20"/>
  <c r="AE915" i="20"/>
  <c r="AE916" i="20"/>
  <c r="AE917" i="20"/>
  <c r="AE918" i="20"/>
  <c r="AE919" i="20"/>
  <c r="AE920" i="20"/>
  <c r="AE921" i="20"/>
  <c r="AE922" i="20"/>
  <c r="AE923" i="20"/>
  <c r="AE924" i="20"/>
  <c r="AE925" i="20"/>
  <c r="AE926" i="20"/>
  <c r="AE927" i="20"/>
  <c r="AE928" i="20"/>
  <c r="AE929" i="20"/>
  <c r="AE930" i="20"/>
  <c r="AE931" i="20"/>
  <c r="AE932" i="20"/>
  <c r="AE933" i="20"/>
  <c r="AE934" i="20"/>
  <c r="AE935" i="20"/>
  <c r="AE936" i="20"/>
  <c r="AE937" i="20"/>
  <c r="AE938" i="20"/>
  <c r="AE939" i="20"/>
  <c r="AE940" i="20"/>
  <c r="AE941" i="20"/>
  <c r="AE942" i="20"/>
  <c r="AE943" i="20"/>
  <c r="AE944" i="20"/>
  <c r="AE945" i="20"/>
  <c r="AE946" i="20"/>
  <c r="AE947" i="20"/>
  <c r="AE948" i="20"/>
  <c r="AE949" i="20"/>
  <c r="AE950" i="20"/>
  <c r="AE951" i="20"/>
  <c r="AE952" i="20"/>
  <c r="AE953" i="20"/>
  <c r="AE954" i="20"/>
  <c r="AE955" i="20"/>
  <c r="AE956" i="20"/>
  <c r="AE957" i="20"/>
  <c r="AE958" i="20"/>
  <c r="AE959" i="20"/>
  <c r="AE960" i="20"/>
  <c r="AE961" i="20"/>
  <c r="AE962" i="20"/>
  <c r="AE963" i="20"/>
  <c r="AE964" i="20"/>
  <c r="AE965" i="20"/>
  <c r="AE966" i="20"/>
  <c r="AE967" i="20"/>
  <c r="AE968" i="20"/>
  <c r="AE969" i="20"/>
  <c r="AE970" i="20"/>
  <c r="AE971" i="20"/>
  <c r="AE972" i="20"/>
  <c r="AE973" i="20"/>
  <c r="AE974" i="20"/>
  <c r="AE975" i="20"/>
  <c r="AE976" i="20"/>
  <c r="AE977" i="20"/>
  <c r="AE978" i="20"/>
  <c r="AE979" i="20"/>
  <c r="AE980" i="20"/>
  <c r="AE981" i="20"/>
  <c r="AE982" i="20"/>
  <c r="AE983" i="20"/>
  <c r="AE984" i="20"/>
  <c r="AE985" i="20"/>
  <c r="AE986" i="20"/>
  <c r="AE987" i="20"/>
  <c r="AE988" i="20"/>
  <c r="AE989" i="20"/>
  <c r="AE990" i="20"/>
  <c r="AE991" i="20"/>
  <c r="AE992" i="20"/>
  <c r="AE993" i="20"/>
  <c r="AE994" i="20"/>
  <c r="AE995" i="20"/>
  <c r="AE996" i="20"/>
  <c r="AE997" i="20"/>
  <c r="AE998" i="20"/>
  <c r="AE999" i="20"/>
  <c r="AE1000" i="20"/>
  <c r="AE1001" i="20"/>
  <c r="AE1002" i="20"/>
  <c r="AE1003" i="20"/>
  <c r="AE1004" i="20"/>
  <c r="AE1005" i="20"/>
  <c r="AE1006" i="20"/>
  <c r="AE1007" i="20"/>
  <c r="AE1008" i="20"/>
  <c r="AE1009" i="20"/>
  <c r="AE1010" i="20"/>
  <c r="AE1011" i="20"/>
  <c r="AE1012" i="20"/>
  <c r="AE1013" i="20"/>
  <c r="AE1014" i="20"/>
  <c r="AE1015" i="20"/>
  <c r="AE1016" i="20"/>
  <c r="AE1017" i="20"/>
  <c r="AE1018" i="20"/>
  <c r="AE1019" i="20"/>
  <c r="AE1020" i="20"/>
  <c r="AE1021" i="20"/>
  <c r="AE1022" i="20"/>
  <c r="AE1023" i="20"/>
  <c r="AE1024" i="20"/>
  <c r="AE1025" i="20"/>
  <c r="AE1026" i="20"/>
  <c r="AE1027" i="20"/>
  <c r="AE1028" i="20"/>
  <c r="AE1029" i="20"/>
  <c r="AE1030" i="20"/>
  <c r="AE1031" i="20"/>
  <c r="AE1032" i="20"/>
  <c r="AE1033" i="20"/>
  <c r="AE1034" i="20"/>
  <c r="AE1035" i="20"/>
  <c r="AE1036" i="20"/>
  <c r="AE1037" i="20"/>
  <c r="AE1038" i="20"/>
  <c r="AE1039" i="20"/>
  <c r="AE1040" i="20"/>
  <c r="AE1041" i="20"/>
  <c r="AE1042" i="20"/>
  <c r="AE1043" i="20"/>
  <c r="AE1044" i="20"/>
  <c r="AE1045" i="20"/>
  <c r="AE1046" i="20"/>
  <c r="AE1047" i="20"/>
  <c r="AE1048" i="20"/>
  <c r="AE1049" i="20"/>
  <c r="AE1050" i="20"/>
  <c r="AE1051" i="20"/>
  <c r="AE1052" i="20"/>
  <c r="AE1053" i="20"/>
  <c r="AE1054" i="20"/>
  <c r="AE1055" i="20"/>
  <c r="AE1056" i="20"/>
  <c r="AE1057" i="20"/>
  <c r="AE1058" i="20"/>
  <c r="AE1059" i="20"/>
  <c r="AE1060" i="20"/>
  <c r="AE1061" i="20"/>
  <c r="AE1062" i="20"/>
  <c r="AE1063" i="20"/>
  <c r="AE1064" i="20"/>
  <c r="AE1065" i="20"/>
  <c r="AE1066" i="20"/>
  <c r="AE1067" i="20"/>
  <c r="AE1068" i="20"/>
  <c r="AE1069" i="20"/>
  <c r="AE1070" i="20"/>
  <c r="AE1071" i="20"/>
  <c r="AE1072" i="20"/>
  <c r="AE1073" i="20"/>
  <c r="AE1074" i="20"/>
  <c r="AE1075" i="20"/>
  <c r="AE1076" i="20"/>
  <c r="AE1077" i="20"/>
  <c r="AE1078" i="20"/>
  <c r="AE1079" i="20"/>
  <c r="AE1080" i="20"/>
  <c r="AE1081" i="20"/>
  <c r="AE1082" i="20"/>
  <c r="AE1083" i="20"/>
  <c r="AE1084" i="20"/>
  <c r="AE1085" i="20"/>
  <c r="AE1086" i="20"/>
  <c r="AE1087" i="20"/>
  <c r="AE1088" i="20"/>
  <c r="AE1089" i="20"/>
  <c r="AE1090" i="20"/>
  <c r="AE1091" i="20"/>
  <c r="AE1092" i="20"/>
  <c r="AE1093" i="20"/>
  <c r="AE1094" i="20"/>
  <c r="AE1095" i="20"/>
  <c r="AE1096" i="20"/>
  <c r="AE1097" i="20"/>
  <c r="AE1098" i="20"/>
  <c r="AE1099" i="20"/>
  <c r="AE1100" i="20"/>
  <c r="AE1101" i="20"/>
  <c r="AE1102" i="20"/>
  <c r="AE1103" i="20"/>
  <c r="AE1104" i="20"/>
  <c r="AE1105" i="20"/>
  <c r="AE1106" i="20"/>
  <c r="AE1107" i="20"/>
  <c r="AE1108" i="20"/>
  <c r="AE1109" i="20"/>
  <c r="AE1110" i="20"/>
  <c r="AE1111" i="20"/>
  <c r="AE1112" i="20"/>
  <c r="AE1113" i="20"/>
  <c r="AE1114" i="20"/>
  <c r="AE1115" i="20"/>
  <c r="AE1116" i="20"/>
  <c r="AE1117" i="20"/>
  <c r="AE1118" i="20"/>
  <c r="AE1119" i="20"/>
  <c r="AE1120" i="20"/>
  <c r="AE1121" i="20"/>
  <c r="AE1122" i="20"/>
  <c r="AE1123" i="20"/>
  <c r="AE1124" i="20"/>
  <c r="AE1125" i="20"/>
  <c r="AE1126" i="20"/>
  <c r="AE1127" i="20"/>
  <c r="AE1128" i="20"/>
  <c r="AE1129" i="20"/>
  <c r="AE1130" i="20"/>
  <c r="AE1131" i="20"/>
  <c r="AE1132" i="20"/>
  <c r="AE1133" i="20"/>
  <c r="AE1134" i="20"/>
  <c r="AE1135" i="20"/>
  <c r="AE1136" i="20"/>
  <c r="AE1137" i="20"/>
  <c r="AE1138" i="20"/>
  <c r="AE1139" i="20"/>
  <c r="AE1140" i="20"/>
  <c r="AE1141" i="20"/>
  <c r="AE1142" i="20"/>
  <c r="AE1143" i="20"/>
  <c r="AE1144" i="20"/>
  <c r="AE1145" i="20"/>
  <c r="AE1146" i="20"/>
  <c r="AE1147" i="20"/>
  <c r="AE1148" i="20"/>
  <c r="AE1149" i="20"/>
  <c r="AE1150" i="20"/>
  <c r="AE1151" i="20"/>
  <c r="AE1152" i="20"/>
  <c r="AE1153" i="20"/>
  <c r="AE1154" i="20"/>
  <c r="AE1155" i="20"/>
  <c r="AE1156" i="20"/>
  <c r="AE1157" i="20"/>
  <c r="AE1158" i="20"/>
  <c r="AE1159" i="20"/>
  <c r="AE1160" i="20"/>
  <c r="AE1161" i="20"/>
  <c r="AE1162" i="20"/>
  <c r="AE1163" i="20"/>
  <c r="AE1164" i="20"/>
  <c r="AE1165" i="20"/>
  <c r="AE1166" i="20"/>
  <c r="AE1167" i="20"/>
  <c r="AE1168" i="20"/>
  <c r="AE1169" i="20"/>
  <c r="AE1170" i="20"/>
  <c r="AE1171" i="20"/>
  <c r="AE1172" i="20"/>
  <c r="AE1173" i="20"/>
  <c r="AE1174" i="20"/>
  <c r="AE1175" i="20"/>
  <c r="AE1176" i="20"/>
  <c r="AE1177" i="20"/>
  <c r="AE1178" i="20"/>
  <c r="AE1179" i="20"/>
  <c r="AE1180" i="20"/>
  <c r="AE1181" i="20"/>
  <c r="AE1182" i="20"/>
  <c r="AE1183" i="20"/>
  <c r="AE1184" i="20"/>
  <c r="AE1185" i="20"/>
  <c r="AE1186" i="20"/>
  <c r="AE1187" i="20"/>
  <c r="AE1188" i="20"/>
  <c r="AE1189" i="20"/>
  <c r="AE1190" i="20"/>
  <c r="AE1191" i="20"/>
  <c r="AE1192" i="20"/>
  <c r="AE1193" i="20"/>
  <c r="AE1194" i="20"/>
  <c r="AE1195" i="20"/>
  <c r="AE1196" i="20"/>
  <c r="AE1197" i="20"/>
  <c r="AE1198" i="20"/>
  <c r="AE1199" i="20"/>
  <c r="AE1200" i="20"/>
  <c r="AE1201" i="20"/>
  <c r="AE1202" i="20"/>
  <c r="AE1203" i="20"/>
  <c r="AE1204" i="20"/>
  <c r="AE1205" i="20"/>
  <c r="AE1206" i="20"/>
  <c r="AE1207" i="20"/>
  <c r="AE1208" i="20"/>
  <c r="AE1209" i="20"/>
  <c r="AE1210" i="20"/>
  <c r="AE1211" i="20"/>
  <c r="AE1212" i="20"/>
  <c r="AE1213" i="20"/>
  <c r="AE1214" i="20"/>
  <c r="AE1215" i="20"/>
  <c r="AE1216" i="20"/>
  <c r="AE1217" i="20"/>
  <c r="AE1218" i="20"/>
  <c r="AE1219" i="20"/>
  <c r="AE1220" i="20"/>
  <c r="AE1221" i="20"/>
  <c r="AE1222" i="20"/>
  <c r="AE1223" i="20"/>
  <c r="AE1224" i="20"/>
  <c r="AE1225" i="20"/>
  <c r="AE1226" i="20"/>
  <c r="AE1227" i="20"/>
  <c r="AE1228" i="20"/>
  <c r="AE1229" i="20"/>
  <c r="AE1230" i="20"/>
  <c r="AE1231" i="20"/>
  <c r="AE1232" i="20"/>
  <c r="AE1233" i="20"/>
  <c r="AE1234" i="20"/>
  <c r="AE1235" i="20"/>
  <c r="AE1236" i="20"/>
  <c r="AE1237" i="20"/>
  <c r="AE1238" i="20"/>
  <c r="AE1239" i="20"/>
  <c r="AE1240" i="20"/>
  <c r="AE1241" i="20"/>
  <c r="AE1242" i="20"/>
  <c r="AE1243" i="20"/>
  <c r="AE1244" i="20"/>
  <c r="AE1245" i="20"/>
  <c r="AE1246" i="20"/>
  <c r="AE1247" i="20"/>
  <c r="AE1248" i="20"/>
  <c r="AE1249" i="20"/>
  <c r="AE1250" i="20"/>
  <c r="AE1251" i="20"/>
  <c r="AE1252" i="20"/>
  <c r="AE1253" i="20"/>
  <c r="AE1254" i="20"/>
  <c r="AE1255" i="20"/>
  <c r="AE1256" i="20"/>
  <c r="AE1257" i="20"/>
  <c r="AE1258" i="20"/>
  <c r="AE1259" i="20"/>
  <c r="AE1260" i="20"/>
  <c r="AE1261" i="20"/>
  <c r="AE1262" i="20"/>
  <c r="AE1263" i="20"/>
  <c r="AE1264" i="20"/>
  <c r="AE1265" i="20"/>
  <c r="AE1266" i="20"/>
  <c r="AE1267" i="20"/>
  <c r="AE1268" i="20"/>
  <c r="AE1269" i="20"/>
  <c r="AE1270" i="20"/>
  <c r="AE1271" i="20"/>
  <c r="AE1272" i="20"/>
  <c r="AE1273" i="20"/>
  <c r="AE1274" i="20"/>
  <c r="AE1275" i="20"/>
  <c r="AE1276" i="20"/>
  <c r="AE1277" i="20"/>
  <c r="AE1278" i="20"/>
  <c r="AE1279" i="20"/>
  <c r="AE1280" i="20"/>
  <c r="AE1281" i="20"/>
  <c r="AE1282" i="20"/>
  <c r="AE1283" i="20"/>
  <c r="AE1284" i="20"/>
  <c r="AE1285" i="20"/>
  <c r="AE1286" i="20"/>
  <c r="AE1287" i="20"/>
  <c r="AE1288" i="20"/>
  <c r="AE1289" i="20"/>
  <c r="AE1290" i="20"/>
  <c r="AE1291" i="20"/>
  <c r="AE1292" i="20"/>
  <c r="AE1293" i="20"/>
  <c r="AE1294" i="20"/>
  <c r="AE1295" i="20"/>
  <c r="AE1296" i="20"/>
  <c r="AE1297" i="20"/>
  <c r="AE1298" i="20"/>
  <c r="AE1299" i="20"/>
  <c r="AE1300" i="20"/>
  <c r="AE1301" i="20"/>
  <c r="AE1302" i="20"/>
  <c r="AE1303" i="20"/>
  <c r="AE1304" i="20"/>
  <c r="AE1305" i="20"/>
  <c r="AE1306" i="20"/>
  <c r="AE1307" i="20"/>
  <c r="AE1308" i="20"/>
  <c r="AE1309" i="20"/>
  <c r="AE1310" i="20"/>
  <c r="AE1311" i="20"/>
  <c r="AE1312" i="20"/>
  <c r="AE1313" i="20"/>
  <c r="AE1314" i="20"/>
  <c r="AE1315" i="20"/>
  <c r="AE1316" i="20"/>
  <c r="AE1317" i="20"/>
  <c r="AE1318" i="20"/>
  <c r="AE1319" i="20"/>
  <c r="AE1320" i="20"/>
  <c r="AE1321" i="20"/>
  <c r="AE1322" i="20"/>
  <c r="AE1323" i="20"/>
  <c r="AE1324" i="20"/>
  <c r="AE1325" i="20"/>
  <c r="AE1326" i="20"/>
  <c r="AE1327" i="20"/>
  <c r="AE1328" i="20"/>
  <c r="AE1329" i="20"/>
  <c r="AE1330" i="20"/>
  <c r="AE1331" i="20"/>
  <c r="AE1332" i="20"/>
  <c r="AE1333" i="20"/>
  <c r="AE1334" i="20"/>
  <c r="AE1335" i="20"/>
  <c r="AE1336" i="20"/>
  <c r="AE1337" i="20"/>
  <c r="AE1338" i="20"/>
  <c r="AE1339" i="20"/>
  <c r="AE1340" i="20"/>
  <c r="AE1341" i="20"/>
  <c r="AE1342" i="20"/>
  <c r="AE1343" i="20"/>
  <c r="AE1344" i="20"/>
  <c r="AE1345" i="20"/>
  <c r="AE1346" i="20"/>
  <c r="AE1347" i="20"/>
  <c r="AE1348" i="20"/>
  <c r="AE1349" i="20"/>
  <c r="AE1350" i="20"/>
  <c r="AE1351" i="20"/>
  <c r="AE1352" i="20"/>
  <c r="AE1353" i="20"/>
  <c r="AE1354" i="20"/>
  <c r="AE1355" i="20"/>
  <c r="AE1356" i="20"/>
  <c r="AE1357" i="20"/>
  <c r="AE1358" i="20"/>
  <c r="AE1359" i="20"/>
  <c r="AE1360" i="20"/>
  <c r="AE1361" i="20"/>
  <c r="AE1362" i="20"/>
  <c r="AE1363" i="20"/>
  <c r="AE1364" i="20"/>
  <c r="AE1365" i="20"/>
  <c r="AE1366" i="20"/>
  <c r="AE1367" i="20"/>
  <c r="AE1368" i="20"/>
  <c r="AE1369" i="20"/>
  <c r="AE1370" i="20"/>
  <c r="AE1371" i="20"/>
  <c r="AE1372" i="20"/>
  <c r="AE1373" i="20"/>
  <c r="AE1374" i="20"/>
  <c r="AE1375" i="20"/>
  <c r="AE1376" i="20"/>
  <c r="AE1377" i="20"/>
  <c r="AE1378" i="20"/>
  <c r="AE1379" i="20"/>
  <c r="AE1380" i="20"/>
  <c r="AE1381" i="20"/>
  <c r="AE1382" i="20"/>
  <c r="AE1383" i="20"/>
  <c r="AE1384" i="20"/>
  <c r="AE1385" i="20"/>
  <c r="AE1386" i="20"/>
  <c r="AE1387" i="20"/>
  <c r="AE1388" i="20"/>
  <c r="AE1389" i="20"/>
  <c r="AE1390" i="20"/>
  <c r="AE1391" i="20"/>
  <c r="AE1392" i="20"/>
  <c r="AE1393" i="20"/>
  <c r="AE1394" i="20"/>
  <c r="AE1395" i="20"/>
  <c r="AE1396" i="20"/>
  <c r="AE1397" i="20"/>
  <c r="AE1398" i="20"/>
  <c r="AE1399" i="20"/>
  <c r="AE1400" i="20"/>
  <c r="AE1401" i="20"/>
  <c r="AE1402" i="20"/>
  <c r="AE1403" i="20"/>
  <c r="AE1404" i="20"/>
  <c r="AE1405" i="20"/>
  <c r="AE1406" i="20"/>
  <c r="AE1407" i="20"/>
  <c r="AE1408" i="20"/>
  <c r="AE1409" i="20"/>
  <c r="AE1410" i="20"/>
  <c r="AE1411" i="20"/>
  <c r="AE1412" i="20"/>
  <c r="AE1413" i="20"/>
  <c r="AE1414" i="20"/>
  <c r="AE1415" i="20"/>
  <c r="AE1416" i="20"/>
  <c r="AE1417" i="20"/>
  <c r="AE1418" i="20"/>
  <c r="AE1419" i="20"/>
  <c r="AE1420" i="20"/>
  <c r="AE1421" i="20"/>
  <c r="AE1422" i="20"/>
  <c r="AE1423" i="20"/>
  <c r="AE1424" i="20"/>
  <c r="AE1425" i="20"/>
  <c r="AE1426" i="20"/>
  <c r="AE1427" i="20"/>
  <c r="AE1428" i="20"/>
  <c r="AE1429" i="20"/>
  <c r="AE1430" i="20"/>
  <c r="AE1431" i="20"/>
  <c r="AE1432" i="20"/>
  <c r="AE1433" i="20"/>
  <c r="AE1434" i="20"/>
  <c r="AE1435" i="20"/>
  <c r="AE1436" i="20"/>
  <c r="AE1437" i="20"/>
  <c r="AE1438" i="20"/>
  <c r="AE1439" i="20"/>
  <c r="AE1440" i="20"/>
  <c r="AE1441" i="20"/>
  <c r="AE1442" i="20"/>
  <c r="AE1443" i="20"/>
  <c r="AE1444" i="20"/>
  <c r="AE1445" i="20"/>
  <c r="AE1446" i="20"/>
  <c r="AE1447" i="20"/>
  <c r="AE1448" i="20"/>
  <c r="AE1449" i="20"/>
  <c r="AE1450" i="20"/>
  <c r="AE1451" i="20"/>
  <c r="AE1452" i="20"/>
  <c r="AE1453" i="20"/>
  <c r="AE1454" i="20"/>
  <c r="AE1455" i="20"/>
  <c r="AE1456" i="20"/>
  <c r="AE1457" i="20"/>
  <c r="AE1458" i="20"/>
  <c r="AE1459" i="20"/>
  <c r="AE1460" i="20"/>
  <c r="AE1461" i="20"/>
  <c r="AE1462" i="20"/>
  <c r="AE1463" i="20"/>
  <c r="AE1464" i="20"/>
  <c r="AE1465" i="20"/>
  <c r="AE1466" i="20"/>
  <c r="AE1467" i="20"/>
  <c r="AE1468" i="20"/>
  <c r="AE1469" i="20"/>
  <c r="AE1470" i="20"/>
  <c r="AE1471" i="20"/>
  <c r="AE1472" i="20"/>
  <c r="AE1473" i="20"/>
  <c r="AE1474" i="20"/>
  <c r="AE1475" i="20"/>
  <c r="AE1476" i="20"/>
  <c r="AE1477" i="20"/>
  <c r="AE1478" i="20"/>
  <c r="AE1479" i="20"/>
  <c r="AE1480" i="20"/>
  <c r="AE1481" i="20"/>
  <c r="AE1482" i="20"/>
  <c r="AE1483" i="20"/>
  <c r="AE1484" i="20"/>
  <c r="AE1485" i="20"/>
  <c r="AE1486" i="20"/>
  <c r="AE1487" i="20"/>
  <c r="AE1488" i="20"/>
  <c r="AE1489" i="20"/>
  <c r="AE1490" i="20"/>
  <c r="AE1491" i="20"/>
  <c r="AE1492" i="20"/>
  <c r="AE1493" i="20"/>
  <c r="AE1494" i="20"/>
  <c r="AE1495" i="20"/>
  <c r="AE1496" i="20"/>
  <c r="AE1497" i="20"/>
  <c r="AE1498" i="20"/>
  <c r="AE1499" i="20"/>
  <c r="AE1500" i="20"/>
  <c r="AE1501" i="20"/>
  <c r="AE1502" i="20"/>
  <c r="AE1503" i="20"/>
  <c r="AE1504" i="20"/>
  <c r="AE1505" i="20"/>
  <c r="AE1506" i="20"/>
  <c r="AE1507" i="20"/>
  <c r="AE1508" i="20"/>
  <c r="AE1509" i="20"/>
  <c r="AE1510" i="20"/>
  <c r="AE1511" i="20"/>
  <c r="AE1512" i="20"/>
  <c r="AE1513" i="20"/>
  <c r="AE1514" i="20"/>
  <c r="AE1515" i="20"/>
  <c r="AE1516" i="20"/>
  <c r="AE1517" i="20"/>
  <c r="AE1518" i="20"/>
  <c r="AE1519" i="20"/>
  <c r="AE1520" i="20"/>
  <c r="AE1521" i="20"/>
  <c r="AE1522" i="20"/>
  <c r="AE1523" i="20"/>
  <c r="AE1524" i="20"/>
  <c r="AE1525" i="20"/>
  <c r="AE1526" i="20"/>
  <c r="AE1527" i="20"/>
  <c r="AE1528" i="20"/>
  <c r="AE1529" i="20"/>
  <c r="AE1530" i="20"/>
  <c r="AE1531" i="20"/>
  <c r="AE1532" i="20"/>
  <c r="AE1533" i="20"/>
  <c r="AE1534" i="20"/>
  <c r="AE1535" i="20"/>
  <c r="AE1536" i="20"/>
  <c r="AE1537" i="20"/>
  <c r="AE1538" i="20"/>
  <c r="AE1539" i="20"/>
  <c r="AE1540" i="20"/>
  <c r="AE1541" i="20"/>
  <c r="AE1542" i="20"/>
  <c r="AE1543" i="20"/>
  <c r="AE1544" i="20"/>
  <c r="AE1545" i="20"/>
  <c r="AE1546" i="20"/>
  <c r="AE1547" i="20"/>
  <c r="AE1548" i="20"/>
  <c r="AE1549" i="20"/>
  <c r="AE1550" i="20"/>
  <c r="AE1551" i="20"/>
  <c r="AE1552" i="20"/>
  <c r="AE1553" i="20"/>
  <c r="AE1554" i="20"/>
  <c r="AE1555" i="20"/>
  <c r="AE1556" i="20"/>
  <c r="AE1557" i="20"/>
  <c r="AE1558" i="20"/>
  <c r="AE1559" i="20"/>
  <c r="AE1560" i="20"/>
  <c r="AE1561" i="20"/>
  <c r="AE1562" i="20"/>
  <c r="AE1563" i="20"/>
  <c r="AE1564" i="20"/>
  <c r="AE1565" i="20"/>
  <c r="AE1566" i="20"/>
  <c r="AE1567" i="20"/>
  <c r="AE1568" i="20"/>
  <c r="AE1569" i="20"/>
  <c r="AE1570" i="20"/>
  <c r="AE1571" i="20"/>
  <c r="AE1572" i="20"/>
  <c r="AE1573" i="20"/>
  <c r="AE1574" i="20"/>
  <c r="AE1575" i="20"/>
  <c r="AE1576" i="20"/>
  <c r="AE1577" i="20"/>
  <c r="AE1578" i="20"/>
  <c r="AE1579" i="20"/>
  <c r="AE1580" i="20"/>
  <c r="AE1581" i="20"/>
  <c r="AE1582" i="20"/>
  <c r="AE1583" i="20"/>
  <c r="AE1584" i="20"/>
  <c r="AE1585" i="20"/>
  <c r="AE1586" i="20"/>
  <c r="AE1587" i="20"/>
  <c r="AE1588" i="20"/>
  <c r="AE1589" i="20"/>
  <c r="AE1590" i="20"/>
  <c r="AE1591" i="20"/>
  <c r="AE1592" i="20"/>
  <c r="AE1593" i="20"/>
  <c r="AE1594" i="20"/>
  <c r="AE1595" i="20"/>
  <c r="AE1596" i="20"/>
  <c r="AE1597" i="20"/>
  <c r="AE1598" i="20"/>
  <c r="AE1599" i="20"/>
  <c r="AE1600" i="20"/>
  <c r="AE1601" i="20"/>
  <c r="AE1602" i="20"/>
  <c r="AE1603" i="20"/>
  <c r="AE1604" i="20"/>
  <c r="AE1605" i="20"/>
  <c r="AE1606" i="20"/>
  <c r="AE1607" i="20"/>
  <c r="AE1608" i="20"/>
  <c r="AE1609" i="20"/>
  <c r="AE1610" i="20"/>
  <c r="AE1611" i="20"/>
  <c r="AE1612" i="20"/>
  <c r="AE1613" i="20"/>
  <c r="AE1614" i="20"/>
  <c r="AE1615" i="20"/>
  <c r="AE1616" i="20"/>
  <c r="AE1617" i="20"/>
  <c r="AE1618" i="20"/>
  <c r="AE1619" i="20"/>
  <c r="AE1620" i="20"/>
  <c r="AE1621" i="20"/>
  <c r="AE1622" i="20"/>
  <c r="AE1623" i="20"/>
  <c r="AE1624" i="20"/>
  <c r="AE1625" i="20"/>
  <c r="AE1626" i="20"/>
  <c r="AE1627" i="20"/>
  <c r="AE1628" i="20"/>
  <c r="AE1629" i="20"/>
  <c r="AE1630" i="20"/>
  <c r="AE1631" i="20"/>
  <c r="AE1632" i="20"/>
  <c r="AE1633" i="20"/>
  <c r="AE1634" i="20"/>
  <c r="AE1635" i="20"/>
  <c r="AE1636" i="20"/>
  <c r="AE1637" i="20"/>
  <c r="AE1638" i="20"/>
  <c r="AE1639" i="20"/>
  <c r="AE1640" i="20"/>
  <c r="AE1641" i="20"/>
  <c r="AE1642" i="20"/>
  <c r="AE1643" i="20"/>
  <c r="AE1644" i="20"/>
  <c r="AE1645" i="20"/>
  <c r="AE1646" i="20"/>
  <c r="AE1647" i="20"/>
  <c r="AE1648" i="20"/>
  <c r="AE1649" i="20"/>
  <c r="AE1650" i="20"/>
  <c r="AE1651" i="20"/>
  <c r="AE1652" i="20"/>
  <c r="AE1653" i="20"/>
  <c r="AE1654" i="20"/>
  <c r="AE1655" i="20"/>
  <c r="AE1656" i="20"/>
  <c r="AE1657" i="20"/>
  <c r="AE1658" i="20"/>
  <c r="AE1659" i="20"/>
  <c r="AE1660" i="20"/>
  <c r="AE1661" i="20"/>
  <c r="AE1662" i="20"/>
  <c r="AE1663" i="20"/>
  <c r="AE1664" i="20"/>
  <c r="AE1665" i="20"/>
  <c r="AE1666" i="20"/>
  <c r="AE1667" i="20"/>
  <c r="AE1668" i="20"/>
  <c r="AE1669" i="20"/>
  <c r="AE1670" i="20"/>
  <c r="AE1671" i="20"/>
  <c r="AE1672" i="20"/>
  <c r="AE1673" i="20"/>
  <c r="AE1674" i="20"/>
  <c r="AE1675" i="20"/>
  <c r="AE1676" i="20"/>
  <c r="AE1677" i="20"/>
  <c r="AE1678" i="20"/>
  <c r="AE1679" i="20"/>
  <c r="AE1680" i="20"/>
  <c r="AE1681" i="20"/>
  <c r="AE1682" i="20"/>
  <c r="AE1683" i="20"/>
  <c r="AE1684" i="20"/>
  <c r="AE1685" i="20"/>
  <c r="AE1686" i="20"/>
  <c r="AE1687" i="20"/>
  <c r="AE1688" i="20"/>
  <c r="AE1689" i="20"/>
  <c r="AE1690" i="20"/>
  <c r="AE1691" i="20"/>
  <c r="AE1692" i="20"/>
  <c r="AE1693" i="20"/>
  <c r="AE1694" i="20"/>
  <c r="AE1695" i="20"/>
  <c r="AE1696" i="20"/>
  <c r="AE1697" i="20"/>
  <c r="AE1698" i="20"/>
  <c r="AE1699" i="20"/>
  <c r="AE1700" i="20"/>
  <c r="AE1701" i="20"/>
  <c r="AE1702" i="20"/>
  <c r="AE1703" i="20"/>
  <c r="AE1704" i="20"/>
  <c r="AE1705" i="20"/>
  <c r="AE1706" i="20"/>
  <c r="AE1707" i="20"/>
  <c r="AE1708" i="20"/>
  <c r="AE1709" i="20"/>
  <c r="AE1710" i="20"/>
  <c r="AE1711" i="20"/>
  <c r="AE1712" i="20"/>
  <c r="AE1713" i="20"/>
  <c r="AE1714" i="20"/>
  <c r="AE1715" i="20"/>
  <c r="AE1716" i="20"/>
  <c r="AE1717" i="20"/>
  <c r="AE1718" i="20"/>
  <c r="AE1719" i="20"/>
  <c r="AE1720" i="20"/>
  <c r="AE1721" i="20"/>
  <c r="AE1722" i="20"/>
  <c r="AE1723" i="20"/>
  <c r="AE1724" i="20"/>
  <c r="AE1725" i="20"/>
  <c r="AE1726" i="20"/>
  <c r="AE1727" i="20"/>
  <c r="AE1728" i="20"/>
  <c r="AE1729" i="20"/>
  <c r="AE1730" i="20"/>
  <c r="AE1731" i="20"/>
  <c r="AE1732" i="20"/>
  <c r="AE1733" i="20"/>
  <c r="AE1734" i="20"/>
  <c r="AE1735" i="20"/>
  <c r="AE1736" i="20"/>
  <c r="AE1737" i="20"/>
  <c r="AE1738" i="20"/>
  <c r="AE1739" i="20"/>
  <c r="AE1740" i="20"/>
  <c r="AE1741" i="20"/>
  <c r="AE1742" i="20"/>
  <c r="AE1743" i="20"/>
  <c r="AE1744" i="20"/>
  <c r="AE1745" i="20"/>
  <c r="AE1746" i="20"/>
  <c r="AE1747" i="20"/>
  <c r="AE1748" i="20"/>
  <c r="AE1749" i="20"/>
  <c r="AE1750" i="20"/>
  <c r="AE1751" i="20"/>
  <c r="AE1752" i="20"/>
  <c r="AE1753" i="20"/>
  <c r="AE1754" i="20"/>
  <c r="AE1755" i="20"/>
  <c r="AE1756" i="20"/>
  <c r="AE1757" i="20"/>
  <c r="AE1758" i="20"/>
  <c r="AE1759" i="20"/>
  <c r="AE1760" i="20"/>
  <c r="AE1761" i="20"/>
  <c r="AE1762" i="20"/>
  <c r="AE1763" i="20"/>
  <c r="AE1764" i="20"/>
  <c r="AE1765" i="20"/>
  <c r="AE1766" i="20"/>
  <c r="AE1767" i="20"/>
  <c r="AE1768" i="20"/>
  <c r="AE1769" i="20"/>
  <c r="AE1770" i="20"/>
  <c r="AE1771" i="20"/>
  <c r="AE1772" i="20"/>
  <c r="AE1773" i="20"/>
  <c r="AE1774" i="20"/>
  <c r="AE1775" i="20"/>
  <c r="AE1776" i="20"/>
  <c r="AE1777" i="20"/>
  <c r="AE1778" i="20"/>
  <c r="AE1779" i="20"/>
  <c r="AE1780" i="20"/>
  <c r="AE1781" i="20"/>
  <c r="AE1782" i="20"/>
  <c r="AE1783" i="20"/>
  <c r="AE1784" i="20"/>
  <c r="AE1785" i="20"/>
  <c r="AE1786" i="20"/>
  <c r="AE1787" i="20"/>
  <c r="AE1788" i="20"/>
  <c r="AE1789" i="20"/>
  <c r="AE1790" i="20"/>
  <c r="AE1791" i="20"/>
  <c r="AE1792" i="20"/>
  <c r="AE1793" i="20"/>
  <c r="AE1794" i="20"/>
  <c r="AE1795" i="20"/>
  <c r="AE1796" i="20"/>
  <c r="AE1797" i="20"/>
  <c r="AE1798" i="20"/>
  <c r="AE1799" i="20"/>
  <c r="AE1800" i="20"/>
  <c r="AE1801" i="20"/>
  <c r="AE1802" i="20"/>
  <c r="AE1803" i="20"/>
  <c r="AE1804" i="20"/>
  <c r="AE1805" i="20"/>
  <c r="AE1806" i="20"/>
  <c r="AE1807" i="20"/>
  <c r="AE1808" i="20"/>
  <c r="AE1809" i="20"/>
  <c r="AE1810" i="20"/>
  <c r="AE1811" i="20"/>
  <c r="AE1812" i="20"/>
  <c r="AE1813" i="20"/>
  <c r="AE1814" i="20"/>
  <c r="AE1815" i="20"/>
  <c r="AE1816" i="20"/>
  <c r="AE1817" i="20"/>
  <c r="AE1818" i="20"/>
  <c r="AE1819" i="20"/>
  <c r="AE1820" i="20"/>
  <c r="AE1821" i="20"/>
  <c r="AE1822" i="20"/>
  <c r="AE1823" i="20"/>
  <c r="AE1824" i="20"/>
  <c r="AE1825" i="20"/>
  <c r="AE1826" i="20"/>
  <c r="AE1827" i="20"/>
  <c r="AE1828" i="20"/>
  <c r="AE1829" i="20"/>
  <c r="AE1830" i="20"/>
  <c r="AE1831" i="20"/>
  <c r="AE1832" i="20"/>
  <c r="AE1833" i="20"/>
  <c r="AE1834" i="20"/>
  <c r="AE1835" i="20"/>
  <c r="AE1836" i="20"/>
  <c r="AE1837" i="20"/>
  <c r="AE1838" i="20"/>
  <c r="AE1839" i="20"/>
  <c r="AE1840" i="20"/>
  <c r="AE1841" i="20"/>
  <c r="AE1842" i="20"/>
  <c r="AE1843" i="20"/>
  <c r="AE1844" i="20"/>
  <c r="AE1845" i="20"/>
  <c r="AE1846" i="20"/>
  <c r="AE1847" i="20"/>
  <c r="AE1848" i="20"/>
  <c r="AE1849" i="20"/>
  <c r="AE1850" i="20"/>
  <c r="AE1851" i="20"/>
  <c r="AE1852" i="20"/>
  <c r="AE1853" i="20"/>
  <c r="AE1854" i="20"/>
  <c r="AE1855" i="20"/>
  <c r="AE1856" i="20"/>
  <c r="AE1857" i="20"/>
  <c r="AE1858" i="20"/>
  <c r="AE1859" i="20"/>
  <c r="AE1860" i="20"/>
  <c r="AE1861" i="20"/>
  <c r="AE1862" i="20"/>
  <c r="AE1863" i="20"/>
  <c r="AE1864" i="20"/>
  <c r="AE1865" i="20"/>
  <c r="AE1866" i="20"/>
  <c r="AE1867" i="20"/>
  <c r="AE1868" i="20"/>
  <c r="AE1869" i="20"/>
  <c r="AE1870" i="20"/>
  <c r="AE1871" i="20"/>
  <c r="AE1872" i="20"/>
  <c r="AE1873" i="20"/>
  <c r="AE1874" i="20"/>
  <c r="AE1875" i="20"/>
  <c r="AE1876" i="20"/>
  <c r="AE1877" i="20"/>
  <c r="AE1878" i="20"/>
  <c r="AE1879" i="20"/>
  <c r="AE1880" i="20"/>
  <c r="AE1881" i="20"/>
  <c r="AE1882" i="20"/>
  <c r="AE1883" i="20"/>
  <c r="AE1884" i="20"/>
  <c r="AE1885" i="20"/>
  <c r="AE1886" i="20"/>
  <c r="AE1887" i="20"/>
  <c r="AE1888" i="20"/>
  <c r="AE1889" i="20"/>
  <c r="AE1890" i="20"/>
  <c r="AE1891" i="20"/>
  <c r="AE1892" i="20"/>
  <c r="AE1893" i="20"/>
  <c r="AE1894" i="20"/>
  <c r="AE1895" i="20"/>
  <c r="AE1896" i="20"/>
  <c r="AE1897" i="20"/>
  <c r="AE1898" i="20"/>
  <c r="AE1899" i="20"/>
  <c r="AE1900" i="20"/>
  <c r="AE1901" i="20"/>
  <c r="AE1902" i="20"/>
  <c r="AE1903" i="20"/>
  <c r="AE1904" i="20"/>
  <c r="AE1905" i="20"/>
  <c r="AE1906" i="20"/>
  <c r="AE1907" i="20"/>
  <c r="AE1908" i="20"/>
  <c r="AE1909" i="20"/>
  <c r="AE1910" i="20"/>
  <c r="AE1911" i="20"/>
  <c r="AE1912" i="20"/>
  <c r="AE1913" i="20"/>
  <c r="AE1914" i="20"/>
  <c r="AE1915" i="20"/>
  <c r="AE1916" i="20"/>
  <c r="AE1917" i="20"/>
  <c r="AE1918" i="20"/>
  <c r="AE1919" i="20"/>
  <c r="AE1920" i="20"/>
  <c r="AE1921" i="20"/>
  <c r="AE1922" i="20"/>
  <c r="AE1923" i="20"/>
  <c r="AE1924" i="20"/>
  <c r="AE1925" i="20"/>
  <c r="AE1926" i="20"/>
  <c r="AE1927" i="20"/>
  <c r="AE1928" i="20"/>
  <c r="AE1929" i="20"/>
  <c r="AE1930" i="20"/>
  <c r="AE1931" i="20"/>
  <c r="AE1932" i="20"/>
  <c r="AE1933" i="20"/>
  <c r="AE1934" i="20"/>
  <c r="AE1935" i="20"/>
  <c r="AE1936" i="20"/>
  <c r="AE1937" i="20"/>
  <c r="AE1938" i="20"/>
  <c r="AE1939" i="20"/>
  <c r="AE1940" i="20"/>
  <c r="AE1941" i="20"/>
  <c r="AE1942" i="20"/>
  <c r="AE1943" i="20"/>
  <c r="AE1944" i="20"/>
  <c r="AE1945" i="20"/>
  <c r="AE1946" i="20"/>
  <c r="AE1947" i="20"/>
  <c r="AE1948" i="20"/>
  <c r="AE1949" i="20"/>
  <c r="AE1950" i="20"/>
  <c r="AE1951" i="20"/>
  <c r="AE1952" i="20"/>
  <c r="AE1953" i="20"/>
  <c r="AE1954" i="20"/>
  <c r="AE1955" i="20"/>
  <c r="AE1956" i="20"/>
  <c r="AE1957" i="20"/>
  <c r="AE1958" i="20"/>
  <c r="AE1959" i="20"/>
  <c r="AE1960" i="20"/>
  <c r="AE1961" i="20"/>
  <c r="AE1962" i="20"/>
  <c r="AE1963" i="20"/>
  <c r="AE1964" i="20"/>
  <c r="AE1965" i="20"/>
  <c r="AE1966" i="20"/>
  <c r="AE1967" i="20"/>
  <c r="AE1968" i="20"/>
  <c r="AE1969" i="20"/>
  <c r="AE1970" i="20"/>
  <c r="AE1971" i="20"/>
  <c r="AE1972" i="20"/>
  <c r="AE1973" i="20"/>
  <c r="AE1974" i="20"/>
  <c r="AE1975" i="20"/>
  <c r="AE1976" i="20"/>
  <c r="AE1977" i="20"/>
  <c r="AE1978" i="20"/>
  <c r="AE1979" i="20"/>
  <c r="AE1980" i="20"/>
  <c r="AE1981" i="20"/>
  <c r="AE1982" i="20"/>
  <c r="AE1983" i="20"/>
  <c r="AE1984" i="20"/>
  <c r="AE1985" i="20"/>
  <c r="AE1986" i="20"/>
  <c r="AE1987" i="20"/>
  <c r="AE1988" i="20"/>
  <c r="AE1989" i="20"/>
  <c r="AE1990" i="20"/>
  <c r="AE1991" i="20"/>
  <c r="AE1992" i="20"/>
  <c r="AE1993" i="20"/>
  <c r="AE1994" i="20"/>
  <c r="AE1995" i="20"/>
  <c r="AE1996" i="20"/>
  <c r="AE1997" i="20"/>
  <c r="AE1998" i="20"/>
  <c r="AE1999" i="20"/>
  <c r="AE2000" i="20"/>
  <c r="AE2001" i="20"/>
  <c r="AE2002" i="20"/>
  <c r="AE2003" i="20"/>
  <c r="AE2004" i="20"/>
  <c r="AE2005" i="20"/>
  <c r="AE2006" i="20"/>
  <c r="AE2007" i="20"/>
  <c r="AE2008" i="20"/>
  <c r="AE2009" i="20"/>
  <c r="AE2010" i="20"/>
  <c r="AE2011" i="20"/>
  <c r="AE2012" i="20"/>
  <c r="AE2013" i="20"/>
  <c r="AE2014" i="20"/>
  <c r="AE2015" i="20"/>
  <c r="AE2016" i="20"/>
  <c r="AE2017" i="20"/>
  <c r="AE2018" i="20"/>
  <c r="AE2019" i="20"/>
  <c r="AE2020" i="20"/>
  <c r="AE2021" i="20"/>
  <c r="AE2022" i="20"/>
  <c r="AE2023" i="20"/>
  <c r="AE2024" i="20"/>
  <c r="AE2025" i="20"/>
  <c r="AE2026" i="20"/>
  <c r="AE2027" i="20"/>
  <c r="AE2028" i="20"/>
  <c r="AE2029" i="20"/>
  <c r="AE2030" i="20"/>
  <c r="AE2031" i="20"/>
  <c r="AE2032" i="20"/>
  <c r="AE2033" i="20"/>
  <c r="AE2034" i="20"/>
  <c r="AE2035" i="20"/>
  <c r="AE2036" i="20"/>
  <c r="AE2037" i="20"/>
  <c r="AE2038" i="20"/>
  <c r="AE2039" i="20"/>
  <c r="AE2040" i="20"/>
  <c r="AE2041" i="20"/>
  <c r="AE2042" i="20"/>
  <c r="AE2043" i="20"/>
  <c r="AE2044" i="20"/>
  <c r="AE2045" i="20"/>
  <c r="AE2046" i="20"/>
  <c r="AE2047" i="20"/>
  <c r="AE2048" i="20"/>
  <c r="AE2049" i="20"/>
  <c r="AE2050" i="20"/>
  <c r="AE2051" i="20"/>
  <c r="AE2052" i="20"/>
  <c r="AE2053" i="20"/>
  <c r="AE2054" i="20"/>
  <c r="AE2055" i="20"/>
  <c r="AE2056" i="20"/>
  <c r="AE2057" i="20"/>
  <c r="AE2058" i="20"/>
  <c r="AE2059" i="20"/>
  <c r="AE2060" i="20"/>
  <c r="AE2061" i="20"/>
  <c r="AE2062" i="20"/>
  <c r="AE2063" i="20"/>
  <c r="AE2064" i="20"/>
  <c r="AE2065" i="20"/>
  <c r="AE2066" i="20"/>
  <c r="AE2067" i="20"/>
  <c r="AE2068" i="20"/>
  <c r="AE2069" i="20"/>
  <c r="AE2070" i="20"/>
  <c r="AE2071" i="20"/>
  <c r="AE2072" i="20"/>
  <c r="AE2073" i="20"/>
  <c r="AE2074" i="20"/>
  <c r="AE2075" i="20"/>
  <c r="AE2076" i="20"/>
  <c r="AE2077" i="20"/>
  <c r="AE2078" i="20"/>
  <c r="AE2079" i="20"/>
  <c r="AE2080" i="20"/>
  <c r="AE2081" i="20"/>
  <c r="AE2082" i="20"/>
  <c r="AE2083" i="20"/>
  <c r="AE2084" i="20"/>
  <c r="AE2085" i="20"/>
  <c r="AE2086" i="20"/>
  <c r="AE2087" i="20"/>
  <c r="AE2088" i="20"/>
  <c r="AE2089" i="20"/>
  <c r="AE2090" i="20"/>
  <c r="AE2091" i="20"/>
  <c r="AE2092" i="20"/>
  <c r="AE2093" i="20"/>
  <c r="AE2094" i="20"/>
  <c r="AE2095" i="20"/>
  <c r="AE2096" i="20"/>
  <c r="AE2097" i="20"/>
  <c r="AE2098" i="20"/>
  <c r="AE2099" i="20"/>
  <c r="AE2100" i="20"/>
  <c r="AE2101" i="20"/>
  <c r="AE2102" i="20"/>
  <c r="AE2103" i="20"/>
  <c r="AE2104" i="20"/>
  <c r="AE2105" i="20"/>
  <c r="AE2106" i="20"/>
  <c r="AE2107" i="20"/>
  <c r="AE2108" i="20"/>
  <c r="AE2109" i="20"/>
  <c r="AE2110" i="20"/>
  <c r="AE2111" i="20"/>
  <c r="AE2112" i="20"/>
  <c r="AE2113" i="20"/>
  <c r="AE2114" i="20"/>
  <c r="AE2115" i="20"/>
  <c r="AE2116" i="20"/>
  <c r="AE2117" i="20"/>
  <c r="AE2118" i="20"/>
  <c r="AE2119" i="20"/>
  <c r="AE2120" i="20"/>
  <c r="AE2121" i="20"/>
  <c r="AE2122" i="20"/>
  <c r="AE2123" i="20"/>
  <c r="AE2124" i="20"/>
  <c r="AE2125" i="20"/>
  <c r="AE2126" i="20"/>
  <c r="AE2127" i="20"/>
  <c r="AE2128" i="20"/>
  <c r="AE2129" i="20"/>
  <c r="AE2130" i="20"/>
  <c r="AE2131" i="20"/>
  <c r="AE2132" i="20"/>
  <c r="AE2133" i="20"/>
  <c r="AE2134" i="20"/>
  <c r="AE2135" i="20"/>
  <c r="AE2136" i="20"/>
  <c r="AE2137" i="20"/>
  <c r="AE2138" i="20"/>
  <c r="AE2139" i="20"/>
  <c r="AE2140" i="20"/>
  <c r="AE2141" i="20"/>
  <c r="AE2142" i="20"/>
  <c r="AE2143" i="20"/>
  <c r="AE2144" i="20"/>
  <c r="AE2145" i="20"/>
  <c r="AE2146" i="20"/>
  <c r="AE2147" i="20"/>
  <c r="AE2148" i="20"/>
  <c r="AE2149" i="20"/>
  <c r="AE2150" i="20"/>
  <c r="AE2151" i="20"/>
  <c r="AE2152" i="20"/>
  <c r="AE2153" i="20"/>
  <c r="AE2154" i="20"/>
  <c r="AE2155" i="20"/>
  <c r="AE2156" i="20"/>
  <c r="AE2157" i="20"/>
  <c r="AE2158" i="20"/>
  <c r="AE2159" i="20"/>
  <c r="AE2160" i="20"/>
  <c r="AE2161" i="20"/>
  <c r="AE2162" i="20"/>
  <c r="AE2163" i="20"/>
  <c r="AE2164" i="20"/>
  <c r="AE2165" i="20"/>
  <c r="AE2166" i="20"/>
  <c r="AE2167" i="20"/>
  <c r="AE2168" i="20"/>
  <c r="AE2169" i="20"/>
  <c r="AE2170" i="20"/>
  <c r="AE2171" i="20"/>
  <c r="AE2172" i="20"/>
  <c r="AE2173" i="20"/>
  <c r="AE2174" i="20"/>
  <c r="AE2175" i="20"/>
  <c r="AE2176" i="20"/>
  <c r="AE2177" i="20"/>
  <c r="AE2178" i="20"/>
  <c r="AE2179" i="20"/>
  <c r="AE2180" i="20"/>
  <c r="AE2181" i="20"/>
  <c r="AE2182" i="20"/>
  <c r="AE2183" i="20"/>
  <c r="AE2184" i="20"/>
  <c r="AE2185" i="20"/>
  <c r="AE2186" i="20"/>
  <c r="AE2187" i="20"/>
  <c r="AE2188" i="20"/>
  <c r="AE2189" i="20"/>
  <c r="AE2190" i="20"/>
  <c r="AE2191" i="20"/>
  <c r="AE2192" i="20"/>
  <c r="AE2193" i="20"/>
  <c r="AE2194" i="20"/>
  <c r="AE2195" i="20"/>
  <c r="AE2196" i="20"/>
  <c r="AE2197" i="20"/>
  <c r="AE2198" i="20"/>
  <c r="AE2199" i="20"/>
  <c r="AE2200" i="20"/>
  <c r="AE2201" i="20"/>
  <c r="AE2202" i="20"/>
  <c r="AE2203" i="20"/>
  <c r="AE2204" i="20"/>
  <c r="AE2205" i="20"/>
  <c r="AE2206" i="20"/>
  <c r="AE2207" i="20"/>
  <c r="AE2208" i="20"/>
  <c r="AE2209" i="20"/>
  <c r="AE2210" i="20"/>
  <c r="AE2211" i="20"/>
  <c r="AE2212" i="20"/>
  <c r="AE2213" i="20"/>
  <c r="AE2214" i="20"/>
  <c r="AE2215" i="20"/>
  <c r="AE2216" i="20"/>
  <c r="AE2217" i="20"/>
  <c r="AE2218" i="20"/>
  <c r="AE2219" i="20"/>
  <c r="AE2220" i="20"/>
  <c r="AE2221" i="20"/>
  <c r="AE2222" i="20"/>
  <c r="AE2223" i="20"/>
  <c r="AE2224" i="20"/>
  <c r="AE2225" i="20"/>
  <c r="AE2226" i="20"/>
  <c r="AE2227" i="20"/>
  <c r="AE2228" i="20"/>
  <c r="AE2229" i="20"/>
  <c r="AE2230" i="20"/>
  <c r="AE2231" i="20"/>
  <c r="AE2232" i="20"/>
  <c r="AE2233" i="20"/>
  <c r="AE2234" i="20"/>
  <c r="AE2235" i="20"/>
  <c r="AE2236" i="20"/>
  <c r="AE2237" i="20"/>
  <c r="AE2238" i="20"/>
  <c r="AE2239" i="20"/>
  <c r="AE2240" i="20"/>
  <c r="AE2241" i="20"/>
  <c r="AE2242" i="20"/>
  <c r="AE2243" i="20"/>
  <c r="AE2244" i="20"/>
  <c r="AE2245" i="20"/>
  <c r="AE2246" i="20"/>
  <c r="AE2247" i="20"/>
  <c r="AE2248" i="20"/>
  <c r="AE2249" i="20"/>
  <c r="AE2250" i="20"/>
  <c r="AE2251" i="20"/>
  <c r="AE2252" i="20"/>
  <c r="AE2253" i="20"/>
  <c r="AE2254" i="20"/>
  <c r="AE2255" i="20"/>
  <c r="AE2256" i="20"/>
  <c r="AE2257" i="20"/>
  <c r="AE2258" i="20"/>
  <c r="AE2259" i="20"/>
  <c r="AE2260" i="20"/>
  <c r="AE2261" i="20"/>
  <c r="AE2262" i="20"/>
  <c r="AE2263" i="20"/>
  <c r="AE2264" i="20"/>
  <c r="AE2265" i="20"/>
  <c r="AE2266" i="20"/>
  <c r="AE2267" i="20"/>
  <c r="AE2268" i="20"/>
  <c r="AE2269" i="20"/>
  <c r="AE2270" i="20"/>
  <c r="AE2271" i="20"/>
  <c r="AE2272" i="20"/>
  <c r="AE2273" i="20"/>
  <c r="AE2274" i="20"/>
  <c r="AE2275" i="20"/>
  <c r="AE2276" i="20"/>
  <c r="AE2277" i="20"/>
  <c r="AE2278" i="20"/>
  <c r="AE2279" i="20"/>
  <c r="AE2280" i="20"/>
  <c r="AE2281" i="20"/>
  <c r="AE2282" i="20"/>
  <c r="AE2283" i="20"/>
  <c r="AE2284" i="20"/>
  <c r="AE2285" i="20"/>
  <c r="AE2286" i="20"/>
  <c r="AE2287" i="20"/>
  <c r="AE2288" i="20"/>
  <c r="AE2289" i="20"/>
  <c r="AE2290" i="20"/>
  <c r="AE2291" i="20"/>
  <c r="AE2292" i="20"/>
  <c r="AE2293" i="20"/>
  <c r="AE2294" i="20"/>
  <c r="AE2295" i="20"/>
  <c r="AE2296" i="20"/>
  <c r="AE2297" i="20"/>
  <c r="AE2298" i="20"/>
  <c r="AE2299" i="20"/>
  <c r="AE2300" i="20"/>
  <c r="AE2301" i="20"/>
  <c r="AE2302" i="20"/>
  <c r="AE2303" i="20"/>
  <c r="AE2304" i="20"/>
  <c r="AE2305" i="20"/>
  <c r="AE2306" i="20"/>
  <c r="AE2307" i="20"/>
  <c r="AE2308" i="20"/>
  <c r="AE2309" i="20"/>
  <c r="AE2310" i="20"/>
  <c r="AE2311" i="20"/>
  <c r="AE2312" i="20"/>
  <c r="AE2313" i="20"/>
  <c r="AE2314" i="20"/>
  <c r="AE2315" i="20"/>
  <c r="AE2316" i="20"/>
  <c r="AE2317" i="20"/>
  <c r="AE2318" i="20"/>
  <c r="AE2319" i="20"/>
  <c r="AE2320" i="20"/>
  <c r="AE2321" i="20"/>
  <c r="AE2322" i="20"/>
  <c r="AE2323" i="20"/>
  <c r="AE2324" i="20"/>
  <c r="AE2325" i="20"/>
  <c r="AE2326" i="20"/>
  <c r="AE2327" i="20"/>
  <c r="AE2328" i="20"/>
  <c r="AE2329" i="20"/>
  <c r="AE2330" i="20"/>
  <c r="AE2331" i="20"/>
  <c r="AE2332" i="20"/>
  <c r="AE2333" i="20"/>
  <c r="AE2334" i="20"/>
  <c r="AE2335" i="20"/>
  <c r="AE2336" i="20"/>
  <c r="AE2337" i="20"/>
  <c r="AE2338" i="20"/>
  <c r="AE2339" i="20"/>
  <c r="AE2340" i="20"/>
  <c r="AE2341" i="20"/>
  <c r="AE2342" i="20"/>
  <c r="AE2343" i="20"/>
  <c r="AE2344" i="20"/>
  <c r="AE2345" i="20"/>
  <c r="AE2346" i="20"/>
  <c r="AE2347" i="20"/>
  <c r="AE2348" i="20"/>
  <c r="AE2349" i="20"/>
  <c r="AE2350" i="20"/>
  <c r="AE2351" i="20"/>
  <c r="AE2352" i="20"/>
  <c r="AE2353" i="20"/>
  <c r="AE2354" i="20"/>
  <c r="AE2355" i="20"/>
  <c r="AE2356" i="20"/>
  <c r="AE2357" i="20"/>
  <c r="AE2358" i="20"/>
  <c r="AE2359" i="20"/>
  <c r="AE2360" i="20"/>
  <c r="AE2361" i="20"/>
  <c r="AE2362" i="20"/>
  <c r="AE2363" i="20"/>
  <c r="AE2364" i="20"/>
  <c r="AE2365" i="20"/>
  <c r="AE2366" i="20"/>
  <c r="AE2367" i="20"/>
  <c r="AE2368" i="20"/>
  <c r="AE2369" i="20"/>
  <c r="AE2370" i="20"/>
  <c r="AE2371" i="20"/>
  <c r="AE2372" i="20"/>
  <c r="AE2373" i="20"/>
  <c r="AE2374" i="20"/>
  <c r="AE2375" i="20"/>
  <c r="AE2376" i="20"/>
  <c r="AE2377" i="20"/>
  <c r="AE2378" i="20"/>
  <c r="AE2379" i="20"/>
  <c r="AE2380" i="20"/>
  <c r="AE2381" i="20"/>
  <c r="AE2382" i="20"/>
  <c r="AE2383" i="20"/>
  <c r="AE2384" i="20"/>
  <c r="AE2385" i="20"/>
  <c r="AE2386" i="20"/>
  <c r="AE2387" i="20"/>
  <c r="AE2388" i="20"/>
  <c r="AE2389" i="20"/>
  <c r="AE2390" i="20"/>
  <c r="AE2391" i="20"/>
  <c r="AE2392" i="20"/>
  <c r="AE2393" i="20"/>
  <c r="AE2394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I2" i="34"/>
  <c r="J2" i="34" s="1"/>
  <c r="L2" i="34" s="1"/>
  <c r="I3" i="34"/>
  <c r="J3" i="34" s="1"/>
  <c r="L3" i="34" s="1"/>
  <c r="I4" i="34"/>
  <c r="N4" i="34" s="1"/>
  <c r="O4" i="34" s="1"/>
  <c r="I5" i="34"/>
  <c r="I6" i="34"/>
  <c r="I7" i="34"/>
  <c r="I8" i="34"/>
  <c r="I9" i="34"/>
  <c r="N9" i="34" s="1"/>
  <c r="O9" i="34" s="1"/>
  <c r="I10" i="34"/>
  <c r="I11" i="34"/>
  <c r="I12" i="34"/>
  <c r="I13" i="34"/>
  <c r="J13" i="34" s="1"/>
  <c r="I14" i="34"/>
  <c r="I15" i="34"/>
  <c r="I16" i="34"/>
  <c r="J16" i="34" s="1"/>
  <c r="L16" i="34" s="1"/>
  <c r="I17" i="34"/>
  <c r="I18" i="34"/>
  <c r="N18" i="34" s="1"/>
  <c r="O18" i="34" s="1"/>
  <c r="I19" i="34"/>
  <c r="I20" i="34"/>
  <c r="I21" i="34"/>
  <c r="I22" i="34"/>
  <c r="I23" i="34"/>
  <c r="J23" i="34" s="1"/>
  <c r="L23" i="34" s="1"/>
  <c r="I24" i="34"/>
  <c r="N24" i="34" s="1"/>
  <c r="O24" i="34" s="1"/>
  <c r="I25" i="34"/>
  <c r="I26" i="34"/>
  <c r="I27" i="34"/>
  <c r="J27" i="34" s="1"/>
  <c r="L27" i="34" s="1"/>
  <c r="I28" i="34"/>
  <c r="N28" i="34" s="1"/>
  <c r="O28" i="34" s="1"/>
  <c r="I29" i="34"/>
  <c r="J29" i="34" s="1"/>
  <c r="L29" i="34" s="1"/>
  <c r="I30" i="34"/>
  <c r="J30" i="34" s="1"/>
  <c r="L30" i="34" s="1"/>
  <c r="I31" i="34"/>
  <c r="J31" i="34" s="1"/>
  <c r="L31" i="34" s="1"/>
  <c r="I32" i="34"/>
  <c r="N32" i="34" s="1"/>
  <c r="O32" i="34" s="1"/>
  <c r="I33" i="34"/>
  <c r="I34" i="34"/>
  <c r="I35" i="34"/>
  <c r="I36" i="34"/>
  <c r="I37" i="34"/>
  <c r="N37" i="34" s="1"/>
  <c r="O37" i="34" s="1"/>
  <c r="Q37" i="34" s="1"/>
  <c r="I38" i="34"/>
  <c r="I39" i="34"/>
  <c r="N39" i="34" s="1"/>
  <c r="O39" i="34" s="1"/>
  <c r="I40" i="34"/>
  <c r="I41" i="34"/>
  <c r="J41" i="34" s="1"/>
  <c r="L41" i="34" s="1"/>
  <c r="I42" i="34"/>
  <c r="N42" i="34" s="1"/>
  <c r="O42" i="34" s="1"/>
  <c r="I43" i="34"/>
  <c r="N43" i="34" s="1"/>
  <c r="O43" i="34" s="1"/>
  <c r="I44" i="34"/>
  <c r="J44" i="34" s="1"/>
  <c r="L44" i="34" s="1"/>
  <c r="I45" i="34"/>
  <c r="I46" i="34"/>
  <c r="N46" i="34" s="1"/>
  <c r="O46" i="34" s="1"/>
  <c r="I47" i="34"/>
  <c r="I48" i="34"/>
  <c r="I49" i="34"/>
  <c r="J49" i="34" s="1"/>
  <c r="I50" i="34"/>
  <c r="I51" i="34"/>
  <c r="N51" i="34" s="1"/>
  <c r="O51" i="34" s="1"/>
  <c r="I52" i="34"/>
  <c r="N52" i="34" s="1"/>
  <c r="O52" i="34" s="1"/>
  <c r="I53" i="34"/>
  <c r="J53" i="34" s="1"/>
  <c r="L53" i="34" s="1"/>
  <c r="I54" i="34"/>
  <c r="J54" i="34" s="1"/>
  <c r="L54" i="34" s="1"/>
  <c r="I55" i="34"/>
  <c r="J55" i="34" s="1"/>
  <c r="I56" i="34"/>
  <c r="J56" i="34" s="1"/>
  <c r="L56" i="34" s="1"/>
  <c r="I57" i="34"/>
  <c r="J57" i="34" s="1"/>
  <c r="L57" i="34" s="1"/>
  <c r="I58" i="34"/>
  <c r="J58" i="34" s="1"/>
  <c r="L58" i="34" s="1"/>
  <c r="I59" i="34"/>
  <c r="J59" i="34" s="1"/>
  <c r="L59" i="34" s="1"/>
  <c r="I60" i="34"/>
  <c r="N60" i="34" s="1"/>
  <c r="O60" i="34" s="1"/>
  <c r="I61" i="34"/>
  <c r="I62" i="34"/>
  <c r="I63" i="34"/>
  <c r="I64" i="34"/>
  <c r="I65" i="34"/>
  <c r="N65" i="34" s="1"/>
  <c r="O65" i="34" s="1"/>
  <c r="I66" i="34"/>
  <c r="I67" i="34"/>
  <c r="J67" i="34" s="1"/>
  <c r="L67" i="34" s="1"/>
  <c r="I68" i="34"/>
  <c r="J68" i="34" s="1"/>
  <c r="L68" i="34" s="1"/>
  <c r="I69" i="34"/>
  <c r="J69" i="34" s="1"/>
  <c r="I70" i="34"/>
  <c r="I71" i="34"/>
  <c r="I72" i="34"/>
  <c r="J72" i="34" s="1"/>
  <c r="L72" i="34" s="1"/>
  <c r="I73" i="34"/>
  <c r="I74" i="34"/>
  <c r="I75" i="34"/>
  <c r="I76" i="34"/>
  <c r="J76" i="34" s="1"/>
  <c r="I77" i="34"/>
  <c r="I78" i="34"/>
  <c r="I79" i="34"/>
  <c r="J79" i="34" s="1"/>
  <c r="L79" i="34" s="1"/>
  <c r="I80" i="34"/>
  <c r="J80" i="34" s="1"/>
  <c r="L80" i="34" s="1"/>
  <c r="I81" i="34"/>
  <c r="J81" i="34" s="1"/>
  <c r="L81" i="34" s="1"/>
  <c r="I82" i="34"/>
  <c r="I83" i="34"/>
  <c r="J83" i="34" s="1"/>
  <c r="L83" i="34" s="1"/>
  <c r="I84" i="34"/>
  <c r="J84" i="34" s="1"/>
  <c r="L84" i="34" s="1"/>
  <c r="I85" i="34"/>
  <c r="J85" i="34" s="1"/>
  <c r="L85" i="34" s="1"/>
  <c r="I86" i="34"/>
  <c r="J86" i="34" s="1"/>
  <c r="L86" i="34" s="1"/>
  <c r="I87" i="34"/>
  <c r="I88" i="34"/>
  <c r="N88" i="34" s="1"/>
  <c r="O88" i="34" s="1"/>
  <c r="I89" i="34"/>
  <c r="I90" i="34"/>
  <c r="I91" i="34"/>
  <c r="I92" i="34"/>
  <c r="I93" i="34"/>
  <c r="N93" i="34" s="1"/>
  <c r="O93" i="34" s="1"/>
  <c r="I94" i="34"/>
  <c r="I95" i="34"/>
  <c r="J95" i="34" s="1"/>
  <c r="L95" i="34" s="1"/>
  <c r="I96" i="34"/>
  <c r="I97" i="34"/>
  <c r="I98" i="34"/>
  <c r="N98" i="34" s="1"/>
  <c r="O98" i="34" s="1"/>
  <c r="I99" i="34"/>
  <c r="J99" i="34" s="1"/>
  <c r="L99" i="34" s="1"/>
  <c r="I100" i="34"/>
  <c r="J100" i="34" s="1"/>
  <c r="L100" i="34" s="1"/>
  <c r="I101" i="34"/>
  <c r="N101" i="34" s="1"/>
  <c r="O101" i="34" s="1"/>
  <c r="I102" i="34"/>
  <c r="N102" i="34" s="1"/>
  <c r="O102" i="34" s="1"/>
  <c r="I103" i="34"/>
  <c r="I104" i="34"/>
  <c r="J104" i="34" s="1"/>
  <c r="L104" i="34" s="1"/>
  <c r="I105" i="34"/>
  <c r="I106" i="34"/>
  <c r="I107" i="34"/>
  <c r="J107" i="34" s="1"/>
  <c r="L107" i="34" s="1"/>
  <c r="I108" i="34"/>
  <c r="J108" i="34" s="1"/>
  <c r="L108" i="34" s="1"/>
  <c r="I109" i="34"/>
  <c r="J109" i="34" s="1"/>
  <c r="L109" i="34" s="1"/>
  <c r="I110" i="34"/>
  <c r="J110" i="34" s="1"/>
  <c r="L110" i="34" s="1"/>
  <c r="I111" i="34"/>
  <c r="J111" i="34" s="1"/>
  <c r="I112" i="34"/>
  <c r="J112" i="34" s="1"/>
  <c r="L112" i="34" s="1"/>
  <c r="I113" i="34"/>
  <c r="I114" i="34"/>
  <c r="J114" i="34" s="1"/>
  <c r="L114" i="34" s="1"/>
  <c r="I115" i="34"/>
  <c r="N115" i="34" s="1"/>
  <c r="O115" i="34" s="1"/>
  <c r="I116" i="34"/>
  <c r="N116" i="34" s="1"/>
  <c r="O116" i="34" s="1"/>
  <c r="I117" i="34"/>
  <c r="I118" i="34"/>
  <c r="J118" i="34" s="1"/>
  <c r="L118" i="34" s="1"/>
  <c r="I119" i="34"/>
  <c r="I120" i="34"/>
  <c r="I121" i="34"/>
  <c r="J121" i="34" s="1"/>
  <c r="L121" i="34" s="1"/>
  <c r="I122" i="34"/>
  <c r="J122" i="34" s="1"/>
  <c r="L122" i="34" s="1"/>
  <c r="I123" i="34"/>
  <c r="J123" i="34" s="1"/>
  <c r="L123" i="34" s="1"/>
  <c r="I124" i="34"/>
  <c r="I125" i="34"/>
  <c r="J125" i="34" s="1"/>
  <c r="I126" i="34"/>
  <c r="I127" i="34"/>
  <c r="I128" i="34"/>
  <c r="J128" i="34" s="1"/>
  <c r="L128" i="34" s="1"/>
  <c r="I129" i="34"/>
  <c r="N129" i="34" s="1"/>
  <c r="O129" i="34" s="1"/>
  <c r="I130" i="34"/>
  <c r="N130" i="34" s="1"/>
  <c r="O130" i="34" s="1"/>
  <c r="I131" i="34"/>
  <c r="I132" i="34"/>
  <c r="I133" i="34"/>
  <c r="I134" i="34"/>
  <c r="J134" i="34" s="1"/>
  <c r="I135" i="34"/>
  <c r="N135" i="34" s="1"/>
  <c r="O135" i="34" s="1"/>
  <c r="I136" i="34"/>
  <c r="I137" i="34"/>
  <c r="J137" i="34" s="1"/>
  <c r="L137" i="34" s="1"/>
  <c r="J6" i="34"/>
  <c r="J7" i="34"/>
  <c r="J8" i="34"/>
  <c r="J9" i="34"/>
  <c r="L9" i="34" s="1"/>
  <c r="J10" i="34"/>
  <c r="L10" i="34" s="1"/>
  <c r="J11" i="34"/>
  <c r="L11" i="34" s="1"/>
  <c r="J12" i="34"/>
  <c r="L12" i="34" s="1"/>
  <c r="J20" i="34"/>
  <c r="J21" i="34"/>
  <c r="J22" i="34"/>
  <c r="J24" i="34"/>
  <c r="L24" i="34" s="1"/>
  <c r="J25" i="34"/>
  <c r="L25" i="34" s="1"/>
  <c r="J26" i="34"/>
  <c r="L26" i="34" s="1"/>
  <c r="J34" i="34"/>
  <c r="J35" i="34"/>
  <c r="J36" i="34"/>
  <c r="J37" i="34"/>
  <c r="L37" i="34" s="1"/>
  <c r="J38" i="34"/>
  <c r="L38" i="34" s="1"/>
  <c r="J39" i="34"/>
  <c r="L39" i="34" s="1"/>
  <c r="J40" i="34"/>
  <c r="L40" i="34" s="1"/>
  <c r="J48" i="34"/>
  <c r="J50" i="34"/>
  <c r="J62" i="34"/>
  <c r="L62" i="34" s="1"/>
  <c r="J63" i="34"/>
  <c r="L63" i="34" s="1"/>
  <c r="J64" i="34"/>
  <c r="L64" i="34" s="1"/>
  <c r="J65" i="34"/>
  <c r="L65" i="34" s="1"/>
  <c r="J66" i="34"/>
  <c r="L66" i="34" s="1"/>
  <c r="J77" i="34"/>
  <c r="J78" i="34"/>
  <c r="J82" i="34"/>
  <c r="L82" i="34" s="1"/>
  <c r="J90" i="34"/>
  <c r="J91" i="34"/>
  <c r="J92" i="34"/>
  <c r="J94" i="34"/>
  <c r="L94" i="34" s="1"/>
  <c r="J96" i="34"/>
  <c r="L96" i="34" s="1"/>
  <c r="J97" i="34"/>
  <c r="L97" i="34" s="1"/>
  <c r="J105" i="34"/>
  <c r="J119" i="34"/>
  <c r="L119" i="34" s="1"/>
  <c r="J120" i="34"/>
  <c r="L120" i="34" s="1"/>
  <c r="J124" i="34"/>
  <c r="L124" i="34" s="1"/>
  <c r="J133" i="34"/>
  <c r="J135" i="34"/>
  <c r="L135" i="34" s="1"/>
  <c r="J136" i="34"/>
  <c r="L136" i="34" s="1"/>
  <c r="K2" i="34"/>
  <c r="K3" i="34"/>
  <c r="M3" i="34" s="1"/>
  <c r="K4" i="34"/>
  <c r="M4" i="34" s="1"/>
  <c r="K5" i="34"/>
  <c r="M5" i="34" s="1"/>
  <c r="K6" i="34"/>
  <c r="M6" i="34" s="1"/>
  <c r="K7" i="34"/>
  <c r="M7" i="34" s="1"/>
  <c r="K8" i="34"/>
  <c r="M8" i="34" s="1"/>
  <c r="K9" i="34"/>
  <c r="K10" i="34"/>
  <c r="K11" i="34"/>
  <c r="M11" i="34" s="1"/>
  <c r="K12" i="34"/>
  <c r="K13" i="34"/>
  <c r="K14" i="34"/>
  <c r="M14" i="34" s="1"/>
  <c r="K15" i="34"/>
  <c r="M15" i="34" s="1"/>
  <c r="K16" i="34"/>
  <c r="K17" i="34"/>
  <c r="M17" i="34" s="1"/>
  <c r="K18" i="34"/>
  <c r="M18" i="34" s="1"/>
  <c r="K19" i="34"/>
  <c r="M19" i="34" s="1"/>
  <c r="K20" i="34"/>
  <c r="N20" i="34" s="1"/>
  <c r="O20" i="34" s="1"/>
  <c r="K21" i="34"/>
  <c r="N21" i="34" s="1"/>
  <c r="O21" i="34" s="1"/>
  <c r="K22" i="34"/>
  <c r="M22" i="34" s="1"/>
  <c r="K23" i="34"/>
  <c r="K24" i="34"/>
  <c r="M24" i="34" s="1"/>
  <c r="K25" i="34"/>
  <c r="M25" i="34" s="1"/>
  <c r="K26" i="34"/>
  <c r="K27" i="34"/>
  <c r="K28" i="34"/>
  <c r="M28" i="34" s="1"/>
  <c r="K29" i="34"/>
  <c r="M29" i="34" s="1"/>
  <c r="K30" i="34"/>
  <c r="K31" i="34"/>
  <c r="M31" i="34" s="1"/>
  <c r="K32" i="34"/>
  <c r="M32" i="34" s="1"/>
  <c r="K33" i="34"/>
  <c r="M33" i="34" s="1"/>
  <c r="K34" i="34"/>
  <c r="M34" i="34" s="1"/>
  <c r="K35" i="34"/>
  <c r="M35" i="34" s="1"/>
  <c r="K36" i="34"/>
  <c r="M36" i="34" s="1"/>
  <c r="K37" i="34"/>
  <c r="K38" i="34"/>
  <c r="K39" i="34"/>
  <c r="M39" i="34" s="1"/>
  <c r="K40" i="34"/>
  <c r="K41" i="34"/>
  <c r="K42" i="34"/>
  <c r="M42" i="34" s="1"/>
  <c r="K43" i="34"/>
  <c r="M43" i="34" s="1"/>
  <c r="K44" i="34"/>
  <c r="K45" i="34"/>
  <c r="M45" i="34" s="1"/>
  <c r="K46" i="34"/>
  <c r="M46" i="34" s="1"/>
  <c r="K47" i="34"/>
  <c r="K48" i="34"/>
  <c r="N48" i="34" s="1"/>
  <c r="O48" i="34" s="1"/>
  <c r="K49" i="34"/>
  <c r="K50" i="34"/>
  <c r="K51" i="34"/>
  <c r="K52" i="34"/>
  <c r="K53" i="34"/>
  <c r="M53" i="34" s="1"/>
  <c r="K54" i="34"/>
  <c r="K55" i="34"/>
  <c r="K56" i="34"/>
  <c r="M56" i="34" s="1"/>
  <c r="K57" i="34"/>
  <c r="M57" i="34" s="1"/>
  <c r="K58" i="34"/>
  <c r="K59" i="34"/>
  <c r="M59" i="34" s="1"/>
  <c r="K60" i="34"/>
  <c r="M60" i="34" s="1"/>
  <c r="K61" i="34"/>
  <c r="M61" i="34" s="1"/>
  <c r="K62" i="34"/>
  <c r="M62" i="34" s="1"/>
  <c r="K63" i="34"/>
  <c r="K64" i="34"/>
  <c r="M64" i="34" s="1"/>
  <c r="K65" i="34"/>
  <c r="K66" i="34"/>
  <c r="M66" i="34" s="1"/>
  <c r="K67" i="34"/>
  <c r="M67" i="34" s="1"/>
  <c r="K68" i="34"/>
  <c r="K69" i="34"/>
  <c r="K70" i="34"/>
  <c r="M70" i="34" s="1"/>
  <c r="K71" i="34"/>
  <c r="M71" i="34" s="1"/>
  <c r="K72" i="34"/>
  <c r="K73" i="34"/>
  <c r="M73" i="34" s="1"/>
  <c r="K74" i="34"/>
  <c r="M74" i="34" s="1"/>
  <c r="K75" i="34"/>
  <c r="M75" i="34" s="1"/>
  <c r="K76" i="34"/>
  <c r="K77" i="34"/>
  <c r="M77" i="34" s="1"/>
  <c r="K78" i="34"/>
  <c r="M78" i="34" s="1"/>
  <c r="K79" i="34"/>
  <c r="K80" i="34"/>
  <c r="K81" i="34"/>
  <c r="M81" i="34" s="1"/>
  <c r="K82" i="34"/>
  <c r="K83" i="34"/>
  <c r="K84" i="34"/>
  <c r="M84" i="34" s="1"/>
  <c r="K85" i="34"/>
  <c r="M85" i="34" s="1"/>
  <c r="K86" i="34"/>
  <c r="K87" i="34"/>
  <c r="M87" i="34" s="1"/>
  <c r="K88" i="34"/>
  <c r="M88" i="34" s="1"/>
  <c r="K89" i="34"/>
  <c r="K90" i="34"/>
  <c r="N90" i="34" s="1"/>
  <c r="O90" i="34" s="1"/>
  <c r="K91" i="34"/>
  <c r="K92" i="34"/>
  <c r="M92" i="34" s="1"/>
  <c r="K93" i="34"/>
  <c r="K94" i="34"/>
  <c r="K95" i="34"/>
  <c r="M95" i="34" s="1"/>
  <c r="K96" i="34"/>
  <c r="K97" i="34"/>
  <c r="K98" i="34"/>
  <c r="M98" i="34" s="1"/>
  <c r="K99" i="34"/>
  <c r="M99" i="34" s="1"/>
  <c r="K100" i="34"/>
  <c r="K101" i="34"/>
  <c r="M101" i="34" s="1"/>
  <c r="K102" i="34"/>
  <c r="M102" i="34" s="1"/>
  <c r="K103" i="34"/>
  <c r="M103" i="34" s="1"/>
  <c r="K104" i="34"/>
  <c r="M104" i="34" s="1"/>
  <c r="K105" i="34"/>
  <c r="M105" i="34" s="1"/>
  <c r="K106" i="34"/>
  <c r="M106" i="34" s="1"/>
  <c r="K107" i="34"/>
  <c r="K108" i="34"/>
  <c r="K109" i="34"/>
  <c r="M109" i="34" s="1"/>
  <c r="K110" i="34"/>
  <c r="K111" i="34"/>
  <c r="K112" i="34"/>
  <c r="M112" i="34" s="1"/>
  <c r="K113" i="34"/>
  <c r="M113" i="34" s="1"/>
  <c r="K114" i="34"/>
  <c r="K115" i="34"/>
  <c r="M115" i="34" s="1"/>
  <c r="K116" i="34"/>
  <c r="M116" i="34" s="1"/>
  <c r="K117" i="34"/>
  <c r="M117" i="34" s="1"/>
  <c r="K118" i="34"/>
  <c r="M118" i="34" s="1"/>
  <c r="K119" i="34"/>
  <c r="K120" i="34"/>
  <c r="M120" i="34" s="1"/>
  <c r="K121" i="34"/>
  <c r="K122" i="34"/>
  <c r="M122" i="34" s="1"/>
  <c r="K123" i="34"/>
  <c r="M123" i="34" s="1"/>
  <c r="K124" i="34"/>
  <c r="K125" i="34"/>
  <c r="K126" i="34"/>
  <c r="M126" i="34" s="1"/>
  <c r="K127" i="34"/>
  <c r="M127" i="34" s="1"/>
  <c r="K128" i="34"/>
  <c r="K129" i="34"/>
  <c r="M129" i="34" s="1"/>
  <c r="K130" i="34"/>
  <c r="M130" i="34" s="1"/>
  <c r="K131" i="34"/>
  <c r="M131" i="34" s="1"/>
  <c r="K132" i="34"/>
  <c r="M132" i="34" s="1"/>
  <c r="K133" i="34"/>
  <c r="M133" i="34" s="1"/>
  <c r="K134" i="34"/>
  <c r="M134" i="34" s="1"/>
  <c r="K135" i="34"/>
  <c r="K136" i="34"/>
  <c r="K137" i="34"/>
  <c r="M137" i="34" s="1"/>
  <c r="L90" i="34"/>
  <c r="M9" i="34"/>
  <c r="M10" i="34"/>
  <c r="M23" i="34"/>
  <c r="M37" i="34"/>
  <c r="M38" i="34"/>
  <c r="M47" i="34"/>
  <c r="M48" i="34"/>
  <c r="M49" i="34"/>
  <c r="M50" i="34"/>
  <c r="M51" i="34"/>
  <c r="M52" i="34"/>
  <c r="M65" i="34"/>
  <c r="M79" i="34"/>
  <c r="M80" i="34"/>
  <c r="M89" i="34"/>
  <c r="M90" i="34"/>
  <c r="M91" i="34"/>
  <c r="M93" i="34"/>
  <c r="M94" i="34"/>
  <c r="M107" i="34"/>
  <c r="M108" i="34"/>
  <c r="M121" i="34"/>
  <c r="M135" i="34"/>
  <c r="M136" i="34"/>
  <c r="N6" i="34"/>
  <c r="N7" i="34"/>
  <c r="N8" i="34"/>
  <c r="O8" i="34" s="1"/>
  <c r="N10" i="34"/>
  <c r="O10" i="34" s="1"/>
  <c r="N11" i="34"/>
  <c r="O11" i="34" s="1"/>
  <c r="N23" i="34"/>
  <c r="O23" i="34" s="1"/>
  <c r="N25" i="34"/>
  <c r="O25" i="34" s="1"/>
  <c r="N53" i="34"/>
  <c r="O53" i="34" s="1"/>
  <c r="N66" i="34"/>
  <c r="O66" i="34" s="1"/>
  <c r="N80" i="34"/>
  <c r="O80" i="34" s="1"/>
  <c r="N81" i="34"/>
  <c r="O81" i="34" s="1"/>
  <c r="N84" i="34"/>
  <c r="O84" i="34" s="1"/>
  <c r="N95" i="34"/>
  <c r="O95" i="34" s="1"/>
  <c r="N108" i="34"/>
  <c r="O108" i="34" s="1"/>
  <c r="N109" i="34"/>
  <c r="O109" i="34" s="1"/>
  <c r="N136" i="34"/>
  <c r="O136" i="34" s="1"/>
  <c r="N137" i="34"/>
  <c r="O137" i="34" s="1"/>
  <c r="O6" i="34"/>
  <c r="O7" i="34"/>
  <c r="P9" i="34"/>
  <c r="P22" i="34"/>
  <c r="R22" i="34" s="1"/>
  <c r="P32" i="34"/>
  <c r="R32" i="34" s="1"/>
  <c r="P37" i="34"/>
  <c r="R37" i="34" s="1"/>
  <c r="P47" i="34"/>
  <c r="P74" i="34"/>
  <c r="R74" i="34" s="1"/>
  <c r="P79" i="34"/>
  <c r="R79" i="34" s="1"/>
  <c r="P95" i="34"/>
  <c r="R95" i="34" s="1"/>
  <c r="P106" i="34"/>
  <c r="P122" i="34"/>
  <c r="P123" i="34"/>
  <c r="R123" i="34" s="1"/>
  <c r="J140" i="10"/>
  <c r="J106" i="10"/>
  <c r="J224" i="10"/>
  <c r="J124" i="10"/>
  <c r="J139" i="10"/>
  <c r="J116" i="10"/>
  <c r="J147" i="10"/>
  <c r="J99" i="10"/>
  <c r="J148" i="10"/>
  <c r="J2" i="10"/>
  <c r="J219" i="10"/>
  <c r="J3" i="10"/>
  <c r="J135" i="10"/>
  <c r="J120" i="10"/>
  <c r="J210" i="10"/>
  <c r="J144" i="10"/>
  <c r="J141" i="10"/>
  <c r="J122" i="10"/>
  <c r="J4" i="10"/>
  <c r="J233" i="10"/>
  <c r="J170" i="10"/>
  <c r="J5" i="10"/>
  <c r="J6" i="10"/>
  <c r="J186" i="10"/>
  <c r="J102" i="10"/>
  <c r="J7" i="10"/>
  <c r="J8" i="10"/>
  <c r="J183" i="10"/>
  <c r="J181" i="10"/>
  <c r="J217" i="10"/>
  <c r="J9" i="10"/>
  <c r="J10" i="10"/>
  <c r="J11" i="10"/>
  <c r="J12" i="10"/>
  <c r="J13" i="10"/>
  <c r="J209" i="10"/>
  <c r="J214" i="10"/>
  <c r="J14" i="10"/>
  <c r="J235" i="10"/>
  <c r="J15" i="10"/>
  <c r="J16" i="10"/>
  <c r="J17" i="10"/>
  <c r="J134" i="10"/>
  <c r="J114" i="10"/>
  <c r="J97" i="10"/>
  <c r="J18" i="10"/>
  <c r="J184" i="10"/>
  <c r="J19" i="10"/>
  <c r="J20" i="10"/>
  <c r="J123" i="10"/>
  <c r="J21" i="10"/>
  <c r="J228" i="10"/>
  <c r="J22" i="10"/>
  <c r="J23" i="10"/>
  <c r="J24" i="10"/>
  <c r="J25" i="10"/>
  <c r="J26" i="10"/>
  <c r="J27" i="10"/>
  <c r="J28" i="10"/>
  <c r="J213" i="10"/>
  <c r="J128" i="10"/>
  <c r="J130" i="10"/>
  <c r="J29" i="10"/>
  <c r="J30" i="10"/>
  <c r="J31" i="10"/>
  <c r="J32" i="10"/>
  <c r="J33" i="10"/>
  <c r="J34" i="10"/>
  <c r="J35" i="10"/>
  <c r="J36" i="10"/>
  <c r="J94" i="10"/>
  <c r="J208" i="10"/>
  <c r="J201" i="10"/>
  <c r="J205" i="10"/>
  <c r="J132" i="10"/>
  <c r="J107" i="10"/>
  <c r="J131" i="10"/>
  <c r="J142" i="10"/>
  <c r="J125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159" i="10"/>
  <c r="J157" i="10"/>
  <c r="J56" i="10"/>
  <c r="J112" i="10"/>
  <c r="J236" i="10"/>
  <c r="J57" i="10"/>
  <c r="J58" i="10"/>
  <c r="J110" i="10"/>
  <c r="J203" i="10"/>
  <c r="J59" i="10"/>
  <c r="J145" i="10"/>
  <c r="J60" i="10"/>
  <c r="J61" i="10"/>
  <c r="J62" i="10"/>
  <c r="J63" i="10"/>
  <c r="J138" i="10"/>
  <c r="J150" i="10"/>
  <c r="J136" i="10"/>
  <c r="J121" i="10"/>
  <c r="J146" i="10"/>
  <c r="J64" i="10"/>
  <c r="J65" i="10"/>
  <c r="J66" i="10"/>
  <c r="J165" i="10"/>
  <c r="J67" i="10"/>
  <c r="J68" i="10"/>
  <c r="J177" i="10"/>
  <c r="J69" i="10"/>
  <c r="J70" i="10"/>
  <c r="J171" i="10"/>
  <c r="J71" i="10"/>
  <c r="J187" i="10"/>
  <c r="J152" i="10"/>
  <c r="J188" i="10"/>
  <c r="J127" i="10"/>
  <c r="J129" i="10"/>
  <c r="J143" i="10"/>
  <c r="J158" i="10"/>
  <c r="J151" i="10"/>
  <c r="J72" i="10"/>
  <c r="J73" i="10"/>
  <c r="J74" i="10"/>
  <c r="J96" i="10"/>
  <c r="J100" i="10"/>
  <c r="J155" i="10"/>
  <c r="J75" i="10"/>
  <c r="J234" i="10"/>
  <c r="J113" i="10"/>
  <c r="J95" i="10"/>
  <c r="J179" i="10"/>
  <c r="J149" i="10"/>
  <c r="J176" i="10"/>
  <c r="J126" i="10"/>
  <c r="J119" i="10"/>
  <c r="J76" i="10"/>
  <c r="J77" i="10"/>
  <c r="J229" i="10"/>
  <c r="J156" i="10"/>
  <c r="J117" i="10"/>
  <c r="J227" i="10"/>
  <c r="J167" i="10"/>
  <c r="J220" i="10"/>
  <c r="J221" i="10"/>
  <c r="J78" i="10"/>
  <c r="J153" i="10"/>
  <c r="J118" i="10"/>
  <c r="J185" i="10"/>
  <c r="J98" i="10"/>
  <c r="J169" i="10"/>
  <c r="J212" i="10"/>
  <c r="J237" i="10"/>
  <c r="J79" i="10"/>
  <c r="J80" i="10"/>
  <c r="J81" i="10"/>
  <c r="J82" i="10"/>
  <c r="J238" i="10"/>
  <c r="J239" i="10"/>
  <c r="J101" i="10"/>
  <c r="J240" i="10"/>
  <c r="J83" i="10"/>
  <c r="J84" i="10"/>
  <c r="J160" i="10"/>
  <c r="J161" i="10"/>
  <c r="J162" i="10"/>
  <c r="J241" i="10"/>
  <c r="J85" i="10"/>
  <c r="J111" i="10"/>
  <c r="J86" i="10"/>
  <c r="J87" i="10"/>
  <c r="J242" i="10"/>
  <c r="J215" i="10"/>
  <c r="J109" i="10"/>
  <c r="J230" i="10"/>
  <c r="J216" i="10"/>
  <c r="J204" i="10"/>
  <c r="J189" i="10"/>
  <c r="J191" i="10"/>
  <c r="J192" i="10"/>
  <c r="J193" i="10"/>
  <c r="J231" i="10"/>
  <c r="J194" i="10"/>
  <c r="J195" i="10"/>
  <c r="J196" i="10"/>
  <c r="J202" i="10"/>
  <c r="J172" i="10"/>
  <c r="J197" i="10"/>
  <c r="J173" i="10"/>
  <c r="J206" i="10"/>
  <c r="J174" i="10"/>
  <c r="J168" i="10"/>
  <c r="J198" i="10"/>
  <c r="J199" i="10"/>
  <c r="J243" i="10"/>
  <c r="J190" i="10"/>
  <c r="J88" i="10"/>
  <c r="J244" i="10"/>
  <c r="J104" i="10"/>
  <c r="J103" i="10"/>
  <c r="J166" i="10"/>
  <c r="J207" i="10"/>
  <c r="J137" i="10"/>
  <c r="J232" i="10"/>
  <c r="J245" i="10"/>
  <c r="J225" i="10"/>
  <c r="J218" i="10"/>
  <c r="J105" i="10"/>
  <c r="J133" i="10"/>
  <c r="J89" i="10"/>
  <c r="J90" i="10"/>
  <c r="J91" i="10"/>
  <c r="J92" i="10"/>
  <c r="J93" i="10"/>
  <c r="J246" i="10"/>
  <c r="J222" i="10"/>
  <c r="J182" i="10"/>
  <c r="J178" i="10"/>
  <c r="J163" i="10"/>
  <c r="J180" i="10"/>
  <c r="J175" i="10"/>
  <c r="J115" i="10"/>
  <c r="J154" i="10"/>
  <c r="J108" i="10"/>
  <c r="J247" i="10"/>
  <c r="J248" i="10"/>
  <c r="J164" i="10"/>
  <c r="J226" i="10"/>
  <c r="J211" i="10"/>
  <c r="J200" i="10"/>
  <c r="J249" i="10"/>
  <c r="J250" i="10"/>
  <c r="J223" i="10"/>
  <c r="J251" i="10"/>
  <c r="J252" i="10"/>
  <c r="J253" i="10"/>
  <c r="J254" i="10"/>
  <c r="K140" i="10"/>
  <c r="AC167" i="20" s="1"/>
  <c r="K106" i="10"/>
  <c r="AC1893" i="20" s="1"/>
  <c r="K224" i="10"/>
  <c r="K124" i="10"/>
  <c r="K139" i="10"/>
  <c r="AC440" i="20" s="1"/>
  <c r="K116" i="10"/>
  <c r="K147" i="10"/>
  <c r="K99" i="10"/>
  <c r="AC1037" i="20" s="1"/>
  <c r="K148" i="10"/>
  <c r="AC1572" i="20" s="1"/>
  <c r="K2" i="10"/>
  <c r="K219" i="10"/>
  <c r="AC12" i="20" s="1"/>
  <c r="K3" i="10"/>
  <c r="K135" i="10"/>
  <c r="AC1774" i="20" s="1"/>
  <c r="K120" i="10"/>
  <c r="AC2387" i="20" s="1"/>
  <c r="K210" i="10"/>
  <c r="AC1472" i="20" s="1"/>
  <c r="K144" i="10"/>
  <c r="AC372" i="20" s="1"/>
  <c r="K141" i="10"/>
  <c r="K122" i="10"/>
  <c r="AC2194" i="20" s="1"/>
  <c r="K4" i="10"/>
  <c r="AC23" i="20" s="1"/>
  <c r="K233" i="10"/>
  <c r="K170" i="10"/>
  <c r="AC2298" i="20" s="1"/>
  <c r="K5" i="10"/>
  <c r="AC26" i="20" s="1"/>
  <c r="K6" i="10"/>
  <c r="AC27" i="20" s="1"/>
  <c r="K186" i="10"/>
  <c r="AC2056" i="20" s="1"/>
  <c r="K102" i="10"/>
  <c r="K7" i="10"/>
  <c r="AC30" i="20" s="1"/>
  <c r="K8" i="10"/>
  <c r="K183" i="10"/>
  <c r="AC672" i="20" s="1"/>
  <c r="K181" i="10"/>
  <c r="AC1444" i="20" s="1"/>
  <c r="K217" i="10"/>
  <c r="AC1443" i="20" s="1"/>
  <c r="K9" i="10"/>
  <c r="K10" i="10"/>
  <c r="AC1877" i="20" s="1"/>
  <c r="K11" i="10"/>
  <c r="AC37" i="20" s="1"/>
  <c r="K12" i="10"/>
  <c r="AC38" i="20" s="1"/>
  <c r="K13" i="10"/>
  <c r="AC39" i="20" s="1"/>
  <c r="K209" i="10"/>
  <c r="K214" i="10"/>
  <c r="AC1737" i="20" s="1"/>
  <c r="K14" i="10"/>
  <c r="AC1123" i="20" s="1"/>
  <c r="K235" i="10"/>
  <c r="AC43" i="20" s="1"/>
  <c r="K15" i="10"/>
  <c r="AC44" i="20" s="1"/>
  <c r="K16" i="10"/>
  <c r="AC45" i="20" s="1"/>
  <c r="K17" i="10"/>
  <c r="AC46" i="20" s="1"/>
  <c r="K134" i="10"/>
  <c r="AC483" i="20" s="1"/>
  <c r="K114" i="10"/>
  <c r="K97" i="10"/>
  <c r="K18" i="10"/>
  <c r="AC105" i="20" s="1"/>
  <c r="K184" i="10"/>
  <c r="K19" i="10"/>
  <c r="AC62" i="20" s="1"/>
  <c r="K20" i="10"/>
  <c r="AC53" i="20" s="1"/>
  <c r="K123" i="10"/>
  <c r="AC54" i="20" s="1"/>
  <c r="K21" i="10"/>
  <c r="AC55" i="20" s="1"/>
  <c r="K228" i="10"/>
  <c r="AC2380" i="20" s="1"/>
  <c r="K22" i="10"/>
  <c r="K23" i="10"/>
  <c r="AC60" i="20" s="1"/>
  <c r="K24" i="10"/>
  <c r="K25" i="10"/>
  <c r="K26" i="10"/>
  <c r="AC66" i="20" s="1"/>
  <c r="K27" i="10"/>
  <c r="K28" i="10"/>
  <c r="AC68" i="20" s="1"/>
  <c r="K213" i="10"/>
  <c r="AC258" i="20" s="1"/>
  <c r="K128" i="10"/>
  <c r="K130" i="10"/>
  <c r="AC1948" i="20" s="1"/>
  <c r="K29" i="10"/>
  <c r="AC72" i="20" s="1"/>
  <c r="K30" i="10"/>
  <c r="AC73" i="20" s="1"/>
  <c r="K31" i="10"/>
  <c r="AC74" i="20" s="1"/>
  <c r="K32" i="10"/>
  <c r="AC75" i="20" s="1"/>
  <c r="K33" i="10"/>
  <c r="AC76" i="20" s="1"/>
  <c r="K34" i="10"/>
  <c r="AC77" i="20" s="1"/>
  <c r="K35" i="10"/>
  <c r="AC78" i="20" s="1"/>
  <c r="K36" i="10"/>
  <c r="AC79" i="20" s="1"/>
  <c r="K94" i="10"/>
  <c r="AC80" i="20" s="1"/>
  <c r="K208" i="10"/>
  <c r="K201" i="10"/>
  <c r="K205" i="10"/>
  <c r="AC1836" i="20" s="1"/>
  <c r="K132" i="10"/>
  <c r="K107" i="10"/>
  <c r="K131" i="10"/>
  <c r="AC355" i="20" s="1"/>
  <c r="K142" i="10"/>
  <c r="AC1295" i="20" s="1"/>
  <c r="K125" i="10"/>
  <c r="AC931" i="20" s="1"/>
  <c r="K37" i="10"/>
  <c r="AC110" i="20" s="1"/>
  <c r="K38" i="10"/>
  <c r="AC111" i="20" s="1"/>
  <c r="K39" i="10"/>
  <c r="AC112" i="20" s="1"/>
  <c r="K40" i="10"/>
  <c r="AC113" i="20" s="1"/>
  <c r="K41" i="10"/>
  <c r="AC114" i="20" s="1"/>
  <c r="K42" i="10"/>
  <c r="AC115" i="20" s="1"/>
  <c r="K43" i="10"/>
  <c r="K44" i="10"/>
  <c r="K45" i="10"/>
  <c r="K46" i="10"/>
  <c r="AC122" i="20" s="1"/>
  <c r="K47" i="10"/>
  <c r="AC1013" i="20" s="1"/>
  <c r="K48" i="10"/>
  <c r="AC124" i="20" s="1"/>
  <c r="K49" i="10"/>
  <c r="AC125" i="20" s="1"/>
  <c r="K50" i="10"/>
  <c r="AC897" i="20" s="1"/>
  <c r="K51" i="10"/>
  <c r="AC2393" i="20" s="1"/>
  <c r="K52" i="10"/>
  <c r="AC1151" i="20" s="1"/>
  <c r="K53" i="10"/>
  <c r="AC132" i="20" s="1"/>
  <c r="K54" i="10"/>
  <c r="K55" i="10"/>
  <c r="AC136" i="20" s="1"/>
  <c r="K159" i="10"/>
  <c r="AC1556" i="20" s="1"/>
  <c r="K157" i="10"/>
  <c r="AC2369" i="20" s="1"/>
  <c r="K56" i="10"/>
  <c r="AC139" i="20" s="1"/>
  <c r="K112" i="10"/>
  <c r="K236" i="10"/>
  <c r="AC155" i="20" s="1"/>
  <c r="K57" i="10"/>
  <c r="K58" i="10"/>
  <c r="AC158" i="20" s="1"/>
  <c r="K110" i="10"/>
  <c r="K203" i="10"/>
  <c r="AC1120" i="20" s="1"/>
  <c r="K59" i="10"/>
  <c r="AC171" i="20" s="1"/>
  <c r="K145" i="10"/>
  <c r="AC411" i="20" s="1"/>
  <c r="K60" i="10"/>
  <c r="AC2008" i="20" s="1"/>
  <c r="K61" i="10"/>
  <c r="K62" i="10"/>
  <c r="K63" i="10"/>
  <c r="K138" i="10"/>
  <c r="K150" i="10"/>
  <c r="K136" i="10"/>
  <c r="K121" i="10"/>
  <c r="AC231" i="20" s="1"/>
  <c r="K146" i="10"/>
  <c r="K64" i="10"/>
  <c r="AC1704" i="20" s="1"/>
  <c r="K65" i="10"/>
  <c r="AC1495" i="20" s="1"/>
  <c r="K66" i="10"/>
  <c r="K165" i="10"/>
  <c r="AC1738" i="20" s="1"/>
  <c r="K67" i="10"/>
  <c r="AC306" i="20" s="1"/>
  <c r="K68" i="10"/>
  <c r="K177" i="10"/>
  <c r="AC1552" i="20" s="1"/>
  <c r="K69" i="10"/>
  <c r="AC267" i="20" s="1"/>
  <c r="K70" i="10"/>
  <c r="AC268" i="20" s="1"/>
  <c r="K171" i="10"/>
  <c r="K71" i="10"/>
  <c r="AC270" i="20" s="1"/>
  <c r="K187" i="10"/>
  <c r="AC1640" i="20" s="1"/>
  <c r="K152" i="10"/>
  <c r="K188" i="10"/>
  <c r="K127" i="10"/>
  <c r="K129" i="10"/>
  <c r="K143" i="10"/>
  <c r="AC606" i="20" s="1"/>
  <c r="K158" i="10"/>
  <c r="AC2185" i="20" s="1"/>
  <c r="K151" i="10"/>
  <c r="K72" i="10"/>
  <c r="AC295" i="20" s="1"/>
  <c r="K73" i="10"/>
  <c r="AC630" i="20" s="1"/>
  <c r="K74" i="10"/>
  <c r="K96" i="10"/>
  <c r="AC1414" i="20" s="1"/>
  <c r="K100" i="10"/>
  <c r="AC310" i="20" s="1"/>
  <c r="K155" i="10"/>
  <c r="K75" i="10"/>
  <c r="K234" i="10"/>
  <c r="K113" i="10"/>
  <c r="AC2031" i="20" s="1"/>
  <c r="K95" i="10"/>
  <c r="K179" i="10"/>
  <c r="K149" i="10"/>
  <c r="AC1026" i="20" s="1"/>
  <c r="K176" i="10"/>
  <c r="AC1318" i="20" s="1"/>
  <c r="K126" i="10"/>
  <c r="K119" i="10"/>
  <c r="K76" i="10"/>
  <c r="AC398" i="20" s="1"/>
  <c r="K77" i="10"/>
  <c r="AC1384" i="20" s="1"/>
  <c r="K229" i="10"/>
  <c r="AC406" i="20" s="1"/>
  <c r="K156" i="10"/>
  <c r="K117" i="10"/>
  <c r="K227" i="10"/>
  <c r="AC1335" i="20" s="1"/>
  <c r="K167" i="10"/>
  <c r="K220" i="10"/>
  <c r="AC1972" i="20" s="1"/>
  <c r="K221" i="10"/>
  <c r="AC460" i="20" s="1"/>
  <c r="K78" i="10"/>
  <c r="AC2030" i="20" s="1"/>
  <c r="K153" i="10"/>
  <c r="K118" i="10"/>
  <c r="AC502" i="20" s="1"/>
  <c r="K185" i="10"/>
  <c r="AC1824" i="20" s="1"/>
  <c r="K98" i="10"/>
  <c r="K169" i="10"/>
  <c r="K212" i="10"/>
  <c r="AC744" i="20" s="1"/>
  <c r="K237" i="10"/>
  <c r="K79" i="10"/>
  <c r="AC1286" i="20" s="1"/>
  <c r="K80" i="10"/>
  <c r="K81" i="10"/>
  <c r="K82" i="10"/>
  <c r="K238" i="10"/>
  <c r="K239" i="10"/>
  <c r="K101" i="10"/>
  <c r="K240" i="10"/>
  <c r="K83" i="10"/>
  <c r="K84" i="10"/>
  <c r="K160" i="10"/>
  <c r="K161" i="10"/>
  <c r="K162" i="10"/>
  <c r="K241" i="10"/>
  <c r="K85" i="10"/>
  <c r="K111" i="10"/>
  <c r="K86" i="10"/>
  <c r="K87" i="10"/>
  <c r="K242" i="10"/>
  <c r="K215" i="10"/>
  <c r="K109" i="10"/>
  <c r="AC2238" i="20" s="1"/>
  <c r="K230" i="10"/>
  <c r="K216" i="10"/>
  <c r="AC1662" i="20" s="1"/>
  <c r="K204" i="10"/>
  <c r="AC2006" i="20" s="1"/>
  <c r="K189" i="10"/>
  <c r="AC1946" i="20" s="1"/>
  <c r="K191" i="10"/>
  <c r="K192" i="10"/>
  <c r="AC1789" i="20" s="1"/>
  <c r="K193" i="10"/>
  <c r="AC2046" i="20" s="1"/>
  <c r="K231" i="10"/>
  <c r="K194" i="10"/>
  <c r="K195" i="10"/>
  <c r="AC1193" i="20" s="1"/>
  <c r="K196" i="10"/>
  <c r="K202" i="10"/>
  <c r="AC1192" i="20" s="1"/>
  <c r="K172" i="10"/>
  <c r="AC1638" i="20" s="1"/>
  <c r="K197" i="10"/>
  <c r="AC2353" i="20" s="1"/>
  <c r="K173" i="10"/>
  <c r="AC1719" i="20" s="1"/>
  <c r="K206" i="10"/>
  <c r="K174" i="10"/>
  <c r="K168" i="10"/>
  <c r="AC1914" i="20" s="1"/>
  <c r="K198" i="10"/>
  <c r="AC716" i="20" s="1"/>
  <c r="K199" i="10"/>
  <c r="AC2351" i="20" s="1"/>
  <c r="K243" i="10"/>
  <c r="K190" i="10"/>
  <c r="AC676" i="20" s="1"/>
  <c r="K88" i="10"/>
  <c r="K244" i="10"/>
  <c r="K104" i="10"/>
  <c r="K103" i="10"/>
  <c r="K166" i="10"/>
  <c r="K207" i="10"/>
  <c r="AC1095" i="20" s="1"/>
  <c r="K137" i="10"/>
  <c r="AC652" i="20" s="1"/>
  <c r="K232" i="10"/>
  <c r="K245" i="10"/>
  <c r="K225" i="10"/>
  <c r="AC1350" i="20" s="1"/>
  <c r="K218" i="10"/>
  <c r="AC1524" i="20" s="1"/>
  <c r="K105" i="10"/>
  <c r="AC1977" i="20" s="1"/>
  <c r="K133" i="10"/>
  <c r="AC2145" i="20" s="1"/>
  <c r="K89" i="10"/>
  <c r="K90" i="10"/>
  <c r="K91" i="10"/>
  <c r="K92" i="10"/>
  <c r="K93" i="10"/>
  <c r="AC2065" i="20" s="1"/>
  <c r="K246" i="10"/>
  <c r="K222" i="10"/>
  <c r="AC1973" i="20" s="1"/>
  <c r="K182" i="10"/>
  <c r="AC2218" i="20" s="1"/>
  <c r="K178" i="10"/>
  <c r="AC1541" i="20" s="1"/>
  <c r="K163" i="10"/>
  <c r="K180" i="10"/>
  <c r="AC870" i="20" s="1"/>
  <c r="K175" i="10"/>
  <c r="AC1520" i="20" s="1"/>
  <c r="K115" i="10"/>
  <c r="AC779" i="20" s="1"/>
  <c r="K154" i="10"/>
  <c r="K108" i="10"/>
  <c r="AC1688" i="20" s="1"/>
  <c r="K247" i="10"/>
  <c r="K248" i="10"/>
  <c r="K164" i="10"/>
  <c r="AC772" i="20" s="1"/>
  <c r="K226" i="10"/>
  <c r="K211" i="10"/>
  <c r="AC770" i="20" s="1"/>
  <c r="K200" i="10"/>
  <c r="AC2017" i="20" s="1"/>
  <c r="K249" i="10"/>
  <c r="K250" i="10"/>
  <c r="K223" i="10"/>
  <c r="AC1964" i="20" s="1"/>
  <c r="K251" i="10"/>
  <c r="K252" i="10"/>
  <c r="K253" i="10"/>
  <c r="K254" i="10"/>
  <c r="L140" i="10"/>
  <c r="L106" i="10"/>
  <c r="L224" i="10"/>
  <c r="M224" i="10" s="1"/>
  <c r="N224" i="10" s="1"/>
  <c r="O224" i="10" s="1"/>
  <c r="L124" i="10"/>
  <c r="L139" i="10"/>
  <c r="M139" i="10" s="1"/>
  <c r="N139" i="10" s="1"/>
  <c r="O139" i="10" s="1"/>
  <c r="L116" i="10"/>
  <c r="L147" i="10"/>
  <c r="M147" i="10" s="1"/>
  <c r="N147" i="10" s="1"/>
  <c r="L99" i="10"/>
  <c r="L148" i="10"/>
  <c r="P148" i="10" s="1"/>
  <c r="L2" i="10"/>
  <c r="L219" i="10"/>
  <c r="P219" i="10" s="1"/>
  <c r="L3" i="10"/>
  <c r="L135" i="10"/>
  <c r="L120" i="10"/>
  <c r="M120" i="10" s="1"/>
  <c r="N120" i="10" s="1"/>
  <c r="O120" i="10" s="1"/>
  <c r="L210" i="10"/>
  <c r="L144" i="10"/>
  <c r="L141" i="10"/>
  <c r="M141" i="10" s="1"/>
  <c r="N141" i="10" s="1"/>
  <c r="O141" i="10" s="1"/>
  <c r="L122" i="10"/>
  <c r="L4" i="10"/>
  <c r="M4" i="10" s="1"/>
  <c r="N4" i="10" s="1"/>
  <c r="O4" i="10" s="1"/>
  <c r="L233" i="10"/>
  <c r="P233" i="10" s="1"/>
  <c r="L170" i="10"/>
  <c r="M170" i="10" s="1"/>
  <c r="N170" i="10" s="1"/>
  <c r="L5" i="10"/>
  <c r="L6" i="10"/>
  <c r="M6" i="10" s="1"/>
  <c r="N6" i="10" s="1"/>
  <c r="O6" i="10" s="1"/>
  <c r="L186" i="10"/>
  <c r="L102" i="10"/>
  <c r="P102" i="10" s="1"/>
  <c r="L7" i="10"/>
  <c r="L8" i="10"/>
  <c r="L183" i="10"/>
  <c r="M183" i="10" s="1"/>
  <c r="N183" i="10" s="1"/>
  <c r="O183" i="10" s="1"/>
  <c r="L181" i="10"/>
  <c r="L217" i="10"/>
  <c r="L9" i="10"/>
  <c r="M9" i="10" s="1"/>
  <c r="N9" i="10" s="1"/>
  <c r="O9" i="10" s="1"/>
  <c r="L10" i="10"/>
  <c r="L11" i="10"/>
  <c r="M11" i="10" s="1"/>
  <c r="N11" i="10" s="1"/>
  <c r="O11" i="10" s="1"/>
  <c r="L12" i="10"/>
  <c r="P12" i="10" s="1"/>
  <c r="L13" i="10"/>
  <c r="M13" i="10" s="1"/>
  <c r="N13" i="10" s="1"/>
  <c r="O13" i="10" s="1"/>
  <c r="L209" i="10"/>
  <c r="L214" i="10"/>
  <c r="Y214" i="10" s="1"/>
  <c r="Z214" i="10" s="1"/>
  <c r="L14" i="10"/>
  <c r="L235" i="10"/>
  <c r="P235" i="10" s="1"/>
  <c r="L15" i="10"/>
  <c r="L16" i="10"/>
  <c r="L17" i="10"/>
  <c r="M17" i="10" s="1"/>
  <c r="N17" i="10" s="1"/>
  <c r="O17" i="10" s="1"/>
  <c r="L134" i="10"/>
  <c r="L114" i="10"/>
  <c r="L97" i="10"/>
  <c r="M97" i="10" s="1"/>
  <c r="N97" i="10" s="1"/>
  <c r="O97" i="10" s="1"/>
  <c r="L18" i="10"/>
  <c r="L184" i="10"/>
  <c r="M184" i="10" s="1"/>
  <c r="N184" i="10" s="1"/>
  <c r="O184" i="10" s="1"/>
  <c r="L19" i="10"/>
  <c r="L20" i="10"/>
  <c r="M20" i="10" s="1"/>
  <c r="N20" i="10" s="1"/>
  <c r="L123" i="10"/>
  <c r="L21" i="10"/>
  <c r="P21" i="10" s="1"/>
  <c r="L228" i="10"/>
  <c r="L22" i="10"/>
  <c r="P22" i="10" s="1"/>
  <c r="L23" i="10"/>
  <c r="L24" i="10"/>
  <c r="L25" i="10"/>
  <c r="M25" i="10" s="1"/>
  <c r="N25" i="10" s="1"/>
  <c r="O25" i="10" s="1"/>
  <c r="L26" i="10"/>
  <c r="L27" i="10"/>
  <c r="L28" i="10"/>
  <c r="M28" i="10" s="1"/>
  <c r="N28" i="10" s="1"/>
  <c r="O28" i="10" s="1"/>
  <c r="L213" i="10"/>
  <c r="L128" i="10"/>
  <c r="M128" i="10" s="1"/>
  <c r="N128" i="10" s="1"/>
  <c r="O128" i="10" s="1"/>
  <c r="L130" i="10"/>
  <c r="L29" i="10"/>
  <c r="M29" i="10" s="1"/>
  <c r="N29" i="10" s="1"/>
  <c r="O29" i="10" s="1"/>
  <c r="L30" i="10"/>
  <c r="L31" i="10"/>
  <c r="Y31" i="10" s="1"/>
  <c r="Z31" i="10" s="1"/>
  <c r="L32" i="10"/>
  <c r="L33" i="10"/>
  <c r="P33" i="10" s="1"/>
  <c r="L34" i="10"/>
  <c r="L35" i="10"/>
  <c r="L36" i="10"/>
  <c r="M36" i="10" s="1"/>
  <c r="N36" i="10" s="1"/>
  <c r="O36" i="10" s="1"/>
  <c r="L94" i="10"/>
  <c r="L208" i="10"/>
  <c r="L201" i="10"/>
  <c r="M201" i="10" s="1"/>
  <c r="N201" i="10" s="1"/>
  <c r="O201" i="10" s="1"/>
  <c r="L205" i="10"/>
  <c r="L132" i="10"/>
  <c r="M132" i="10" s="1"/>
  <c r="N132" i="10" s="1"/>
  <c r="O132" i="10" s="1"/>
  <c r="L107" i="10"/>
  <c r="P107" i="10" s="1"/>
  <c r="L131" i="10"/>
  <c r="M131" i="10" s="1"/>
  <c r="N131" i="10" s="1"/>
  <c r="O131" i="10" s="1"/>
  <c r="L142" i="10"/>
  <c r="L125" i="10"/>
  <c r="M125" i="10" s="1"/>
  <c r="N125" i="10" s="1"/>
  <c r="O125" i="10" s="1"/>
  <c r="L37" i="10"/>
  <c r="L38" i="10"/>
  <c r="P38" i="10" s="1"/>
  <c r="L39" i="10"/>
  <c r="L40" i="10"/>
  <c r="L41" i="10"/>
  <c r="M41" i="10" s="1"/>
  <c r="N41" i="10" s="1"/>
  <c r="O41" i="10" s="1"/>
  <c r="L42" i="10"/>
  <c r="L43" i="10"/>
  <c r="L44" i="10"/>
  <c r="M44" i="10" s="1"/>
  <c r="N44" i="10" s="1"/>
  <c r="O44" i="10" s="1"/>
  <c r="L45" i="10"/>
  <c r="L46" i="10"/>
  <c r="M46" i="10" s="1"/>
  <c r="N46" i="10" s="1"/>
  <c r="O46" i="10" s="1"/>
  <c r="L47" i="10"/>
  <c r="L48" i="10"/>
  <c r="M48" i="10" s="1"/>
  <c r="N48" i="10" s="1"/>
  <c r="O48" i="10" s="1"/>
  <c r="L49" i="10"/>
  <c r="L50" i="10"/>
  <c r="M50" i="10" s="1"/>
  <c r="N50" i="10" s="1"/>
  <c r="O50" i="10" s="1"/>
  <c r="L51" i="10"/>
  <c r="L52" i="10"/>
  <c r="P52" i="10" s="1"/>
  <c r="L53" i="10"/>
  <c r="L54" i="10"/>
  <c r="L55" i="10"/>
  <c r="M55" i="10" s="1"/>
  <c r="N55" i="10" s="1"/>
  <c r="O55" i="10" s="1"/>
  <c r="L159" i="10"/>
  <c r="L157" i="10"/>
  <c r="L56" i="10"/>
  <c r="M56" i="10" s="1"/>
  <c r="N56" i="10" s="1"/>
  <c r="O56" i="10" s="1"/>
  <c r="L112" i="10"/>
  <c r="L236" i="10"/>
  <c r="M236" i="10" s="1"/>
  <c r="N236" i="10" s="1"/>
  <c r="O236" i="10" s="1"/>
  <c r="L57" i="10"/>
  <c r="M57" i="10" s="1"/>
  <c r="N57" i="10" s="1"/>
  <c r="O57" i="10" s="1"/>
  <c r="L58" i="10"/>
  <c r="M58" i="10" s="1"/>
  <c r="N58" i="10" s="1"/>
  <c r="L110" i="10"/>
  <c r="L203" i="10"/>
  <c r="M203" i="10" s="1"/>
  <c r="N203" i="10" s="1"/>
  <c r="O203" i="10" s="1"/>
  <c r="L59" i="10"/>
  <c r="L145" i="10"/>
  <c r="P145" i="10" s="1"/>
  <c r="L60" i="10"/>
  <c r="L61" i="10"/>
  <c r="L62" i="10"/>
  <c r="M62" i="10" s="1"/>
  <c r="N62" i="10" s="1"/>
  <c r="O62" i="10" s="1"/>
  <c r="L63" i="10"/>
  <c r="L138" i="10"/>
  <c r="L150" i="10"/>
  <c r="M150" i="10" s="1"/>
  <c r="N150" i="10" s="1"/>
  <c r="O150" i="10" s="1"/>
  <c r="L136" i="10"/>
  <c r="L121" i="10"/>
  <c r="M121" i="10" s="1"/>
  <c r="N121" i="10" s="1"/>
  <c r="O121" i="10" s="1"/>
  <c r="L146" i="10"/>
  <c r="P146" i="10" s="1"/>
  <c r="L64" i="10"/>
  <c r="M64" i="10" s="1"/>
  <c r="N64" i="10" s="1"/>
  <c r="O64" i="10" s="1"/>
  <c r="L65" i="10"/>
  <c r="L66" i="10"/>
  <c r="Y66" i="10" s="1"/>
  <c r="L165" i="10"/>
  <c r="M165" i="10" s="1"/>
  <c r="N165" i="10" s="1"/>
  <c r="O165" i="10" s="1"/>
  <c r="L67" i="10"/>
  <c r="P67" i="10" s="1"/>
  <c r="L68" i="10"/>
  <c r="L177" i="10"/>
  <c r="L69" i="10"/>
  <c r="M69" i="10" s="1"/>
  <c r="N69" i="10" s="1"/>
  <c r="O69" i="10" s="1"/>
  <c r="L70" i="10"/>
  <c r="L171" i="10"/>
  <c r="L71" i="10"/>
  <c r="M71" i="10" s="1"/>
  <c r="N71" i="10" s="1"/>
  <c r="O71" i="10" s="1"/>
  <c r="L187" i="10"/>
  <c r="L152" i="10"/>
  <c r="M152" i="10" s="1"/>
  <c r="N152" i="10" s="1"/>
  <c r="O152" i="10" s="1"/>
  <c r="L188" i="10"/>
  <c r="M188" i="10" s="1"/>
  <c r="N188" i="10" s="1"/>
  <c r="O188" i="10" s="1"/>
  <c r="L127" i="10"/>
  <c r="M127" i="10" s="1"/>
  <c r="N127" i="10" s="1"/>
  <c r="O127" i="10" s="1"/>
  <c r="L129" i="10"/>
  <c r="L143" i="10"/>
  <c r="P143" i="10" s="1"/>
  <c r="L158" i="10"/>
  <c r="L151" i="10"/>
  <c r="P151" i="10" s="1"/>
  <c r="L72" i="10"/>
  <c r="L73" i="10"/>
  <c r="L74" i="10"/>
  <c r="M74" i="10" s="1"/>
  <c r="N74" i="10" s="1"/>
  <c r="O74" i="10" s="1"/>
  <c r="L96" i="10"/>
  <c r="P96" i="10" s="1"/>
  <c r="L100" i="10"/>
  <c r="L155" i="10"/>
  <c r="M155" i="10" s="1"/>
  <c r="N155" i="10" s="1"/>
  <c r="O155" i="10" s="1"/>
  <c r="L75" i="10"/>
  <c r="L234" i="10"/>
  <c r="M234" i="10" s="1"/>
  <c r="N234" i="10" s="1"/>
  <c r="O234" i="10" s="1"/>
  <c r="L113" i="10"/>
  <c r="P113" i="10" s="1"/>
  <c r="L95" i="10"/>
  <c r="M95" i="10" s="1"/>
  <c r="N95" i="10" s="1"/>
  <c r="O95" i="10" s="1"/>
  <c r="L179" i="10"/>
  <c r="L149" i="10"/>
  <c r="M149" i="10" s="1"/>
  <c r="N149" i="10" s="1"/>
  <c r="O149" i="10" s="1"/>
  <c r="L176" i="10"/>
  <c r="L126" i="10"/>
  <c r="P126" i="10" s="1"/>
  <c r="L119" i="10"/>
  <c r="L76" i="10"/>
  <c r="L77" i="10"/>
  <c r="M77" i="10" s="1"/>
  <c r="N77" i="10" s="1"/>
  <c r="O77" i="10" s="1"/>
  <c r="L229" i="10"/>
  <c r="M229" i="10" s="1"/>
  <c r="N229" i="10" s="1"/>
  <c r="O229" i="10" s="1"/>
  <c r="L156" i="10"/>
  <c r="L117" i="10"/>
  <c r="M117" i="10" s="1"/>
  <c r="N117" i="10" s="1"/>
  <c r="O117" i="10" s="1"/>
  <c r="L227" i="10"/>
  <c r="L167" i="10"/>
  <c r="M167" i="10" s="1"/>
  <c r="N167" i="10" s="1"/>
  <c r="O167" i="10" s="1"/>
  <c r="L220" i="10"/>
  <c r="P220" i="10" s="1"/>
  <c r="L221" i="10"/>
  <c r="M221" i="10" s="1"/>
  <c r="N221" i="10" s="1"/>
  <c r="O221" i="10" s="1"/>
  <c r="L78" i="10"/>
  <c r="L153" i="10"/>
  <c r="Y153" i="10" s="1"/>
  <c r="Z153" i="10" s="1"/>
  <c r="L118" i="10"/>
  <c r="L185" i="10"/>
  <c r="P185" i="10" s="1"/>
  <c r="L98" i="10"/>
  <c r="L169" i="10"/>
  <c r="L212" i="10"/>
  <c r="M212" i="10" s="1"/>
  <c r="N212" i="10" s="1"/>
  <c r="O212" i="10" s="1"/>
  <c r="L237" i="10"/>
  <c r="M237" i="10" s="1"/>
  <c r="N237" i="10" s="1"/>
  <c r="O237" i="10" s="1"/>
  <c r="L79" i="10"/>
  <c r="P79" i="10" s="1"/>
  <c r="L80" i="10"/>
  <c r="M80" i="10" s="1"/>
  <c r="N80" i="10" s="1"/>
  <c r="O80" i="10" s="1"/>
  <c r="L81" i="10"/>
  <c r="L82" i="10"/>
  <c r="M82" i="10" s="1"/>
  <c r="N82" i="10" s="1"/>
  <c r="O82" i="10" s="1"/>
  <c r="L238" i="10"/>
  <c r="P238" i="10" s="1"/>
  <c r="L239" i="10"/>
  <c r="M239" i="10" s="1"/>
  <c r="N239" i="10" s="1"/>
  <c r="O239" i="10" s="1"/>
  <c r="L101" i="10"/>
  <c r="L240" i="10"/>
  <c r="M240" i="10" s="1"/>
  <c r="N240" i="10" s="1"/>
  <c r="O240" i="10" s="1"/>
  <c r="L83" i="10"/>
  <c r="L84" i="10"/>
  <c r="P84" i="10" s="1"/>
  <c r="L160" i="10"/>
  <c r="L161" i="10"/>
  <c r="L162" i="10"/>
  <c r="M162" i="10" s="1"/>
  <c r="N162" i="10" s="1"/>
  <c r="O162" i="10" s="1"/>
  <c r="L241" i="10"/>
  <c r="L85" i="10"/>
  <c r="P85" i="10" s="1"/>
  <c r="L111" i="10"/>
  <c r="M111" i="10" s="1"/>
  <c r="N111" i="10" s="1"/>
  <c r="O111" i="10" s="1"/>
  <c r="L86" i="10"/>
  <c r="L87" i="10"/>
  <c r="M87" i="10" s="1"/>
  <c r="N87" i="10" s="1"/>
  <c r="O87" i="10" s="1"/>
  <c r="L242" i="10"/>
  <c r="M242" i="10" s="1"/>
  <c r="N242" i="10" s="1"/>
  <c r="O242" i="10" s="1"/>
  <c r="L215" i="10"/>
  <c r="M215" i="10" s="1"/>
  <c r="N215" i="10" s="1"/>
  <c r="O215" i="10" s="1"/>
  <c r="L109" i="10"/>
  <c r="L230" i="10"/>
  <c r="L216" i="10"/>
  <c r="L204" i="10"/>
  <c r="P204" i="10" s="1"/>
  <c r="L189" i="10"/>
  <c r="L191" i="10"/>
  <c r="L192" i="10"/>
  <c r="M192" i="10" s="1"/>
  <c r="N192" i="10" s="1"/>
  <c r="O192" i="10" s="1"/>
  <c r="L193" i="10"/>
  <c r="P193" i="10" s="1"/>
  <c r="L231" i="10"/>
  <c r="P231" i="10" s="1"/>
  <c r="L194" i="10"/>
  <c r="M194" i="10" s="1"/>
  <c r="N194" i="10" s="1"/>
  <c r="O194" i="10" s="1"/>
  <c r="L195" i="10"/>
  <c r="M195" i="10" s="1"/>
  <c r="N195" i="10" s="1"/>
  <c r="O195" i="10" s="1"/>
  <c r="L196" i="10"/>
  <c r="M196" i="10" s="1"/>
  <c r="N196" i="10" s="1"/>
  <c r="O196" i="10" s="1"/>
  <c r="L202" i="10"/>
  <c r="M202" i="10" s="1"/>
  <c r="N202" i="10" s="1"/>
  <c r="O202" i="10" s="1"/>
  <c r="L172" i="10"/>
  <c r="M172" i="10" s="1"/>
  <c r="N172" i="10" s="1"/>
  <c r="O172" i="10" s="1"/>
  <c r="L197" i="10"/>
  <c r="L173" i="10"/>
  <c r="M173" i="10" s="1"/>
  <c r="N173" i="10" s="1"/>
  <c r="O173" i="10" s="1"/>
  <c r="L206" i="10"/>
  <c r="L174" i="10"/>
  <c r="P174" i="10" s="1"/>
  <c r="L168" i="10"/>
  <c r="L198" i="10"/>
  <c r="L199" i="10"/>
  <c r="M199" i="10" s="1"/>
  <c r="N199" i="10" s="1"/>
  <c r="O199" i="10" s="1"/>
  <c r="L243" i="10"/>
  <c r="M243" i="10" s="1"/>
  <c r="N243" i="10" s="1"/>
  <c r="O243" i="10" s="1"/>
  <c r="L190" i="10"/>
  <c r="P190" i="10" s="1"/>
  <c r="L88" i="10"/>
  <c r="M88" i="10" s="1"/>
  <c r="N88" i="10" s="1"/>
  <c r="O88" i="10" s="1"/>
  <c r="L244" i="10"/>
  <c r="L104" i="10"/>
  <c r="M104" i="10" s="1"/>
  <c r="N104" i="10" s="1"/>
  <c r="O104" i="10" s="1"/>
  <c r="L103" i="10"/>
  <c r="M103" i="10" s="1"/>
  <c r="N103" i="10" s="1"/>
  <c r="O103" i="10" s="1"/>
  <c r="L166" i="10"/>
  <c r="M166" i="10" s="1"/>
  <c r="N166" i="10" s="1"/>
  <c r="O166" i="10" s="1"/>
  <c r="L207" i="10"/>
  <c r="L137" i="10"/>
  <c r="P137" i="10" s="1"/>
  <c r="L232" i="10"/>
  <c r="L245" i="10"/>
  <c r="P245" i="10" s="1"/>
  <c r="L225" i="10"/>
  <c r="L218" i="10"/>
  <c r="L105" i="10"/>
  <c r="M105" i="10" s="1"/>
  <c r="N105" i="10" s="1"/>
  <c r="O105" i="10" s="1"/>
  <c r="L133" i="10"/>
  <c r="P133" i="10" s="1"/>
  <c r="L89" i="10"/>
  <c r="P89" i="10" s="1"/>
  <c r="L90" i="10"/>
  <c r="M90" i="10" s="1"/>
  <c r="N90" i="10" s="1"/>
  <c r="O90" i="10" s="1"/>
  <c r="L91" i="10"/>
  <c r="L92" i="10"/>
  <c r="M92" i="10" s="1"/>
  <c r="N92" i="10" s="1"/>
  <c r="O92" i="10" s="1"/>
  <c r="L93" i="10"/>
  <c r="M93" i="10" s="1"/>
  <c r="N93" i="10" s="1"/>
  <c r="O93" i="10" s="1"/>
  <c r="L246" i="10"/>
  <c r="M246" i="10" s="1"/>
  <c r="N246" i="10" s="1"/>
  <c r="O246" i="10" s="1"/>
  <c r="L222" i="10"/>
  <c r="M222" i="10" s="1"/>
  <c r="L182" i="10"/>
  <c r="L178" i="10"/>
  <c r="L163" i="10"/>
  <c r="P163" i="10" s="1"/>
  <c r="L180" i="10"/>
  <c r="L175" i="10"/>
  <c r="M175" i="10" s="1"/>
  <c r="N175" i="10" s="1"/>
  <c r="O175" i="10" s="1"/>
  <c r="L115" i="10"/>
  <c r="M115" i="10" s="1"/>
  <c r="N115" i="10" s="1"/>
  <c r="O115" i="10" s="1"/>
  <c r="L154" i="10"/>
  <c r="M154" i="10" s="1"/>
  <c r="N154" i="10" s="1"/>
  <c r="O154" i="10" s="1"/>
  <c r="L108" i="10"/>
  <c r="P108" i="10" s="1"/>
  <c r="L247" i="10"/>
  <c r="M247" i="10" s="1"/>
  <c r="N247" i="10" s="1"/>
  <c r="O247" i="10" s="1"/>
  <c r="L248" i="10"/>
  <c r="P248" i="10" s="1"/>
  <c r="L164" i="10"/>
  <c r="M164" i="10" s="1"/>
  <c r="N164" i="10" s="1"/>
  <c r="O164" i="10" s="1"/>
  <c r="L226" i="10"/>
  <c r="M226" i="10" s="1"/>
  <c r="N226" i="10" s="1"/>
  <c r="O226" i="10" s="1"/>
  <c r="L211" i="10"/>
  <c r="M211" i="10" s="1"/>
  <c r="N211" i="10" s="1"/>
  <c r="L200" i="10"/>
  <c r="M200" i="10" s="1"/>
  <c r="L249" i="10"/>
  <c r="M249" i="10" s="1"/>
  <c r="N249" i="10" s="1"/>
  <c r="O249" i="10" s="1"/>
  <c r="L250" i="10"/>
  <c r="L223" i="10"/>
  <c r="P223" i="10" s="1"/>
  <c r="L251" i="10"/>
  <c r="L252" i="10"/>
  <c r="L253" i="10"/>
  <c r="M253" i="10" s="1"/>
  <c r="N253" i="10" s="1"/>
  <c r="O253" i="10" s="1"/>
  <c r="L254" i="10"/>
  <c r="M254" i="10" s="1"/>
  <c r="N254" i="10" s="1"/>
  <c r="O254" i="10" s="1"/>
  <c r="M140" i="10"/>
  <c r="M106" i="10"/>
  <c r="N106" i="10" s="1"/>
  <c r="O106" i="10" s="1"/>
  <c r="M124" i="10"/>
  <c r="N124" i="10" s="1"/>
  <c r="O124" i="10" s="1"/>
  <c r="M116" i="10"/>
  <c r="N116" i="10" s="1"/>
  <c r="O116" i="10" s="1"/>
  <c r="M99" i="10"/>
  <c r="M135" i="10"/>
  <c r="N135" i="10" s="1"/>
  <c r="O135" i="10" s="1"/>
  <c r="M210" i="10"/>
  <c r="N210" i="10" s="1"/>
  <c r="O210" i="10" s="1"/>
  <c r="M144" i="10"/>
  <c r="N144" i="10" s="1"/>
  <c r="O144" i="10" s="1"/>
  <c r="M122" i="10"/>
  <c r="N122" i="10" s="1"/>
  <c r="O122" i="10" s="1"/>
  <c r="M233" i="10"/>
  <c r="N233" i="10" s="1"/>
  <c r="O233" i="10" s="1"/>
  <c r="M5" i="10"/>
  <c r="N5" i="10" s="1"/>
  <c r="O5" i="10" s="1"/>
  <c r="M8" i="10"/>
  <c r="N8" i="10" s="1"/>
  <c r="O8" i="10" s="1"/>
  <c r="M181" i="10"/>
  <c r="M217" i="10"/>
  <c r="N217" i="10" s="1"/>
  <c r="O217" i="10" s="1"/>
  <c r="M10" i="10"/>
  <c r="N10" i="10" s="1"/>
  <c r="O10" i="10" s="1"/>
  <c r="M12" i="10"/>
  <c r="N12" i="10" s="1"/>
  <c r="O12" i="10" s="1"/>
  <c r="M209" i="10"/>
  <c r="M16" i="10"/>
  <c r="N16" i="10" s="1"/>
  <c r="O16" i="10" s="1"/>
  <c r="M134" i="10"/>
  <c r="N134" i="10" s="1"/>
  <c r="O134" i="10" s="1"/>
  <c r="M114" i="10"/>
  <c r="N114" i="10" s="1"/>
  <c r="O114" i="10" s="1"/>
  <c r="M18" i="10"/>
  <c r="N18" i="10" s="1"/>
  <c r="O18" i="10" s="1"/>
  <c r="M19" i="10"/>
  <c r="N19" i="10" s="1"/>
  <c r="O19" i="10" s="1"/>
  <c r="M123" i="10"/>
  <c r="M24" i="10"/>
  <c r="N24" i="10" s="1"/>
  <c r="O24" i="10" s="1"/>
  <c r="M26" i="10"/>
  <c r="M27" i="10"/>
  <c r="N27" i="10" s="1"/>
  <c r="O27" i="10" s="1"/>
  <c r="M213" i="10"/>
  <c r="N213" i="10" s="1"/>
  <c r="O213" i="10" s="1"/>
  <c r="M130" i="10"/>
  <c r="N130" i="10" s="1"/>
  <c r="O130" i="10" s="1"/>
  <c r="M30" i="10"/>
  <c r="M35" i="10"/>
  <c r="N35" i="10" s="1"/>
  <c r="O35" i="10" s="1"/>
  <c r="M94" i="10"/>
  <c r="N94" i="10" s="1"/>
  <c r="O94" i="10" s="1"/>
  <c r="M208" i="10"/>
  <c r="N208" i="10" s="1"/>
  <c r="O208" i="10" s="1"/>
  <c r="M205" i="10"/>
  <c r="N205" i="10" s="1"/>
  <c r="O205" i="10" s="1"/>
  <c r="M107" i="10"/>
  <c r="N107" i="10" s="1"/>
  <c r="O107" i="10" s="1"/>
  <c r="M142" i="10"/>
  <c r="N142" i="10" s="1"/>
  <c r="O142" i="10" s="1"/>
  <c r="M40" i="10"/>
  <c r="N40" i="10" s="1"/>
  <c r="O40" i="10" s="1"/>
  <c r="M42" i="10"/>
  <c r="N42" i="10" s="1"/>
  <c r="O42" i="10" s="1"/>
  <c r="M43" i="10"/>
  <c r="N43" i="10" s="1"/>
  <c r="O43" i="10" s="1"/>
  <c r="M45" i="10"/>
  <c r="N45" i="10" s="1"/>
  <c r="O45" i="10" s="1"/>
  <c r="M47" i="10"/>
  <c r="N47" i="10" s="1"/>
  <c r="O47" i="10" s="1"/>
  <c r="M49" i="10"/>
  <c r="M54" i="10"/>
  <c r="N54" i="10" s="1"/>
  <c r="O54" i="10" s="1"/>
  <c r="M159" i="10"/>
  <c r="N159" i="10" s="1"/>
  <c r="O159" i="10" s="1"/>
  <c r="M157" i="10"/>
  <c r="N157" i="10" s="1"/>
  <c r="O157" i="10" s="1"/>
  <c r="M112" i="10"/>
  <c r="N112" i="10" s="1"/>
  <c r="O112" i="10" s="1"/>
  <c r="M110" i="10"/>
  <c r="N110" i="10" s="1"/>
  <c r="O110" i="10" s="1"/>
  <c r="M61" i="10"/>
  <c r="N61" i="10" s="1"/>
  <c r="O61" i="10" s="1"/>
  <c r="M63" i="10"/>
  <c r="M138" i="10"/>
  <c r="N138" i="10" s="1"/>
  <c r="O138" i="10" s="1"/>
  <c r="M136" i="10"/>
  <c r="N136" i="10" s="1"/>
  <c r="O136" i="10" s="1"/>
  <c r="M146" i="10"/>
  <c r="N146" i="10" s="1"/>
  <c r="O146" i="10" s="1"/>
  <c r="M65" i="10"/>
  <c r="N65" i="10" s="1"/>
  <c r="O65" i="10" s="1"/>
  <c r="M177" i="10"/>
  <c r="N177" i="10" s="1"/>
  <c r="O177" i="10" s="1"/>
  <c r="M70" i="10"/>
  <c r="N70" i="10" s="1"/>
  <c r="O70" i="10" s="1"/>
  <c r="M171" i="10"/>
  <c r="N171" i="10" s="1"/>
  <c r="O171" i="10" s="1"/>
  <c r="M187" i="10"/>
  <c r="N187" i="10" s="1"/>
  <c r="O187" i="10" s="1"/>
  <c r="M129" i="10"/>
  <c r="N129" i="10" s="1"/>
  <c r="O129" i="10" s="1"/>
  <c r="M73" i="10"/>
  <c r="N73" i="10" s="1"/>
  <c r="O73" i="10" s="1"/>
  <c r="M96" i="10"/>
  <c r="N96" i="10" s="1"/>
  <c r="O96" i="10" s="1"/>
  <c r="M100" i="10"/>
  <c r="N100" i="10" s="1"/>
  <c r="O100" i="10" s="1"/>
  <c r="M75" i="10"/>
  <c r="N75" i="10" s="1"/>
  <c r="O75" i="10" s="1"/>
  <c r="M179" i="10"/>
  <c r="M76" i="10"/>
  <c r="N76" i="10" s="1"/>
  <c r="O76" i="10" s="1"/>
  <c r="M156" i="10"/>
  <c r="N156" i="10" s="1"/>
  <c r="O156" i="10" s="1"/>
  <c r="M227" i="10"/>
  <c r="N227" i="10" s="1"/>
  <c r="O227" i="10" s="1"/>
  <c r="M78" i="10"/>
  <c r="N78" i="10" s="1"/>
  <c r="O78" i="10" s="1"/>
  <c r="M169" i="10"/>
  <c r="N169" i="10" s="1"/>
  <c r="O169" i="10" s="1"/>
  <c r="M79" i="10"/>
  <c r="N79" i="10" s="1"/>
  <c r="O79" i="10" s="1"/>
  <c r="M81" i="10"/>
  <c r="N81" i="10" s="1"/>
  <c r="O81" i="10" s="1"/>
  <c r="M101" i="10"/>
  <c r="N101" i="10" s="1"/>
  <c r="O101" i="10" s="1"/>
  <c r="M161" i="10"/>
  <c r="N161" i="10" s="1"/>
  <c r="O161" i="10" s="1"/>
  <c r="M241" i="10"/>
  <c r="M85" i="10"/>
  <c r="N85" i="10" s="1"/>
  <c r="O85" i="10" s="1"/>
  <c r="M86" i="10"/>
  <c r="N86" i="10" s="1"/>
  <c r="O86" i="10" s="1"/>
  <c r="M109" i="10"/>
  <c r="N109" i="10" s="1"/>
  <c r="O109" i="10" s="1"/>
  <c r="M191" i="10"/>
  <c r="N191" i="10" s="1"/>
  <c r="O191" i="10" s="1"/>
  <c r="M193" i="10"/>
  <c r="N193" i="10" s="1"/>
  <c r="O193" i="10" s="1"/>
  <c r="M231" i="10"/>
  <c r="N231" i="10" s="1"/>
  <c r="O231" i="10" s="1"/>
  <c r="M197" i="10"/>
  <c r="M198" i="10"/>
  <c r="N198" i="10" s="1"/>
  <c r="O198" i="10" s="1"/>
  <c r="M190" i="10"/>
  <c r="N190" i="10" s="1"/>
  <c r="O190" i="10" s="1"/>
  <c r="M244" i="10"/>
  <c r="N244" i="10" s="1"/>
  <c r="O244" i="10" s="1"/>
  <c r="M207" i="10"/>
  <c r="N207" i="10" s="1"/>
  <c r="O207" i="10" s="1"/>
  <c r="M218" i="10"/>
  <c r="N218" i="10" s="1"/>
  <c r="O218" i="10" s="1"/>
  <c r="M89" i="10"/>
  <c r="N89" i="10" s="1"/>
  <c r="O89" i="10" s="1"/>
  <c r="M91" i="10"/>
  <c r="N91" i="10" s="1"/>
  <c r="O91" i="10" s="1"/>
  <c r="M182" i="10"/>
  <c r="N182" i="10" s="1"/>
  <c r="O182" i="10" s="1"/>
  <c r="M248" i="10"/>
  <c r="N248" i="10" s="1"/>
  <c r="O248" i="10" s="1"/>
  <c r="M252" i="10"/>
  <c r="N252" i="10" s="1"/>
  <c r="O252" i="10" s="1"/>
  <c r="N140" i="10"/>
  <c r="O140" i="10" s="1"/>
  <c r="N99" i="10"/>
  <c r="O99" i="10" s="1"/>
  <c r="N181" i="10"/>
  <c r="O181" i="10" s="1"/>
  <c r="N209" i="10"/>
  <c r="O209" i="10" s="1"/>
  <c r="N123" i="10"/>
  <c r="O123" i="10" s="1"/>
  <c r="N26" i="10"/>
  <c r="O26" i="10" s="1"/>
  <c r="N30" i="10"/>
  <c r="O30" i="10" s="1"/>
  <c r="N49" i="10"/>
  <c r="O49" i="10" s="1"/>
  <c r="N63" i="10"/>
  <c r="O63" i="10" s="1"/>
  <c r="N179" i="10"/>
  <c r="O179" i="10" s="1"/>
  <c r="N241" i="10"/>
  <c r="O241" i="10" s="1"/>
  <c r="N197" i="10"/>
  <c r="O197" i="10" s="1"/>
  <c r="N222" i="10"/>
  <c r="O222" i="10" s="1"/>
  <c r="N200" i="10"/>
  <c r="O200" i="10" s="1"/>
  <c r="O147" i="10"/>
  <c r="O170" i="10"/>
  <c r="O20" i="10"/>
  <c r="O58" i="10"/>
  <c r="O211" i="10"/>
  <c r="P140" i="10"/>
  <c r="P106" i="10"/>
  <c r="P224" i="10"/>
  <c r="P124" i="10"/>
  <c r="P116" i="10"/>
  <c r="P147" i="10"/>
  <c r="P99" i="10"/>
  <c r="P135" i="10"/>
  <c r="P210" i="10"/>
  <c r="P144" i="10"/>
  <c r="P141" i="10"/>
  <c r="P122" i="10"/>
  <c r="P170" i="10"/>
  <c r="P5" i="10"/>
  <c r="P8" i="10"/>
  <c r="P181" i="10"/>
  <c r="P217" i="10"/>
  <c r="P10" i="10"/>
  <c r="P13" i="10"/>
  <c r="P209" i="10"/>
  <c r="P16" i="10"/>
  <c r="P134" i="10"/>
  <c r="P114" i="10"/>
  <c r="P18" i="10"/>
  <c r="P19" i="10"/>
  <c r="P20" i="10"/>
  <c r="P123" i="10"/>
  <c r="P24" i="10"/>
  <c r="P26" i="10"/>
  <c r="P27" i="10"/>
  <c r="P213" i="10"/>
  <c r="P130" i="10"/>
  <c r="P29" i="10"/>
  <c r="P30" i="10"/>
  <c r="P35" i="10"/>
  <c r="P94" i="10"/>
  <c r="P208" i="10"/>
  <c r="P205" i="10"/>
  <c r="P142" i="10"/>
  <c r="P40" i="10"/>
  <c r="P42" i="10"/>
  <c r="P43" i="10"/>
  <c r="P45" i="10"/>
  <c r="P47" i="10"/>
  <c r="P49" i="10"/>
  <c r="P54" i="10"/>
  <c r="P159" i="10"/>
  <c r="P157" i="10"/>
  <c r="P112" i="10"/>
  <c r="P57" i="10"/>
  <c r="P58" i="10"/>
  <c r="P110" i="10"/>
  <c r="P61" i="10"/>
  <c r="P63" i="10"/>
  <c r="P138" i="10"/>
  <c r="P150" i="10"/>
  <c r="P136" i="10"/>
  <c r="P64" i="10"/>
  <c r="P65" i="10"/>
  <c r="P66" i="10"/>
  <c r="P177" i="10"/>
  <c r="P70" i="10"/>
  <c r="P171" i="10"/>
  <c r="P187" i="10"/>
  <c r="P129" i="10"/>
  <c r="P73" i="10"/>
  <c r="P100" i="10"/>
  <c r="P75" i="10"/>
  <c r="P95" i="10"/>
  <c r="P179" i="10"/>
  <c r="P149" i="10"/>
  <c r="P76" i="10"/>
  <c r="P229" i="10"/>
  <c r="P156" i="10"/>
  <c r="P117" i="10"/>
  <c r="P227" i="10"/>
  <c r="P221" i="10"/>
  <c r="P78" i="10"/>
  <c r="P169" i="10"/>
  <c r="P237" i="10"/>
  <c r="P81" i="10"/>
  <c r="P101" i="10"/>
  <c r="P161" i="10"/>
  <c r="P241" i="10"/>
  <c r="P86" i="10"/>
  <c r="P109" i="10"/>
  <c r="P191" i="10"/>
  <c r="P195" i="10"/>
  <c r="P197" i="10"/>
  <c r="P198" i="10"/>
  <c r="P244" i="10"/>
  <c r="P103" i="10"/>
  <c r="P207" i="10"/>
  <c r="P218" i="10"/>
  <c r="P91" i="10"/>
  <c r="P93" i="10"/>
  <c r="P246" i="10"/>
  <c r="P222" i="10"/>
  <c r="P182" i="10"/>
  <c r="P175" i="10"/>
  <c r="P154" i="10"/>
  <c r="P200" i="10"/>
  <c r="P252" i="10"/>
  <c r="Q140" i="10"/>
  <c r="Y140" i="10" s="1"/>
  <c r="Z140" i="10" s="1"/>
  <c r="Q106" i="10"/>
  <c r="Q224" i="10"/>
  <c r="Y224" i="10" s="1"/>
  <c r="Z224" i="10" s="1"/>
  <c r="Q124" i="10"/>
  <c r="V124" i="10" s="1"/>
  <c r="Q139" i="10"/>
  <c r="V139" i="10" s="1"/>
  <c r="Q116" i="10"/>
  <c r="Q147" i="10"/>
  <c r="V147" i="10" s="1"/>
  <c r="P13" i="34" s="1"/>
  <c r="R13" i="34" s="1"/>
  <c r="Q99" i="10"/>
  <c r="Q148" i="10"/>
  <c r="Q2" i="10"/>
  <c r="Q219" i="10"/>
  <c r="Q3" i="10"/>
  <c r="S3" i="10" s="1"/>
  <c r="Q135" i="10"/>
  <c r="Q120" i="10"/>
  <c r="Q210" i="10"/>
  <c r="Y210" i="10" s="1"/>
  <c r="Q144" i="10"/>
  <c r="Y144" i="10" s="1"/>
  <c r="Q141" i="10"/>
  <c r="Y141" i="10" s="1"/>
  <c r="Z141" i="10" s="1"/>
  <c r="Q122" i="10"/>
  <c r="Y122" i="10" s="1"/>
  <c r="Z122" i="10" s="1"/>
  <c r="Q4" i="10"/>
  <c r="Q233" i="10"/>
  <c r="Q170" i="10"/>
  <c r="V170" i="10" s="1"/>
  <c r="Q5" i="10"/>
  <c r="Q6" i="10"/>
  <c r="Q186" i="10"/>
  <c r="Q102" i="10"/>
  <c r="S102" i="10" s="1"/>
  <c r="Q7" i="10"/>
  <c r="S7" i="10" s="1"/>
  <c r="Q8" i="10"/>
  <c r="Q183" i="10"/>
  <c r="Q181" i="10"/>
  <c r="Q217" i="10"/>
  <c r="Q9" i="10"/>
  <c r="Q10" i="10"/>
  <c r="Y10" i="10" s="1"/>
  <c r="Q11" i="10"/>
  <c r="Y11" i="10" s="1"/>
  <c r="Z11" i="10" s="1"/>
  <c r="Q12" i="10"/>
  <c r="Q13" i="10"/>
  <c r="S13" i="10" s="1"/>
  <c r="T13" i="10" s="1"/>
  <c r="Q209" i="10"/>
  <c r="Q214" i="10"/>
  <c r="S214" i="10" s="1"/>
  <c r="T214" i="10" s="1"/>
  <c r="Q14" i="10"/>
  <c r="Q235" i="10"/>
  <c r="Q15" i="10"/>
  <c r="Q16" i="10"/>
  <c r="Q17" i="10"/>
  <c r="Q134" i="10"/>
  <c r="Q114" i="10"/>
  <c r="Q97" i="10"/>
  <c r="S97" i="10" s="1"/>
  <c r="T97" i="10" s="1"/>
  <c r="Q18" i="10"/>
  <c r="Y18" i="10" s="1"/>
  <c r="Q184" i="10"/>
  <c r="Y184" i="10" s="1"/>
  <c r="Q19" i="10"/>
  <c r="Q20" i="10"/>
  <c r="Y20" i="10" s="1"/>
  <c r="Z20" i="10" s="1"/>
  <c r="Q123" i="10"/>
  <c r="Q21" i="10"/>
  <c r="Y21" i="10" s="1"/>
  <c r="Z21" i="10" s="1"/>
  <c r="Q228" i="10"/>
  <c r="Q22" i="10"/>
  <c r="S22" i="10" s="1"/>
  <c r="Q23" i="10"/>
  <c r="S23" i="10" s="1"/>
  <c r="Q24" i="10"/>
  <c r="Q25" i="10"/>
  <c r="Q26" i="10"/>
  <c r="Q27" i="10"/>
  <c r="Q28" i="10"/>
  <c r="S28" i="10" s="1"/>
  <c r="T28" i="10" s="1"/>
  <c r="Q213" i="10"/>
  <c r="Y213" i="10" s="1"/>
  <c r="Z213" i="10" s="1"/>
  <c r="Q128" i="10"/>
  <c r="Y128" i="10" s="1"/>
  <c r="Z128" i="10" s="1"/>
  <c r="Q130" i="10"/>
  <c r="Q29" i="10"/>
  <c r="S29" i="10" s="1"/>
  <c r="T29" i="10" s="1"/>
  <c r="Q30" i="10"/>
  <c r="Q31" i="10"/>
  <c r="S31" i="10" s="1"/>
  <c r="T31" i="10" s="1"/>
  <c r="Q32" i="10"/>
  <c r="Q33" i="10"/>
  <c r="S33" i="10" s="1"/>
  <c r="Q34" i="10"/>
  <c r="S34" i="10" s="1"/>
  <c r="Q35" i="10"/>
  <c r="Q36" i="10"/>
  <c r="Q94" i="10"/>
  <c r="Q208" i="10"/>
  <c r="Q201" i="10"/>
  <c r="Y201" i="10" s="1"/>
  <c r="Z201" i="10" s="1"/>
  <c r="Q205" i="10"/>
  <c r="Y205" i="10" s="1"/>
  <c r="Z205" i="10" s="1"/>
  <c r="Q132" i="10"/>
  <c r="V132" i="10" s="1"/>
  <c r="Q107" i="10"/>
  <c r="Q131" i="10"/>
  <c r="S131" i="10" s="1"/>
  <c r="T131" i="10" s="1"/>
  <c r="Q142" i="10"/>
  <c r="Q125" i="10"/>
  <c r="Y125" i="10" s="1"/>
  <c r="Z125" i="10" s="1"/>
  <c r="Q37" i="10"/>
  <c r="Q38" i="10"/>
  <c r="Q39" i="10"/>
  <c r="S39" i="10" s="1"/>
  <c r="T39" i="10" s="1"/>
  <c r="Q40" i="10"/>
  <c r="Q41" i="10"/>
  <c r="Q42" i="10"/>
  <c r="Q43" i="10"/>
  <c r="Q44" i="10"/>
  <c r="S44" i="10" s="1"/>
  <c r="T44" i="10" s="1"/>
  <c r="Q45" i="10"/>
  <c r="Q46" i="10"/>
  <c r="V46" i="10" s="1"/>
  <c r="Q47" i="10"/>
  <c r="Q48" i="10"/>
  <c r="Q49" i="10"/>
  <c r="Q50" i="10"/>
  <c r="S50" i="10" s="1"/>
  <c r="T50" i="10" s="1"/>
  <c r="Q51" i="10"/>
  <c r="Q52" i="10"/>
  <c r="S52" i="10" s="1"/>
  <c r="Q53" i="10"/>
  <c r="S53" i="10" s="1"/>
  <c r="T53" i="10" s="1"/>
  <c r="Q54" i="10"/>
  <c r="Q55" i="10"/>
  <c r="Q159" i="10"/>
  <c r="Y159" i="10" s="1"/>
  <c r="Z159" i="10" s="1"/>
  <c r="Q157" i="10"/>
  <c r="Y157" i="10" s="1"/>
  <c r="Z157" i="10" s="1"/>
  <c r="Q56" i="10"/>
  <c r="Y56" i="10" s="1"/>
  <c r="Z56" i="10" s="1"/>
  <c r="Q112" i="10"/>
  <c r="Y112" i="10" s="1"/>
  <c r="Q236" i="10"/>
  <c r="V236" i="10" s="1"/>
  <c r="Q57" i="10"/>
  <c r="Q58" i="10"/>
  <c r="S58" i="10" s="1"/>
  <c r="T58" i="10" s="1"/>
  <c r="Q110" i="10"/>
  <c r="Q203" i="10"/>
  <c r="S203" i="10" s="1"/>
  <c r="T203" i="10" s="1"/>
  <c r="Q59" i="10"/>
  <c r="Q145" i="10"/>
  <c r="S145" i="10" s="1"/>
  <c r="Q60" i="10"/>
  <c r="Q61" i="10"/>
  <c r="Q62" i="10"/>
  <c r="Q63" i="10"/>
  <c r="Y63" i="10" s="1"/>
  <c r="Q138" i="10"/>
  <c r="Y138" i="10" s="1"/>
  <c r="Z138" i="10" s="1"/>
  <c r="Q150" i="10"/>
  <c r="Q136" i="10"/>
  <c r="Q121" i="10"/>
  <c r="Y121" i="10" s="1"/>
  <c r="Q146" i="10"/>
  <c r="Q64" i="10"/>
  <c r="V64" i="10" s="1"/>
  <c r="Q65" i="10"/>
  <c r="Q66" i="10"/>
  <c r="Q165" i="10"/>
  <c r="Q67" i="10"/>
  <c r="S67" i="10" s="1"/>
  <c r="Q68" i="10"/>
  <c r="S68" i="10" s="1"/>
  <c r="Q177" i="10"/>
  <c r="Q69" i="10"/>
  <c r="Q70" i="10"/>
  <c r="Y70" i="10" s="1"/>
  <c r="Q171" i="10"/>
  <c r="Y171" i="10" s="1"/>
  <c r="Z171" i="10" s="1"/>
  <c r="Q71" i="10"/>
  <c r="Y71" i="10" s="1"/>
  <c r="Z71" i="10" s="1"/>
  <c r="Q187" i="10"/>
  <c r="Y187" i="10" s="1"/>
  <c r="Q152" i="10"/>
  <c r="Y152" i="10" s="1"/>
  <c r="Q188" i="10"/>
  <c r="Q127" i="10"/>
  <c r="S127" i="10" s="1"/>
  <c r="T127" i="10" s="1"/>
  <c r="Q129" i="10"/>
  <c r="Q143" i="10"/>
  <c r="S143" i="10" s="1"/>
  <c r="T143" i="10" s="1"/>
  <c r="Q158" i="10"/>
  <c r="Q151" i="10"/>
  <c r="Q72" i="10"/>
  <c r="Q73" i="10"/>
  <c r="Q74" i="10"/>
  <c r="Q96" i="10"/>
  <c r="Q100" i="10"/>
  <c r="Q155" i="10"/>
  <c r="V155" i="10" s="1"/>
  <c r="Q75" i="10"/>
  <c r="Y75" i="10" s="1"/>
  <c r="Z75" i="10" s="1"/>
  <c r="Q234" i="10"/>
  <c r="Y234" i="10" s="1"/>
  <c r="Z234" i="10" s="1"/>
  <c r="Q113" i="10"/>
  <c r="Q95" i="10"/>
  <c r="Y95" i="10" s="1"/>
  <c r="Z95" i="10" s="1"/>
  <c r="Q179" i="10"/>
  <c r="Q149" i="10"/>
  <c r="S149" i="10" s="1"/>
  <c r="T149" i="10" s="1"/>
  <c r="Q176" i="10"/>
  <c r="Q126" i="10"/>
  <c r="S126" i="10" s="1"/>
  <c r="Q119" i="10"/>
  <c r="Q76" i="10"/>
  <c r="Q77" i="10"/>
  <c r="Q229" i="10"/>
  <c r="Q156" i="10"/>
  <c r="Y156" i="10" s="1"/>
  <c r="Z156" i="10" s="1"/>
  <c r="Q117" i="10"/>
  <c r="V117" i="10" s="1"/>
  <c r="Q227" i="10"/>
  <c r="V227" i="10" s="1"/>
  <c r="Q167" i="10"/>
  <c r="V167" i="10" s="1"/>
  <c r="Q220" i="10"/>
  <c r="Q221" i="10"/>
  <c r="S221" i="10" s="1"/>
  <c r="T221" i="10" s="1"/>
  <c r="Q78" i="10"/>
  <c r="Q153" i="10"/>
  <c r="S153" i="10" s="1"/>
  <c r="T153" i="10" s="1"/>
  <c r="Q118" i="10"/>
  <c r="Q185" i="10"/>
  <c r="Q98" i="10"/>
  <c r="Q169" i="10"/>
  <c r="Q212" i="10"/>
  <c r="Q237" i="10"/>
  <c r="Q79" i="10"/>
  <c r="Y79" i="10" s="1"/>
  <c r="Z79" i="10" s="1"/>
  <c r="Q80" i="10"/>
  <c r="Q81" i="10"/>
  <c r="Y81" i="10" s="1"/>
  <c r="Q82" i="10"/>
  <c r="Y82" i="10" s="1"/>
  <c r="Z82" i="10" s="1"/>
  <c r="Q238" i="10"/>
  <c r="Q239" i="10"/>
  <c r="Q101" i="10"/>
  <c r="Q240" i="10"/>
  <c r="Y240" i="10" s="1"/>
  <c r="Z240" i="10" s="1"/>
  <c r="Q83" i="10"/>
  <c r="Q84" i="10"/>
  <c r="S84" i="10" s="1"/>
  <c r="Q160" i="10"/>
  <c r="Q161" i="10"/>
  <c r="Q162" i="10"/>
  <c r="Q241" i="10"/>
  <c r="Y241" i="10" s="1"/>
  <c r="Z241" i="10" s="1"/>
  <c r="Q85" i="10"/>
  <c r="Y85" i="10" s="1"/>
  <c r="Z85" i="10" s="1"/>
  <c r="Q111" i="10"/>
  <c r="Y111" i="10" s="1"/>
  <c r="Z111" i="10" s="1"/>
  <c r="Q86" i="10"/>
  <c r="Y86" i="10" s="1"/>
  <c r="Z86" i="10" s="1"/>
  <c r="Q87" i="10"/>
  <c r="Q242" i="10"/>
  <c r="Q215" i="10"/>
  <c r="Y215" i="10" s="1"/>
  <c r="Z215" i="10" s="1"/>
  <c r="Q109" i="10"/>
  <c r="Q230" i="10"/>
  <c r="S230" i="10" s="1"/>
  <c r="T230" i="10" s="1"/>
  <c r="Q216" i="10"/>
  <c r="Q204" i="10"/>
  <c r="S204" i="10" s="1"/>
  <c r="Q189" i="10"/>
  <c r="Q191" i="10"/>
  <c r="Q192" i="10"/>
  <c r="Q193" i="10"/>
  <c r="Q231" i="10"/>
  <c r="Y231" i="10" s="1"/>
  <c r="Z231" i="10" s="1"/>
  <c r="Q194" i="10"/>
  <c r="S194" i="10" s="1"/>
  <c r="T194" i="10" s="1"/>
  <c r="Q195" i="10"/>
  <c r="Q196" i="10"/>
  <c r="Y196" i="10" s="1"/>
  <c r="Z196" i="10" s="1"/>
  <c r="Q202" i="10"/>
  <c r="Q172" i="10"/>
  <c r="S172" i="10" s="1"/>
  <c r="T172" i="10" s="1"/>
  <c r="Q197" i="10"/>
  <c r="Q173" i="10"/>
  <c r="Q206" i="10"/>
  <c r="Q174" i="10"/>
  <c r="S174" i="10" s="1"/>
  <c r="Q168" i="10"/>
  <c r="S168" i="10" s="1"/>
  <c r="Q198" i="10"/>
  <c r="Q199" i="10"/>
  <c r="Q243" i="10"/>
  <c r="Y243" i="10" s="1"/>
  <c r="Z243" i="10" s="1"/>
  <c r="Q190" i="10"/>
  <c r="Y190" i="10" s="1"/>
  <c r="Z190" i="10" s="1"/>
  <c r="Q88" i="10"/>
  <c r="Y88" i="10" s="1"/>
  <c r="Z88" i="10" s="1"/>
  <c r="Q244" i="10"/>
  <c r="Q104" i="10"/>
  <c r="Y104" i="10" s="1"/>
  <c r="Q103" i="10"/>
  <c r="Q166" i="10"/>
  <c r="Q207" i="10"/>
  <c r="Q137" i="10"/>
  <c r="S137" i="10" s="1"/>
  <c r="T137" i="10" s="1"/>
  <c r="Q232" i="10"/>
  <c r="Q245" i="10"/>
  <c r="S245" i="10" s="1"/>
  <c r="Q225" i="10"/>
  <c r="Q218" i="10"/>
  <c r="Q105" i="10"/>
  <c r="Q133" i="10"/>
  <c r="Y133" i="10" s="1"/>
  <c r="Z133" i="10" s="1"/>
  <c r="Q89" i="10"/>
  <c r="Y89" i="10" s="1"/>
  <c r="Z89" i="10" s="1"/>
  <c r="Q90" i="10"/>
  <c r="S90" i="10" s="1"/>
  <c r="T90" i="10" s="1"/>
  <c r="Q91" i="10"/>
  <c r="Q92" i="10"/>
  <c r="Q93" i="10"/>
  <c r="Q246" i="10"/>
  <c r="S246" i="10" s="1"/>
  <c r="T246" i="10" s="1"/>
  <c r="Q222" i="10"/>
  <c r="Q182" i="10"/>
  <c r="Y182" i="10" s="1"/>
  <c r="Z182" i="10" s="1"/>
  <c r="Q178" i="10"/>
  <c r="Q163" i="10"/>
  <c r="Q180" i="10"/>
  <c r="Q175" i="10"/>
  <c r="Q115" i="10"/>
  <c r="Q154" i="10"/>
  <c r="Q108" i="10"/>
  <c r="Q247" i="10"/>
  <c r="Y247" i="10" s="1"/>
  <c r="Z247" i="10" s="1"/>
  <c r="Q248" i="10"/>
  <c r="Y248" i="10" s="1"/>
  <c r="Z248" i="10" s="1"/>
  <c r="Q164" i="10"/>
  <c r="Q226" i="10"/>
  <c r="Q211" i="10"/>
  <c r="Y211" i="10" s="1"/>
  <c r="Z211" i="10" s="1"/>
  <c r="Q200" i="10"/>
  <c r="Q249" i="10"/>
  <c r="S249" i="10" s="1"/>
  <c r="T249" i="10" s="1"/>
  <c r="Q250" i="10"/>
  <c r="Q223" i="10"/>
  <c r="Q251" i="10"/>
  <c r="Q252" i="10"/>
  <c r="Q253" i="10"/>
  <c r="Q254" i="10"/>
  <c r="Y254" i="10" s="1"/>
  <c r="Z254" i="10" s="1"/>
  <c r="R140" i="10"/>
  <c r="R106" i="10"/>
  <c r="R224" i="10"/>
  <c r="S224" i="10" s="1"/>
  <c r="T224" i="10" s="1"/>
  <c r="R124" i="10"/>
  <c r="S124" i="10" s="1"/>
  <c r="T124" i="10" s="1"/>
  <c r="R139" i="10"/>
  <c r="R116" i="10"/>
  <c r="S116" i="10" s="1"/>
  <c r="T116" i="10" s="1"/>
  <c r="R147" i="10"/>
  <c r="R99" i="10"/>
  <c r="S99" i="10" s="1"/>
  <c r="T99" i="10" s="1"/>
  <c r="R148" i="10"/>
  <c r="R2" i="10"/>
  <c r="S2" i="10" s="1"/>
  <c r="R219" i="10"/>
  <c r="R3" i="10"/>
  <c r="R135" i="10"/>
  <c r="R120" i="10"/>
  <c r="S120" i="10" s="1"/>
  <c r="T120" i="10" s="1"/>
  <c r="R210" i="10"/>
  <c r="R144" i="10"/>
  <c r="R141" i="10"/>
  <c r="R122" i="10"/>
  <c r="R4" i="10"/>
  <c r="R233" i="10"/>
  <c r="S233" i="10" s="1"/>
  <c r="T233" i="10" s="1"/>
  <c r="R170" i="10"/>
  <c r="R5" i="10"/>
  <c r="S5" i="10" s="1"/>
  <c r="T5" i="10" s="1"/>
  <c r="R6" i="10"/>
  <c r="R186" i="10"/>
  <c r="S186" i="10" s="1"/>
  <c r="R102" i="10"/>
  <c r="R7" i="10"/>
  <c r="R8" i="10"/>
  <c r="R183" i="10"/>
  <c r="S183" i="10" s="1"/>
  <c r="T183" i="10" s="1"/>
  <c r="R181" i="10"/>
  <c r="S181" i="10" s="1"/>
  <c r="T181" i="10" s="1"/>
  <c r="R217" i="10"/>
  <c r="S217" i="10" s="1"/>
  <c r="T217" i="10" s="1"/>
  <c r="R9" i="10"/>
  <c r="S9" i="10" s="1"/>
  <c r="T9" i="10" s="1"/>
  <c r="R10" i="10"/>
  <c r="S10" i="10" s="1"/>
  <c r="T10" i="10" s="1"/>
  <c r="R11" i="10"/>
  <c r="R12" i="10"/>
  <c r="S12" i="10" s="1"/>
  <c r="T12" i="10" s="1"/>
  <c r="R13" i="10"/>
  <c r="R209" i="10"/>
  <c r="S209" i="10" s="1"/>
  <c r="T209" i="10" s="1"/>
  <c r="R214" i="10"/>
  <c r="R14" i="10"/>
  <c r="S14" i="10" s="1"/>
  <c r="R235" i="10"/>
  <c r="R15" i="10"/>
  <c r="R16" i="10"/>
  <c r="R17" i="10"/>
  <c r="S17" i="10" s="1"/>
  <c r="T17" i="10" s="1"/>
  <c r="R134" i="10"/>
  <c r="R114" i="10"/>
  <c r="R97" i="10"/>
  <c r="R18" i="10"/>
  <c r="S18" i="10" s="1"/>
  <c r="T18" i="10" s="1"/>
  <c r="R184" i="10"/>
  <c r="R19" i="10"/>
  <c r="S19" i="10" s="1"/>
  <c r="T19" i="10" s="1"/>
  <c r="R20" i="10"/>
  <c r="R123" i="10"/>
  <c r="S123" i="10" s="1"/>
  <c r="T123" i="10" s="1"/>
  <c r="R21" i="10"/>
  <c r="R228" i="10"/>
  <c r="S228" i="10" s="1"/>
  <c r="R22" i="10"/>
  <c r="R23" i="10"/>
  <c r="R24" i="10"/>
  <c r="R25" i="10"/>
  <c r="S25" i="10" s="1"/>
  <c r="T25" i="10" s="1"/>
  <c r="R26" i="10"/>
  <c r="R27" i="10"/>
  <c r="R28" i="10"/>
  <c r="R213" i="10"/>
  <c r="S213" i="10" s="1"/>
  <c r="T213" i="10" s="1"/>
  <c r="R128" i="10"/>
  <c r="R130" i="10"/>
  <c r="S130" i="10" s="1"/>
  <c r="T130" i="10" s="1"/>
  <c r="R29" i="10"/>
  <c r="R30" i="10"/>
  <c r="S30" i="10" s="1"/>
  <c r="T30" i="10" s="1"/>
  <c r="R31" i="10"/>
  <c r="R32" i="10"/>
  <c r="S32" i="10" s="1"/>
  <c r="R33" i="10"/>
  <c r="R34" i="10"/>
  <c r="R35" i="10"/>
  <c r="R36" i="10"/>
  <c r="S36" i="10" s="1"/>
  <c r="T36" i="10" s="1"/>
  <c r="R94" i="10"/>
  <c r="R208" i="10"/>
  <c r="R201" i="10"/>
  <c r="R205" i="10"/>
  <c r="S205" i="10" s="1"/>
  <c r="T205" i="10" s="1"/>
  <c r="R132" i="10"/>
  <c r="R107" i="10"/>
  <c r="S107" i="10" s="1"/>
  <c r="T107" i="10" s="1"/>
  <c r="R131" i="10"/>
  <c r="R142" i="10"/>
  <c r="R125" i="10"/>
  <c r="R37" i="10"/>
  <c r="R38" i="10"/>
  <c r="R39" i="10"/>
  <c r="R40" i="10"/>
  <c r="R41" i="10"/>
  <c r="S41" i="10" s="1"/>
  <c r="T41" i="10" s="1"/>
  <c r="R42" i="10"/>
  <c r="R43" i="10"/>
  <c r="R44" i="10"/>
  <c r="R45" i="10"/>
  <c r="S45" i="10" s="1"/>
  <c r="T45" i="10" s="1"/>
  <c r="R46" i="10"/>
  <c r="R47" i="10"/>
  <c r="S47" i="10" s="1"/>
  <c r="T47" i="10" s="1"/>
  <c r="R48" i="10"/>
  <c r="R49" i="10"/>
  <c r="S49" i="10" s="1"/>
  <c r="T49" i="10" s="1"/>
  <c r="R50" i="10"/>
  <c r="R51" i="10"/>
  <c r="S51" i="10" s="1"/>
  <c r="R52" i="10"/>
  <c r="R53" i="10"/>
  <c r="R54" i="10"/>
  <c r="R55" i="10"/>
  <c r="S55" i="10" s="1"/>
  <c r="T55" i="10" s="1"/>
  <c r="R159" i="10"/>
  <c r="R157" i="10"/>
  <c r="R56" i="10"/>
  <c r="R112" i="10"/>
  <c r="R236" i="10"/>
  <c r="R57" i="10"/>
  <c r="S57" i="10" s="1"/>
  <c r="T57" i="10" s="1"/>
  <c r="R58" i="10"/>
  <c r="R110" i="10"/>
  <c r="S110" i="10" s="1"/>
  <c r="T110" i="10" s="1"/>
  <c r="R203" i="10"/>
  <c r="R59" i="10"/>
  <c r="S59" i="10" s="1"/>
  <c r="R145" i="10"/>
  <c r="R60" i="10"/>
  <c r="R61" i="10"/>
  <c r="S61" i="10" s="1"/>
  <c r="T61" i="10" s="1"/>
  <c r="R62" i="10"/>
  <c r="S62" i="10" s="1"/>
  <c r="T62" i="10" s="1"/>
  <c r="R63" i="10"/>
  <c r="R138" i="10"/>
  <c r="R150" i="10"/>
  <c r="S150" i="10" s="1"/>
  <c r="T150" i="10" s="1"/>
  <c r="R136" i="10"/>
  <c r="S136" i="10" s="1"/>
  <c r="T136" i="10" s="1"/>
  <c r="R121" i="10"/>
  <c r="R146" i="10"/>
  <c r="S146" i="10" s="1"/>
  <c r="T146" i="10" s="1"/>
  <c r="R64" i="10"/>
  <c r="R65" i="10"/>
  <c r="S65" i="10" s="1"/>
  <c r="T65" i="10" s="1"/>
  <c r="R66" i="10"/>
  <c r="R165" i="10"/>
  <c r="S165" i="10" s="1"/>
  <c r="R67" i="10"/>
  <c r="R68" i="10"/>
  <c r="R177" i="10"/>
  <c r="R69" i="10"/>
  <c r="S69" i="10" s="1"/>
  <c r="T69" i="10" s="1"/>
  <c r="R70" i="10"/>
  <c r="R171" i="10"/>
  <c r="R71" i="10"/>
  <c r="R187" i="10"/>
  <c r="S187" i="10" s="1"/>
  <c r="T187" i="10" s="1"/>
  <c r="R152" i="10"/>
  <c r="R188" i="10"/>
  <c r="S188" i="10" s="1"/>
  <c r="T188" i="10" s="1"/>
  <c r="R127" i="10"/>
  <c r="R129" i="10"/>
  <c r="S129" i="10" s="1"/>
  <c r="T129" i="10" s="1"/>
  <c r="R143" i="10"/>
  <c r="R158" i="10"/>
  <c r="S158" i="10" s="1"/>
  <c r="R151" i="10"/>
  <c r="R72" i="10"/>
  <c r="R73" i="10"/>
  <c r="R74" i="10"/>
  <c r="S74" i="10" s="1"/>
  <c r="T74" i="10" s="1"/>
  <c r="R96" i="10"/>
  <c r="R100" i="10"/>
  <c r="R155" i="10"/>
  <c r="R75" i="10"/>
  <c r="S75" i="10" s="1"/>
  <c r="T75" i="10" s="1"/>
  <c r="R234" i="10"/>
  <c r="R113" i="10"/>
  <c r="S113" i="10" s="1"/>
  <c r="T113" i="10" s="1"/>
  <c r="R95" i="10"/>
  <c r="R179" i="10"/>
  <c r="S179" i="10" s="1"/>
  <c r="T179" i="10" s="1"/>
  <c r="R149" i="10"/>
  <c r="R176" i="10"/>
  <c r="S176" i="10" s="1"/>
  <c r="R126" i="10"/>
  <c r="R119" i="10"/>
  <c r="R76" i="10"/>
  <c r="S76" i="10" s="1"/>
  <c r="T76" i="10" s="1"/>
  <c r="R77" i="10"/>
  <c r="S77" i="10" s="1"/>
  <c r="T77" i="10" s="1"/>
  <c r="R229" i="10"/>
  <c r="R156" i="10"/>
  <c r="R117" i="10"/>
  <c r="R227" i="10"/>
  <c r="S227" i="10" s="1"/>
  <c r="T227" i="10" s="1"/>
  <c r="R167" i="10"/>
  <c r="R220" i="10"/>
  <c r="R221" i="10"/>
  <c r="R78" i="10"/>
  <c r="S78" i="10" s="1"/>
  <c r="T78" i="10" s="1"/>
  <c r="R153" i="10"/>
  <c r="R118" i="10"/>
  <c r="S118" i="10" s="1"/>
  <c r="R185" i="10"/>
  <c r="R98" i="10"/>
  <c r="R169" i="10"/>
  <c r="S169" i="10" s="1"/>
  <c r="T169" i="10" s="1"/>
  <c r="R212" i="10"/>
  <c r="S212" i="10" s="1"/>
  <c r="T212" i="10" s="1"/>
  <c r="R237" i="10"/>
  <c r="R79" i="10"/>
  <c r="R80" i="10"/>
  <c r="S80" i="10" s="1"/>
  <c r="T80" i="10" s="1"/>
  <c r="R81" i="10"/>
  <c r="S81" i="10" s="1"/>
  <c r="T81" i="10" s="1"/>
  <c r="R82" i="10"/>
  <c r="R238" i="10"/>
  <c r="R239" i="10"/>
  <c r="R101" i="10"/>
  <c r="S101" i="10" s="1"/>
  <c r="T101" i="10" s="1"/>
  <c r="R240" i="10"/>
  <c r="R83" i="10"/>
  <c r="R84" i="10"/>
  <c r="R160" i="10"/>
  <c r="R161" i="10"/>
  <c r="S161" i="10" s="1"/>
  <c r="T161" i="10" s="1"/>
  <c r="R162" i="10"/>
  <c r="S162" i="10" s="1"/>
  <c r="T162" i="10" s="1"/>
  <c r="R241" i="10"/>
  <c r="R85" i="10"/>
  <c r="R111" i="10"/>
  <c r="R86" i="10"/>
  <c r="S86" i="10" s="1"/>
  <c r="T86" i="10" s="1"/>
  <c r="R87" i="10"/>
  <c r="R242" i="10"/>
  <c r="S242" i="10" s="1"/>
  <c r="T242" i="10" s="1"/>
  <c r="R215" i="10"/>
  <c r="R109" i="10"/>
  <c r="S109" i="10" s="1"/>
  <c r="T109" i="10" s="1"/>
  <c r="R230" i="10"/>
  <c r="R216" i="10"/>
  <c r="S216" i="10" s="1"/>
  <c r="R204" i="10"/>
  <c r="R189" i="10"/>
  <c r="R191" i="10"/>
  <c r="S191" i="10" s="1"/>
  <c r="R192" i="10"/>
  <c r="S192" i="10" s="1"/>
  <c r="R193" i="10"/>
  <c r="R231" i="10"/>
  <c r="R194" i="10"/>
  <c r="R195" i="10"/>
  <c r="S195" i="10" s="1"/>
  <c r="T195" i="10" s="1"/>
  <c r="R196" i="10"/>
  <c r="R202" i="10"/>
  <c r="S202" i="10" s="1"/>
  <c r="T202" i="10" s="1"/>
  <c r="R172" i="10"/>
  <c r="R197" i="10"/>
  <c r="S197" i="10" s="1"/>
  <c r="T197" i="10" s="1"/>
  <c r="R173" i="10"/>
  <c r="R206" i="10"/>
  <c r="S206" i="10" s="1"/>
  <c r="R174" i="10"/>
  <c r="R168" i="10"/>
  <c r="R198" i="10"/>
  <c r="S198" i="10" s="1"/>
  <c r="R199" i="10"/>
  <c r="S199" i="10" s="1"/>
  <c r="T199" i="10" s="1"/>
  <c r="R243" i="10"/>
  <c r="R190" i="10"/>
  <c r="R88" i="10"/>
  <c r="S88" i="10" s="1"/>
  <c r="T88" i="10" s="1"/>
  <c r="R244" i="10"/>
  <c r="S244" i="10" s="1"/>
  <c r="T244" i="10" s="1"/>
  <c r="R104" i="10"/>
  <c r="R103" i="10"/>
  <c r="S103" i="10" s="1"/>
  <c r="T103" i="10" s="1"/>
  <c r="R166" i="10"/>
  <c r="R207" i="10"/>
  <c r="S207" i="10" s="1"/>
  <c r="T207" i="10" s="1"/>
  <c r="R137" i="10"/>
  <c r="R232" i="10"/>
  <c r="S232" i="10" s="1"/>
  <c r="R245" i="10"/>
  <c r="R225" i="10"/>
  <c r="R218" i="10"/>
  <c r="S218" i="10" s="1"/>
  <c r="T218" i="10" s="1"/>
  <c r="R105" i="10"/>
  <c r="S105" i="10" s="1"/>
  <c r="T105" i="10" s="1"/>
  <c r="R133" i="10"/>
  <c r="R89" i="10"/>
  <c r="R90" i="10"/>
  <c r="R91" i="10"/>
  <c r="S91" i="10" s="1"/>
  <c r="T91" i="10" s="1"/>
  <c r="R92" i="10"/>
  <c r="R93" i="10"/>
  <c r="S93" i="10" s="1"/>
  <c r="T93" i="10" s="1"/>
  <c r="R246" i="10"/>
  <c r="R222" i="10"/>
  <c r="S222" i="10" s="1"/>
  <c r="T222" i="10" s="1"/>
  <c r="R182" i="10"/>
  <c r="R178" i="10"/>
  <c r="S178" i="10" s="1"/>
  <c r="R163" i="10"/>
  <c r="R180" i="10"/>
  <c r="R175" i="10"/>
  <c r="S175" i="10" s="1"/>
  <c r="T175" i="10" s="1"/>
  <c r="R115" i="10"/>
  <c r="S115" i="10" s="1"/>
  <c r="T115" i="10" s="1"/>
  <c r="R154" i="10"/>
  <c r="S154" i="10" s="1"/>
  <c r="T154" i="10" s="1"/>
  <c r="R108" i="10"/>
  <c r="R247" i="10"/>
  <c r="S247" i="10" s="1"/>
  <c r="T247" i="10" s="1"/>
  <c r="R248" i="10"/>
  <c r="S248" i="10" s="1"/>
  <c r="T248" i="10" s="1"/>
  <c r="R164" i="10"/>
  <c r="R226" i="10"/>
  <c r="R211" i="10"/>
  <c r="R200" i="10"/>
  <c r="S200" i="10" s="1"/>
  <c r="T200" i="10" s="1"/>
  <c r="R249" i="10"/>
  <c r="R250" i="10"/>
  <c r="S250" i="10" s="1"/>
  <c r="R223" i="10"/>
  <c r="R251" i="10"/>
  <c r="R252" i="10"/>
  <c r="R253" i="10"/>
  <c r="S253" i="10" s="1"/>
  <c r="T253" i="10" s="1"/>
  <c r="R254" i="10"/>
  <c r="S219" i="10"/>
  <c r="S135" i="10"/>
  <c r="T135" i="10" s="1"/>
  <c r="S8" i="10"/>
  <c r="T8" i="10" s="1"/>
  <c r="S235" i="10"/>
  <c r="S15" i="10"/>
  <c r="S16" i="10"/>
  <c r="T16" i="10" s="1"/>
  <c r="S24" i="10"/>
  <c r="T24" i="10" s="1"/>
  <c r="S35" i="10"/>
  <c r="T35" i="10" s="1"/>
  <c r="S142" i="10"/>
  <c r="T142" i="10" s="1"/>
  <c r="S37" i="10"/>
  <c r="S38" i="10"/>
  <c r="S40" i="10"/>
  <c r="T40" i="10" s="1"/>
  <c r="S54" i="10"/>
  <c r="T54" i="10" s="1"/>
  <c r="S60" i="10"/>
  <c r="T60" i="10" s="1"/>
  <c r="S64" i="10"/>
  <c r="T64" i="10" s="1"/>
  <c r="S66" i="10"/>
  <c r="T66" i="10" s="1"/>
  <c r="S177" i="10"/>
  <c r="T177" i="10" s="1"/>
  <c r="S151" i="10"/>
  <c r="S73" i="10"/>
  <c r="T73" i="10" s="1"/>
  <c r="S95" i="10"/>
  <c r="T95" i="10" s="1"/>
  <c r="S185" i="10"/>
  <c r="S83" i="10"/>
  <c r="S111" i="10"/>
  <c r="T111" i="10" s="1"/>
  <c r="S252" i="10"/>
  <c r="T252" i="10" s="1"/>
  <c r="T191" i="10"/>
  <c r="T192" i="10"/>
  <c r="T198" i="10"/>
  <c r="U140" i="10"/>
  <c r="U106" i="10"/>
  <c r="U224" i="10"/>
  <c r="U124" i="10"/>
  <c r="U139" i="10"/>
  <c r="U116" i="10"/>
  <c r="U147" i="10"/>
  <c r="U99" i="10"/>
  <c r="V99" i="10" s="1"/>
  <c r="U148" i="10"/>
  <c r="V148" i="10" s="1"/>
  <c r="U2" i="10"/>
  <c r="V2" i="10" s="1"/>
  <c r="U219" i="10"/>
  <c r="U3" i="10"/>
  <c r="V3" i="10" s="1"/>
  <c r="U135" i="10"/>
  <c r="V135" i="10" s="1"/>
  <c r="P14" i="34" s="1"/>
  <c r="R14" i="34" s="1"/>
  <c r="U120" i="10"/>
  <c r="V120" i="10" s="1"/>
  <c r="U210" i="10"/>
  <c r="U144" i="10"/>
  <c r="U141" i="10"/>
  <c r="U122" i="10"/>
  <c r="V122" i="10" s="1"/>
  <c r="U4" i="10"/>
  <c r="U233" i="10"/>
  <c r="U170" i="10"/>
  <c r="U5" i="10"/>
  <c r="V5" i="10" s="1"/>
  <c r="U6" i="10"/>
  <c r="V6" i="10" s="1"/>
  <c r="U186" i="10"/>
  <c r="V186" i="10" s="1"/>
  <c r="U102" i="10"/>
  <c r="U7" i="10"/>
  <c r="U8" i="10"/>
  <c r="V8" i="10" s="1"/>
  <c r="U183" i="10"/>
  <c r="U181" i="10"/>
  <c r="U217" i="10"/>
  <c r="U9" i="10"/>
  <c r="U10" i="10"/>
  <c r="U11" i="10"/>
  <c r="U12" i="10"/>
  <c r="U13" i="10"/>
  <c r="U209" i="10"/>
  <c r="V209" i="10" s="1"/>
  <c r="U214" i="10"/>
  <c r="V214" i="10" s="1"/>
  <c r="U14" i="10"/>
  <c r="U235" i="10"/>
  <c r="U15" i="10"/>
  <c r="V15" i="10" s="1"/>
  <c r="U16" i="10"/>
  <c r="V16" i="10" s="1"/>
  <c r="U17" i="10"/>
  <c r="V17" i="10" s="1"/>
  <c r="W17" i="10" s="1"/>
  <c r="U134" i="10"/>
  <c r="U114" i="10"/>
  <c r="U97" i="10"/>
  <c r="U18" i="10"/>
  <c r="U184" i="10"/>
  <c r="U19" i="10"/>
  <c r="U20" i="10"/>
  <c r="U123" i="10"/>
  <c r="V123" i="10" s="1"/>
  <c r="U21" i="10"/>
  <c r="U228" i="10"/>
  <c r="V228" i="10" s="1"/>
  <c r="U22" i="10"/>
  <c r="U23" i="10"/>
  <c r="U24" i="10"/>
  <c r="V24" i="10" s="1"/>
  <c r="U25" i="10"/>
  <c r="U26" i="10"/>
  <c r="U27" i="10"/>
  <c r="U28" i="10"/>
  <c r="U213" i="10"/>
  <c r="U128" i="10"/>
  <c r="U130" i="10"/>
  <c r="U29" i="10"/>
  <c r="U30" i="10"/>
  <c r="V30" i="10" s="1"/>
  <c r="U31" i="10"/>
  <c r="U32" i="10"/>
  <c r="V32" i="10" s="1"/>
  <c r="U33" i="10"/>
  <c r="U34" i="10"/>
  <c r="V34" i="10" s="1"/>
  <c r="U35" i="10"/>
  <c r="V35" i="10" s="1"/>
  <c r="U36" i="10"/>
  <c r="V36" i="10" s="1"/>
  <c r="W36" i="10" s="1"/>
  <c r="U94" i="10"/>
  <c r="U208" i="10"/>
  <c r="U201" i="10"/>
  <c r="V201" i="10" s="1"/>
  <c r="U205" i="10"/>
  <c r="U132" i="10"/>
  <c r="U107" i="10"/>
  <c r="U131" i="10"/>
  <c r="U142" i="10"/>
  <c r="V142" i="10" s="1"/>
  <c r="U125" i="10"/>
  <c r="U37" i="10"/>
  <c r="V37" i="10" s="1"/>
  <c r="U38" i="10"/>
  <c r="U39" i="10"/>
  <c r="V39" i="10" s="1"/>
  <c r="U40" i="10"/>
  <c r="V40" i="10" s="1"/>
  <c r="U41" i="10"/>
  <c r="V41" i="10" s="1"/>
  <c r="U42" i="10"/>
  <c r="V42" i="10" s="1"/>
  <c r="U43" i="10"/>
  <c r="U44" i="10"/>
  <c r="U45" i="10"/>
  <c r="U46" i="10"/>
  <c r="U47" i="10"/>
  <c r="U48" i="10"/>
  <c r="U49" i="10"/>
  <c r="V49" i="10" s="1"/>
  <c r="U50" i="10"/>
  <c r="U51" i="10"/>
  <c r="V51" i="10" s="1"/>
  <c r="U52" i="10"/>
  <c r="U53" i="10"/>
  <c r="V53" i="10" s="1"/>
  <c r="U54" i="10"/>
  <c r="V54" i="10" s="1"/>
  <c r="U55" i="10"/>
  <c r="V55" i="10" s="1"/>
  <c r="U159" i="10"/>
  <c r="U157" i="10"/>
  <c r="U56" i="10"/>
  <c r="U112" i="10"/>
  <c r="U236" i="10"/>
  <c r="U57" i="10"/>
  <c r="V57" i="10" s="1"/>
  <c r="U58" i="10"/>
  <c r="U110" i="10"/>
  <c r="V110" i="10" s="1"/>
  <c r="U203" i="10"/>
  <c r="U59" i="10"/>
  <c r="V59" i="10" s="1"/>
  <c r="U145" i="10"/>
  <c r="U60" i="10"/>
  <c r="V60" i="10" s="1"/>
  <c r="U61" i="10"/>
  <c r="V61" i="10" s="1"/>
  <c r="U62" i="10"/>
  <c r="V62" i="10" s="1"/>
  <c r="U63" i="10"/>
  <c r="V63" i="10" s="1"/>
  <c r="U138" i="10"/>
  <c r="U150" i="10"/>
  <c r="V150" i="10" s="1"/>
  <c r="U136" i="10"/>
  <c r="U121" i="10"/>
  <c r="U146" i="10"/>
  <c r="U64" i="10"/>
  <c r="U65" i="10"/>
  <c r="U66" i="10"/>
  <c r="U165" i="10"/>
  <c r="V165" i="10" s="1"/>
  <c r="U67" i="10"/>
  <c r="U68" i="10"/>
  <c r="V68" i="10" s="1"/>
  <c r="U177" i="10"/>
  <c r="V177" i="10" s="1"/>
  <c r="U69" i="10"/>
  <c r="U70" i="10"/>
  <c r="U171" i="10"/>
  <c r="U71" i="10"/>
  <c r="U187" i="10"/>
  <c r="U152" i="10"/>
  <c r="U188" i="10"/>
  <c r="U127" i="10"/>
  <c r="U129" i="10"/>
  <c r="V129" i="10" s="1"/>
  <c r="U143" i="10"/>
  <c r="U158" i="10"/>
  <c r="V158" i="10" s="1"/>
  <c r="P27" i="34" s="1"/>
  <c r="R27" i="34" s="1"/>
  <c r="U151" i="10"/>
  <c r="U72" i="10"/>
  <c r="V72" i="10" s="1"/>
  <c r="U73" i="10"/>
  <c r="V73" i="10" s="1"/>
  <c r="U74" i="10"/>
  <c r="V74" i="10" s="1"/>
  <c r="U96" i="10"/>
  <c r="U100" i="10"/>
  <c r="U155" i="10"/>
  <c r="U75" i="10"/>
  <c r="U234" i="10"/>
  <c r="U113" i="10"/>
  <c r="U95" i="10"/>
  <c r="U179" i="10"/>
  <c r="V179" i="10" s="1"/>
  <c r="U149" i="10"/>
  <c r="U176" i="10"/>
  <c r="V176" i="10" s="1"/>
  <c r="U126" i="10"/>
  <c r="U119" i="10"/>
  <c r="V119" i="10" s="1"/>
  <c r="U76" i="10"/>
  <c r="V76" i="10" s="1"/>
  <c r="W76" i="10" s="1"/>
  <c r="U77" i="10"/>
  <c r="V77" i="10" s="1"/>
  <c r="U229" i="10"/>
  <c r="U156" i="10"/>
  <c r="U117" i="10"/>
  <c r="U227" i="10"/>
  <c r="U167" i="10"/>
  <c r="U220" i="10"/>
  <c r="V220" i="10" s="1"/>
  <c r="U221" i="10"/>
  <c r="U78" i="10"/>
  <c r="V78" i="10" s="1"/>
  <c r="P134" i="34" s="1"/>
  <c r="R134" i="34" s="1"/>
  <c r="U153" i="10"/>
  <c r="U118" i="10"/>
  <c r="V118" i="10" s="1"/>
  <c r="U185" i="10"/>
  <c r="U98" i="10"/>
  <c r="V98" i="10" s="1"/>
  <c r="U169" i="10"/>
  <c r="V169" i="10" s="1"/>
  <c r="U212" i="10"/>
  <c r="V212" i="10" s="1"/>
  <c r="U237" i="10"/>
  <c r="U79" i="10"/>
  <c r="U80" i="10"/>
  <c r="U81" i="10"/>
  <c r="U82" i="10"/>
  <c r="U238" i="10"/>
  <c r="U239" i="10"/>
  <c r="U101" i="10"/>
  <c r="V101" i="10" s="1"/>
  <c r="U240" i="10"/>
  <c r="U83" i="10"/>
  <c r="V83" i="10" s="1"/>
  <c r="U84" i="10"/>
  <c r="U160" i="10"/>
  <c r="U161" i="10"/>
  <c r="U162" i="10"/>
  <c r="V162" i="10" s="1"/>
  <c r="W162" i="10" s="1"/>
  <c r="U241" i="10"/>
  <c r="U85" i="10"/>
  <c r="U111" i="10"/>
  <c r="U86" i="10"/>
  <c r="U87" i="10"/>
  <c r="U242" i="10"/>
  <c r="U215" i="10"/>
  <c r="U109" i="10"/>
  <c r="V109" i="10" s="1"/>
  <c r="U230" i="10"/>
  <c r="U216" i="10"/>
  <c r="V216" i="10" s="1"/>
  <c r="U204" i="10"/>
  <c r="U189" i="10"/>
  <c r="V189" i="10" s="1"/>
  <c r="U191" i="10"/>
  <c r="V191" i="10" s="1"/>
  <c r="U192" i="10"/>
  <c r="V192" i="10" s="1"/>
  <c r="U193" i="10"/>
  <c r="U231" i="10"/>
  <c r="U194" i="10"/>
  <c r="U195" i="10"/>
  <c r="U196" i="10"/>
  <c r="U202" i="10"/>
  <c r="V202" i="10" s="1"/>
  <c r="U172" i="10"/>
  <c r="U197" i="10"/>
  <c r="V197" i="10" s="1"/>
  <c r="U173" i="10"/>
  <c r="U206" i="10"/>
  <c r="V206" i="10" s="1"/>
  <c r="U174" i="10"/>
  <c r="U168" i="10"/>
  <c r="V168" i="10" s="1"/>
  <c r="U198" i="10"/>
  <c r="V198" i="10" s="1"/>
  <c r="W198" i="10" s="1"/>
  <c r="AA198" i="10" s="1"/>
  <c r="U199" i="10"/>
  <c r="V199" i="10" s="1"/>
  <c r="U243" i="10"/>
  <c r="V243" i="10" s="1"/>
  <c r="U190" i="10"/>
  <c r="U88" i="10"/>
  <c r="U244" i="10"/>
  <c r="U104" i="10"/>
  <c r="U103" i="10"/>
  <c r="V103" i="10" s="1"/>
  <c r="U166" i="10"/>
  <c r="U207" i="10"/>
  <c r="V207" i="10" s="1"/>
  <c r="U137" i="10"/>
  <c r="U232" i="10"/>
  <c r="V232" i="10" s="1"/>
  <c r="U245" i="10"/>
  <c r="U225" i="10"/>
  <c r="V225" i="10" s="1"/>
  <c r="U218" i="10"/>
  <c r="V218" i="10" s="1"/>
  <c r="U105" i="10"/>
  <c r="V105" i="10" s="1"/>
  <c r="W105" i="10" s="1"/>
  <c r="AA105" i="10" s="1"/>
  <c r="U133" i="10"/>
  <c r="V133" i="10" s="1"/>
  <c r="U89" i="10"/>
  <c r="U90" i="10"/>
  <c r="V90" i="10" s="1"/>
  <c r="U91" i="10"/>
  <c r="U92" i="10"/>
  <c r="U93" i="10"/>
  <c r="V93" i="10" s="1"/>
  <c r="U246" i="10"/>
  <c r="U222" i="10"/>
  <c r="V222" i="10" s="1"/>
  <c r="U182" i="10"/>
  <c r="U178" i="10"/>
  <c r="V178" i="10" s="1"/>
  <c r="U163" i="10"/>
  <c r="U180" i="10"/>
  <c r="V180" i="10" s="1"/>
  <c r="U175" i="10"/>
  <c r="V175" i="10" s="1"/>
  <c r="W175" i="10" s="1"/>
  <c r="U115" i="10"/>
  <c r="V115" i="10" s="1"/>
  <c r="U154" i="10"/>
  <c r="V154" i="10" s="1"/>
  <c r="W154" i="10" s="1"/>
  <c r="U108" i="10"/>
  <c r="U247" i="10"/>
  <c r="V247" i="10" s="1"/>
  <c r="W247" i="10" s="1"/>
  <c r="AA247" i="10" s="1"/>
  <c r="U248" i="10"/>
  <c r="V248" i="10" s="1"/>
  <c r="U164" i="10"/>
  <c r="U226" i="10"/>
  <c r="U211" i="10"/>
  <c r="U200" i="10"/>
  <c r="V200" i="10" s="1"/>
  <c r="U249" i="10"/>
  <c r="U250" i="10"/>
  <c r="V250" i="10" s="1"/>
  <c r="U223" i="10"/>
  <c r="U251" i="10"/>
  <c r="V251" i="10" s="1"/>
  <c r="U252" i="10"/>
  <c r="V252" i="10" s="1"/>
  <c r="U253" i="10"/>
  <c r="V253" i="10" s="1"/>
  <c r="W253" i="10" s="1"/>
  <c r="U254" i="10"/>
  <c r="V254" i="10" s="1"/>
  <c r="V224" i="10"/>
  <c r="P4" i="34" s="1"/>
  <c r="R4" i="34" s="1"/>
  <c r="V116" i="10"/>
  <c r="V233" i="10"/>
  <c r="V7" i="10"/>
  <c r="V183" i="10"/>
  <c r="W183" i="10" s="1"/>
  <c r="AA183" i="10" s="1"/>
  <c r="V11" i="10"/>
  <c r="V12" i="10"/>
  <c r="V13" i="10"/>
  <c r="V14" i="10"/>
  <c r="V19" i="10"/>
  <c r="V23" i="10"/>
  <c r="V25" i="10"/>
  <c r="V28" i="10"/>
  <c r="V128" i="10"/>
  <c r="V130" i="10"/>
  <c r="V107" i="10"/>
  <c r="V44" i="10"/>
  <c r="V47" i="10"/>
  <c r="V58" i="10"/>
  <c r="V146" i="10"/>
  <c r="V65" i="10"/>
  <c r="V69" i="10"/>
  <c r="V188" i="10"/>
  <c r="V113" i="10"/>
  <c r="V238" i="10"/>
  <c r="V160" i="10"/>
  <c r="V161" i="10"/>
  <c r="W161" i="10" s="1"/>
  <c r="AA161" i="10" s="1"/>
  <c r="V242" i="10"/>
  <c r="V226" i="10"/>
  <c r="W226" i="10" s="1"/>
  <c r="Y116" i="10"/>
  <c r="W116" i="10" s="1"/>
  <c r="Y99" i="10"/>
  <c r="Z99" i="10" s="1"/>
  <c r="Y135" i="10"/>
  <c r="Z135" i="10" s="1"/>
  <c r="Y120" i="10"/>
  <c r="Z120" i="10" s="1"/>
  <c r="Y233" i="10"/>
  <c r="Z233" i="10" s="1"/>
  <c r="Y5" i="10"/>
  <c r="Z5" i="10" s="1"/>
  <c r="Y8" i="10"/>
  <c r="Z8" i="10" s="1"/>
  <c r="Y183" i="10"/>
  <c r="Z183" i="10" s="1"/>
  <c r="Y181" i="10"/>
  <c r="Z181" i="10" s="1"/>
  <c r="Y12" i="10"/>
  <c r="W12" i="10" s="1"/>
  <c r="Y209" i="10"/>
  <c r="Z209" i="10" s="1"/>
  <c r="Y16" i="10"/>
  <c r="Z16" i="10" s="1"/>
  <c r="Y17" i="10"/>
  <c r="Z17" i="10" s="1"/>
  <c r="Y19" i="10"/>
  <c r="Y123" i="10"/>
  <c r="Z123" i="10" s="1"/>
  <c r="Y24" i="10"/>
  <c r="Y25" i="10"/>
  <c r="Z25" i="10" s="1"/>
  <c r="Y130" i="10"/>
  <c r="Z130" i="10" s="1"/>
  <c r="Y30" i="10"/>
  <c r="Z30" i="10" s="1"/>
  <c r="Y35" i="10"/>
  <c r="Y36" i="10"/>
  <c r="Y107" i="10"/>
  <c r="Y131" i="10"/>
  <c r="Z131" i="10" s="1"/>
  <c r="Y142" i="10"/>
  <c r="Z142" i="10" s="1"/>
  <c r="Y40" i="10"/>
  <c r="Z40" i="10" s="1"/>
  <c r="Y41" i="10"/>
  <c r="Z41" i="10" s="1"/>
  <c r="Y44" i="10"/>
  <c r="Z44" i="10" s="1"/>
  <c r="Y45" i="10"/>
  <c r="Z45" i="10" s="1"/>
  <c r="Y46" i="10"/>
  <c r="Z46" i="10" s="1"/>
  <c r="Y47" i="10"/>
  <c r="Z47" i="10" s="1"/>
  <c r="Y49" i="10"/>
  <c r="Z49" i="10" s="1"/>
  <c r="Y54" i="10"/>
  <c r="Z54" i="10" s="1"/>
  <c r="Y55" i="10"/>
  <c r="Y57" i="10"/>
  <c r="Z57" i="10" s="1"/>
  <c r="Y110" i="10"/>
  <c r="Z110" i="10" s="1"/>
  <c r="Y59" i="10"/>
  <c r="Z59" i="10" s="1"/>
  <c r="Y61" i="10"/>
  <c r="Z61" i="10" s="1"/>
  <c r="Y62" i="10"/>
  <c r="Z62" i="10" s="1"/>
  <c r="Y150" i="10"/>
  <c r="Z150" i="10" s="1"/>
  <c r="Y136" i="10"/>
  <c r="Y146" i="10"/>
  <c r="Z146" i="10" s="1"/>
  <c r="Y65" i="10"/>
  <c r="Z65" i="10" s="1"/>
  <c r="Y177" i="10"/>
  <c r="Z177" i="10" s="1"/>
  <c r="Y69" i="10"/>
  <c r="Z69" i="10" s="1"/>
  <c r="Y188" i="10"/>
  <c r="Y129" i="10"/>
  <c r="Z129" i="10" s="1"/>
  <c r="Y73" i="10"/>
  <c r="Y74" i="10"/>
  <c r="W74" i="10" s="1"/>
  <c r="AA74" i="10" s="1"/>
  <c r="Y96" i="10"/>
  <c r="Z96" i="10" s="1"/>
  <c r="Y155" i="10"/>
  <c r="Z155" i="10" s="1"/>
  <c r="Y113" i="10"/>
  <c r="Z113" i="10" s="1"/>
  <c r="Y179" i="10"/>
  <c r="Z179" i="10" s="1"/>
  <c r="Y76" i="10"/>
  <c r="Z76" i="10" s="1"/>
  <c r="Y77" i="10"/>
  <c r="Z77" i="10" s="1"/>
  <c r="Y220" i="10"/>
  <c r="Z220" i="10" s="1"/>
  <c r="Y78" i="10"/>
  <c r="Z78" i="10" s="1"/>
  <c r="Y169" i="10"/>
  <c r="Z169" i="10" s="1"/>
  <c r="Y212" i="10"/>
  <c r="Y80" i="10"/>
  <c r="Z80" i="10" s="1"/>
  <c r="Y238" i="10"/>
  <c r="Z238" i="10" s="1"/>
  <c r="Y101" i="10"/>
  <c r="Z101" i="10" s="1"/>
  <c r="Y161" i="10"/>
  <c r="Y162" i="10"/>
  <c r="Z162" i="10" s="1"/>
  <c r="Y242" i="10"/>
  <c r="Z242" i="10" s="1"/>
  <c r="Y109" i="10"/>
  <c r="Z109" i="10" s="1"/>
  <c r="Y191" i="10"/>
  <c r="Z191" i="10" s="1"/>
  <c r="Y192" i="10"/>
  <c r="W192" i="10" s="1"/>
  <c r="Y194" i="10"/>
  <c r="Z194" i="10" s="1"/>
  <c r="Y195" i="10"/>
  <c r="Z195" i="10" s="1"/>
  <c r="Y202" i="10"/>
  <c r="Z202" i="10" s="1"/>
  <c r="Y172" i="10"/>
  <c r="Y197" i="10"/>
  <c r="Z197" i="10" s="1"/>
  <c r="Y173" i="10"/>
  <c r="Z173" i="10" s="1"/>
  <c r="Y198" i="10"/>
  <c r="Y199" i="10"/>
  <c r="Z199" i="10" s="1"/>
  <c r="Y103" i="10"/>
  <c r="Y207" i="10"/>
  <c r="Z207" i="10" s="1"/>
  <c r="Y218" i="10"/>
  <c r="Z218" i="10" s="1"/>
  <c r="Y105" i="10"/>
  <c r="Z105" i="10" s="1"/>
  <c r="Y90" i="10"/>
  <c r="Z90" i="10" s="1"/>
  <c r="Y91" i="10"/>
  <c r="Z91" i="10" s="1"/>
  <c r="Y93" i="10"/>
  <c r="Z93" i="10" s="1"/>
  <c r="Y246" i="10"/>
  <c r="Y222" i="10"/>
  <c r="Z222" i="10" s="1"/>
  <c r="Y175" i="10"/>
  <c r="Z175" i="10" s="1"/>
  <c r="Y115" i="10"/>
  <c r="Y154" i="10"/>
  <c r="Z154" i="10" s="1"/>
  <c r="Y226" i="10"/>
  <c r="Z226" i="10" s="1"/>
  <c r="Y200" i="10"/>
  <c r="Z200" i="10" s="1"/>
  <c r="Y252" i="10"/>
  <c r="Z252" i="10" s="1"/>
  <c r="Y253" i="10"/>
  <c r="Z253" i="10" s="1"/>
  <c r="Z116" i="10"/>
  <c r="Z24" i="10"/>
  <c r="Z35" i="10"/>
  <c r="Z36" i="10"/>
  <c r="Z73" i="10"/>
  <c r="Z212" i="10"/>
  <c r="Z161" i="10"/>
  <c r="Z198" i="10"/>
  <c r="Z103" i="10"/>
  <c r="AB140" i="10"/>
  <c r="AB106" i="10"/>
  <c r="AC106" i="10" s="1"/>
  <c r="AB224" i="10"/>
  <c r="AB124" i="10"/>
  <c r="AC124" i="10" s="1"/>
  <c r="AB139" i="10"/>
  <c r="AC139" i="10" s="1"/>
  <c r="AB116" i="10"/>
  <c r="AB147" i="10"/>
  <c r="AB99" i="10"/>
  <c r="AB148" i="10"/>
  <c r="AB2" i="10"/>
  <c r="AC2" i="10" s="1"/>
  <c r="AB219" i="10"/>
  <c r="AC219" i="10" s="1"/>
  <c r="AB3" i="10"/>
  <c r="AC3" i="10" s="1"/>
  <c r="AB135" i="10"/>
  <c r="AB120" i="10"/>
  <c r="AC120" i="10" s="1"/>
  <c r="AB210" i="10"/>
  <c r="AB144" i="10"/>
  <c r="AC144" i="10" s="1"/>
  <c r="AB141" i="10"/>
  <c r="AC141" i="10" s="1"/>
  <c r="AB122" i="10"/>
  <c r="AC122" i="10" s="1"/>
  <c r="AB4" i="10"/>
  <c r="AC4" i="10" s="1"/>
  <c r="AB233" i="10"/>
  <c r="AB170" i="10"/>
  <c r="AB5" i="10"/>
  <c r="AB6" i="10"/>
  <c r="AB186" i="10"/>
  <c r="AC186" i="10" s="1"/>
  <c r="AB102" i="10"/>
  <c r="AB7" i="10"/>
  <c r="AB8" i="10"/>
  <c r="AB183" i="10"/>
  <c r="AB181" i="10"/>
  <c r="AC181" i="10" s="1"/>
  <c r="AB217" i="10"/>
  <c r="AC217" i="10" s="1"/>
  <c r="AB9" i="10"/>
  <c r="AC9" i="10" s="1"/>
  <c r="AB10" i="10"/>
  <c r="AC10" i="10" s="1"/>
  <c r="AB11" i="10"/>
  <c r="AC11" i="10" s="1"/>
  <c r="AB12" i="10"/>
  <c r="AB13" i="10"/>
  <c r="AB209" i="10"/>
  <c r="AB214" i="10"/>
  <c r="AB14" i="10"/>
  <c r="AC14" i="10" s="1"/>
  <c r="AB235" i="10"/>
  <c r="AC235" i="10" s="1"/>
  <c r="AB15" i="10"/>
  <c r="AB16" i="10"/>
  <c r="AB17" i="10"/>
  <c r="AB134" i="10"/>
  <c r="AB114" i="10"/>
  <c r="AC114" i="10" s="1"/>
  <c r="AB97" i="10"/>
  <c r="AC97" i="10" s="1"/>
  <c r="AB18" i="10"/>
  <c r="AC18" i="10" s="1"/>
  <c r="AB184" i="10"/>
  <c r="AB19" i="10"/>
  <c r="AB20" i="10"/>
  <c r="AB123" i="10"/>
  <c r="AB21" i="10"/>
  <c r="AB228" i="10"/>
  <c r="AC228" i="10" s="1"/>
  <c r="AB22" i="10"/>
  <c r="AC22" i="10" s="1"/>
  <c r="AB23" i="10"/>
  <c r="AB24" i="10"/>
  <c r="AB25" i="10"/>
  <c r="AB26" i="10"/>
  <c r="AC26" i="10" s="1"/>
  <c r="AB27" i="10"/>
  <c r="AC27" i="10" s="1"/>
  <c r="AB28" i="10"/>
  <c r="AC28" i="10" s="1"/>
  <c r="AB213" i="10"/>
  <c r="AC213" i="10" s="1"/>
  <c r="AB128" i="10"/>
  <c r="AC128" i="10" s="1"/>
  <c r="AB130" i="10"/>
  <c r="AB29" i="10"/>
  <c r="AB30" i="10"/>
  <c r="AB31" i="10"/>
  <c r="AB32" i="10"/>
  <c r="AC32" i="10" s="1"/>
  <c r="AB33" i="10"/>
  <c r="AB34" i="10"/>
  <c r="AB35" i="10"/>
  <c r="AB36" i="10"/>
  <c r="AB94" i="10"/>
  <c r="AC94" i="10" s="1"/>
  <c r="AB208" i="10"/>
  <c r="AC208" i="10" s="1"/>
  <c r="AB201" i="10"/>
  <c r="AC201" i="10" s="1"/>
  <c r="AB205" i="10"/>
  <c r="AC205" i="10" s="1"/>
  <c r="AB132" i="10"/>
  <c r="AC132" i="10" s="1"/>
  <c r="AB107" i="10"/>
  <c r="AB131" i="10"/>
  <c r="AB142" i="10"/>
  <c r="AB125" i="10"/>
  <c r="AB37" i="10"/>
  <c r="AC37" i="10" s="1"/>
  <c r="AB38" i="10"/>
  <c r="AC38" i="10" s="1"/>
  <c r="AB39" i="10"/>
  <c r="AB40" i="10"/>
  <c r="AB41" i="10"/>
  <c r="AB42" i="10"/>
  <c r="AB43" i="10"/>
  <c r="AC43" i="10" s="1"/>
  <c r="AB44" i="10"/>
  <c r="AC44" i="10" s="1"/>
  <c r="AB45" i="10"/>
  <c r="AC45" i="10" s="1"/>
  <c r="AB46" i="10"/>
  <c r="AC46" i="10" s="1"/>
  <c r="AB47" i="10"/>
  <c r="AB48" i="10"/>
  <c r="AB49" i="10"/>
  <c r="AB50" i="10"/>
  <c r="AB51" i="10"/>
  <c r="AC51" i="10" s="1"/>
  <c r="AB52" i="10"/>
  <c r="AB53" i="10"/>
  <c r="AC53" i="10" s="1"/>
  <c r="AB54" i="10"/>
  <c r="AB55" i="10"/>
  <c r="AB159" i="10"/>
  <c r="AB157" i="10"/>
  <c r="AC157" i="10" s="1"/>
  <c r="AB56" i="10"/>
  <c r="AB112" i="10"/>
  <c r="AC112" i="10" s="1"/>
  <c r="AB236" i="10"/>
  <c r="AC236" i="10" s="1"/>
  <c r="AB57" i="10"/>
  <c r="AB58" i="10"/>
  <c r="AB110" i="10"/>
  <c r="AB203" i="10"/>
  <c r="AB59" i="10"/>
  <c r="AC59" i="10" s="1"/>
  <c r="AB145" i="10"/>
  <c r="AC145" i="10" s="1"/>
  <c r="AB60" i="10"/>
  <c r="AC60" i="10" s="1"/>
  <c r="AB61" i="10"/>
  <c r="AB62" i="10"/>
  <c r="AB63" i="10"/>
  <c r="AC63" i="10" s="1"/>
  <c r="AB138" i="10"/>
  <c r="AC138" i="10" s="1"/>
  <c r="AB150" i="10"/>
  <c r="AC150" i="10" s="1"/>
  <c r="AB136" i="10"/>
  <c r="AC136" i="10" s="1"/>
  <c r="AB121" i="10"/>
  <c r="AC121" i="10" s="1"/>
  <c r="AB146" i="10"/>
  <c r="AB64" i="10"/>
  <c r="AB65" i="10"/>
  <c r="AB66" i="10"/>
  <c r="AB165" i="10"/>
  <c r="AC165" i="10" s="1"/>
  <c r="AB67" i="10"/>
  <c r="AB68" i="10"/>
  <c r="AB177" i="10"/>
  <c r="AB69" i="10"/>
  <c r="AB70" i="10"/>
  <c r="AC70" i="10" s="1"/>
  <c r="AB171" i="10"/>
  <c r="AC171" i="10" s="1"/>
  <c r="AB71" i="10"/>
  <c r="AC71" i="10" s="1"/>
  <c r="AB187" i="10"/>
  <c r="AC187" i="10" s="1"/>
  <c r="AB152" i="10"/>
  <c r="AC152" i="10" s="1"/>
  <c r="AB188" i="10"/>
  <c r="AB127" i="10"/>
  <c r="AB129" i="10"/>
  <c r="AB143" i="10"/>
  <c r="AB158" i="10"/>
  <c r="AC158" i="10" s="1"/>
  <c r="AB151" i="10"/>
  <c r="AC151" i="10" s="1"/>
  <c r="AB72" i="10"/>
  <c r="AB73" i="10"/>
  <c r="AB74" i="10"/>
  <c r="AB96" i="10"/>
  <c r="AB100" i="10"/>
  <c r="AC100" i="10" s="1"/>
  <c r="AB155" i="10"/>
  <c r="AC155" i="10" s="1"/>
  <c r="AB75" i="10"/>
  <c r="AC75" i="10" s="1"/>
  <c r="AB234" i="10"/>
  <c r="AC234" i="10" s="1"/>
  <c r="AB113" i="10"/>
  <c r="AB95" i="10"/>
  <c r="AB179" i="10"/>
  <c r="AB149" i="10"/>
  <c r="AB176" i="10"/>
  <c r="AC176" i="10" s="1"/>
  <c r="AB126" i="10"/>
  <c r="AB119" i="10"/>
  <c r="AB76" i="10"/>
  <c r="AB77" i="10"/>
  <c r="AB229" i="10"/>
  <c r="AB156" i="10"/>
  <c r="AC156" i="10" s="1"/>
  <c r="AB117" i="10"/>
  <c r="AC117" i="10" s="1"/>
  <c r="AB227" i="10"/>
  <c r="AC227" i="10" s="1"/>
  <c r="AB167" i="10"/>
  <c r="AC167" i="10" s="1"/>
  <c r="AB220" i="10"/>
  <c r="AB221" i="10"/>
  <c r="AB78" i="10"/>
  <c r="AB153" i="10"/>
  <c r="AB118" i="10"/>
  <c r="AC118" i="10" s="1"/>
  <c r="AB185" i="10"/>
  <c r="AC185" i="10" s="1"/>
  <c r="AB98" i="10"/>
  <c r="AC98" i="10" s="1"/>
  <c r="AB169" i="10"/>
  <c r="AB212" i="10"/>
  <c r="AB237" i="10"/>
  <c r="AB79" i="10"/>
  <c r="AC79" i="10" s="1"/>
  <c r="AB80" i="10"/>
  <c r="AC80" i="10" s="1"/>
  <c r="AB81" i="10"/>
  <c r="AC81" i="10" s="1"/>
  <c r="AB82" i="10"/>
  <c r="AC82" i="10" s="1"/>
  <c r="AB238" i="10"/>
  <c r="AB239" i="10"/>
  <c r="AB101" i="10"/>
  <c r="AB240" i="10"/>
  <c r="AB83" i="10"/>
  <c r="AC83" i="10" s="1"/>
  <c r="AB84" i="10"/>
  <c r="AB160" i="10"/>
  <c r="AB161" i="10"/>
  <c r="AB162" i="10"/>
  <c r="AB241" i="10"/>
  <c r="AB85" i="10"/>
  <c r="AC85" i="10" s="1"/>
  <c r="AB111" i="10"/>
  <c r="AC111" i="10" s="1"/>
  <c r="AB86" i="10"/>
  <c r="AC86" i="10" s="1"/>
  <c r="AB87" i="10"/>
  <c r="AC87" i="10" s="1"/>
  <c r="AB242" i="10"/>
  <c r="AB215" i="10"/>
  <c r="AB109" i="10"/>
  <c r="AB230" i="10"/>
  <c r="AB216" i="10"/>
  <c r="AC216" i="10" s="1"/>
  <c r="AB204" i="10"/>
  <c r="AC204" i="10" s="1"/>
  <c r="AB189" i="10"/>
  <c r="AC189" i="10" s="1"/>
  <c r="AB191" i="10"/>
  <c r="AB192" i="10"/>
  <c r="AB193" i="10"/>
  <c r="AB231" i="10"/>
  <c r="AC231" i="10" s="1"/>
  <c r="AB194" i="10"/>
  <c r="AB195" i="10"/>
  <c r="AC195" i="10" s="1"/>
  <c r="AB196" i="10"/>
  <c r="AB202" i="10"/>
  <c r="AB172" i="10"/>
  <c r="AB197" i="10"/>
  <c r="AB173" i="10"/>
  <c r="AB206" i="10"/>
  <c r="AC206" i="10" s="1"/>
  <c r="AB174" i="10"/>
  <c r="AC174" i="10" s="1"/>
  <c r="AB168" i="10"/>
  <c r="AB198" i="10"/>
  <c r="AB199" i="10"/>
  <c r="AB243" i="10"/>
  <c r="AC243" i="10" s="1"/>
  <c r="AB190" i="10"/>
  <c r="AC190" i="10" s="1"/>
  <c r="AB88" i="10"/>
  <c r="AC88" i="10" s="1"/>
  <c r="AB244" i="10"/>
  <c r="AC244" i="10" s="1"/>
  <c r="AB104" i="10"/>
  <c r="AC104" i="10" s="1"/>
  <c r="AB103" i="10"/>
  <c r="AC103" i="10" s="1"/>
  <c r="AB166" i="10"/>
  <c r="AC166" i="10" s="1"/>
  <c r="AB207" i="10"/>
  <c r="AB137" i="10"/>
  <c r="AC137" i="10" s="1"/>
  <c r="AB232" i="10"/>
  <c r="AC232" i="10" s="1"/>
  <c r="AB245" i="10"/>
  <c r="AC245" i="10" s="1"/>
  <c r="AB225" i="10"/>
  <c r="AC225" i="10" s="1"/>
  <c r="AB218" i="10"/>
  <c r="AB105" i="10"/>
  <c r="AC105" i="10" s="1"/>
  <c r="AB133" i="10"/>
  <c r="AC133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2" i="10"/>
  <c r="AB182" i="10"/>
  <c r="AC182" i="10" s="1"/>
  <c r="AB178" i="10"/>
  <c r="AC178" i="10" s="1"/>
  <c r="AB163" i="10"/>
  <c r="AC163" i="10" s="1"/>
  <c r="AB180" i="10"/>
  <c r="AC180" i="10" s="1"/>
  <c r="AB175" i="10"/>
  <c r="AB115" i="10"/>
  <c r="AC115" i="10" s="1"/>
  <c r="AB154" i="10"/>
  <c r="AC154" i="10" s="1"/>
  <c r="AB108" i="10"/>
  <c r="AC108" i="10" s="1"/>
  <c r="AB247" i="10"/>
  <c r="AC247" i="10" s="1"/>
  <c r="AB248" i="10"/>
  <c r="AC248" i="10" s="1"/>
  <c r="AB164" i="10"/>
  <c r="AC164" i="10" s="1"/>
  <c r="AB226" i="10"/>
  <c r="AC226" i="10" s="1"/>
  <c r="AB211" i="10"/>
  <c r="AC211" i="10" s="1"/>
  <c r="AB200" i="10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40" i="10"/>
  <c r="AC224" i="10"/>
  <c r="AC116" i="10"/>
  <c r="AC147" i="10"/>
  <c r="AC99" i="10"/>
  <c r="AC148" i="10"/>
  <c r="AC135" i="10"/>
  <c r="AC210" i="10"/>
  <c r="AC233" i="10"/>
  <c r="AC170" i="10"/>
  <c r="AC5" i="10"/>
  <c r="AC6" i="10"/>
  <c r="AC102" i="10"/>
  <c r="AC7" i="10"/>
  <c r="AC8" i="10"/>
  <c r="AC183" i="10"/>
  <c r="AC12" i="10"/>
  <c r="AC13" i="10"/>
  <c r="AC209" i="10"/>
  <c r="AC214" i="10"/>
  <c r="AC15" i="10"/>
  <c r="AC16" i="10"/>
  <c r="AC17" i="10"/>
  <c r="AC134" i="10"/>
  <c r="AC184" i="10"/>
  <c r="AC19" i="10"/>
  <c r="AC20" i="10"/>
  <c r="AC123" i="10"/>
  <c r="AC21" i="10"/>
  <c r="AC23" i="10"/>
  <c r="AC24" i="10"/>
  <c r="AC25" i="10"/>
  <c r="AC130" i="10"/>
  <c r="AC29" i="10"/>
  <c r="AC30" i="10"/>
  <c r="AC31" i="10"/>
  <c r="AC33" i="10"/>
  <c r="AC34" i="10"/>
  <c r="AC35" i="10"/>
  <c r="AC36" i="10"/>
  <c r="AC107" i="10"/>
  <c r="AC131" i="10"/>
  <c r="AC142" i="10"/>
  <c r="AC125" i="10"/>
  <c r="AC39" i="10"/>
  <c r="AC40" i="10"/>
  <c r="AC41" i="10"/>
  <c r="AC42" i="10"/>
  <c r="AC47" i="10"/>
  <c r="AC48" i="10"/>
  <c r="AC49" i="10"/>
  <c r="AC50" i="10"/>
  <c r="AC52" i="10"/>
  <c r="AC54" i="10"/>
  <c r="AC55" i="10"/>
  <c r="AC159" i="10"/>
  <c r="AC56" i="10"/>
  <c r="AC57" i="10"/>
  <c r="AC58" i="10"/>
  <c r="AC110" i="10"/>
  <c r="AC203" i="10"/>
  <c r="AC61" i="10"/>
  <c r="AC62" i="10"/>
  <c r="AC146" i="10"/>
  <c r="AC64" i="10"/>
  <c r="AC65" i="10"/>
  <c r="AC66" i="10"/>
  <c r="AC67" i="10"/>
  <c r="AC68" i="10"/>
  <c r="AC177" i="10"/>
  <c r="AC69" i="10"/>
  <c r="AC188" i="10"/>
  <c r="AC127" i="10"/>
  <c r="AC129" i="10"/>
  <c r="AC143" i="10"/>
  <c r="AC72" i="10"/>
  <c r="AC73" i="10"/>
  <c r="AC74" i="10"/>
  <c r="AC96" i="10"/>
  <c r="AC113" i="10"/>
  <c r="AC95" i="10"/>
  <c r="AC179" i="10"/>
  <c r="AC149" i="10"/>
  <c r="AC126" i="10"/>
  <c r="AC119" i="10"/>
  <c r="AC76" i="10"/>
  <c r="AC77" i="10"/>
  <c r="AC229" i="10"/>
  <c r="AC220" i="10"/>
  <c r="AC221" i="10"/>
  <c r="AC78" i="10"/>
  <c r="AC153" i="10"/>
  <c r="AC169" i="10"/>
  <c r="AC212" i="10"/>
  <c r="AC237" i="10"/>
  <c r="AC238" i="10"/>
  <c r="AC239" i="10"/>
  <c r="AC101" i="10"/>
  <c r="AC240" i="10"/>
  <c r="AC84" i="10"/>
  <c r="AC160" i="10"/>
  <c r="AC161" i="10"/>
  <c r="AC162" i="10"/>
  <c r="AC241" i="10"/>
  <c r="AC242" i="10"/>
  <c r="AC215" i="10"/>
  <c r="AC109" i="10"/>
  <c r="AC230" i="10"/>
  <c r="AC191" i="10"/>
  <c r="AC192" i="10"/>
  <c r="AC193" i="10"/>
  <c r="AC194" i="10"/>
  <c r="AC196" i="10"/>
  <c r="AC202" i="10"/>
  <c r="AC172" i="10"/>
  <c r="AC197" i="10"/>
  <c r="AC173" i="10"/>
  <c r="AC168" i="10"/>
  <c r="AC198" i="10"/>
  <c r="AC199" i="10"/>
  <c r="AC207" i="10"/>
  <c r="AC218" i="10"/>
  <c r="AC222" i="10"/>
  <c r="AC175" i="10"/>
  <c r="AC200" i="10"/>
  <c r="N105" i="42" l="1"/>
  <c r="N7" i="42"/>
  <c r="N113" i="42"/>
  <c r="N99" i="42"/>
  <c r="N85" i="42"/>
  <c r="N71" i="42"/>
  <c r="N57" i="42"/>
  <c r="N43" i="42"/>
  <c r="N29" i="42"/>
  <c r="N15" i="42"/>
  <c r="N49" i="42"/>
  <c r="N77" i="42"/>
  <c r="N110" i="42"/>
  <c r="N96" i="42"/>
  <c r="N82" i="42"/>
  <c r="N68" i="42"/>
  <c r="N54" i="42"/>
  <c r="N40" i="42"/>
  <c r="N26" i="42"/>
  <c r="N12" i="42"/>
  <c r="N63" i="42"/>
  <c r="N91" i="42"/>
  <c r="N119" i="42"/>
  <c r="N21" i="42"/>
  <c r="P434" i="39"/>
  <c r="P392" i="39"/>
  <c r="P350" i="39"/>
  <c r="P308" i="39"/>
  <c r="P266" i="39"/>
  <c r="P224" i="39"/>
  <c r="P140" i="39"/>
  <c r="P112" i="39"/>
  <c r="P156" i="39"/>
  <c r="P212" i="39"/>
  <c r="P448" i="39"/>
  <c r="P378" i="39"/>
  <c r="P336" i="39"/>
  <c r="P294" i="39"/>
  <c r="P252" i="39"/>
  <c r="P168" i="39"/>
  <c r="P98" i="39"/>
  <c r="U444" i="39"/>
  <c r="U402" i="39"/>
  <c r="U346" i="39"/>
  <c r="U304" i="39"/>
  <c r="U248" i="39"/>
  <c r="U206" i="39"/>
  <c r="U150" i="39"/>
  <c r="U108" i="39"/>
  <c r="U52" i="39"/>
  <c r="U10" i="39"/>
  <c r="P462" i="39"/>
  <c r="P420" i="39"/>
  <c r="P406" i="39"/>
  <c r="P364" i="39"/>
  <c r="P322" i="39"/>
  <c r="P280" i="39"/>
  <c r="P238" i="39"/>
  <c r="P154" i="39"/>
  <c r="P126" i="39"/>
  <c r="P84" i="39"/>
  <c r="P56" i="39"/>
  <c r="P422" i="39"/>
  <c r="P240" i="39"/>
  <c r="P210" i="39"/>
  <c r="P196" i="39"/>
  <c r="P182" i="39"/>
  <c r="P249" i="39"/>
  <c r="P394" i="39"/>
  <c r="P461" i="39"/>
  <c r="P447" i="39"/>
  <c r="P433" i="39"/>
  <c r="P419" i="39"/>
  <c r="P405" i="39"/>
  <c r="P391" i="39"/>
  <c r="P377" i="39"/>
  <c r="P363" i="39"/>
  <c r="P349" i="39"/>
  <c r="P335" i="39"/>
  <c r="P321" i="39"/>
  <c r="P307" i="39"/>
  <c r="P293" i="39"/>
  <c r="P279" i="39"/>
  <c r="P265" i="39"/>
  <c r="P251" i="39"/>
  <c r="P237" i="39"/>
  <c r="P223" i="39"/>
  <c r="P209" i="39"/>
  <c r="P195" i="39"/>
  <c r="P181" i="39"/>
  <c r="P167" i="39"/>
  <c r="P153" i="39"/>
  <c r="P139" i="39"/>
  <c r="P125" i="39"/>
  <c r="P111" i="39"/>
  <c r="P97" i="39"/>
  <c r="P83" i="39"/>
  <c r="P69" i="39"/>
  <c r="P55" i="39"/>
  <c r="P41" i="39"/>
  <c r="P27" i="39"/>
  <c r="P13" i="39"/>
  <c r="P30" i="39"/>
  <c r="P380" i="39"/>
  <c r="P28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U470" i="39"/>
  <c r="U456" i="39"/>
  <c r="U442" i="39"/>
  <c r="U428" i="39"/>
  <c r="U414" i="39"/>
  <c r="U400" i="39"/>
  <c r="U386" i="39"/>
  <c r="U372" i="39"/>
  <c r="U358" i="39"/>
  <c r="U344" i="39"/>
  <c r="U330" i="39"/>
  <c r="U316" i="39"/>
  <c r="U302" i="39"/>
  <c r="U288" i="39"/>
  <c r="U274" i="39"/>
  <c r="U260" i="39"/>
  <c r="U246" i="39"/>
  <c r="U232" i="39"/>
  <c r="U218" i="39"/>
  <c r="U204" i="39"/>
  <c r="U190" i="39"/>
  <c r="U176" i="39"/>
  <c r="U162" i="39"/>
  <c r="U148" i="39"/>
  <c r="U134" i="39"/>
  <c r="U120" i="39"/>
  <c r="U106" i="39"/>
  <c r="U92" i="39"/>
  <c r="U78" i="39"/>
  <c r="U64" i="39"/>
  <c r="U50" i="39"/>
  <c r="U36" i="39"/>
  <c r="U22" i="39"/>
  <c r="U8" i="39"/>
  <c r="P366" i="39"/>
  <c r="P352" i="39"/>
  <c r="P338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25" i="39"/>
  <c r="P324" i="39"/>
  <c r="P382" i="39"/>
  <c r="P310" i="39"/>
  <c r="P296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4" i="39"/>
  <c r="P282" i="39"/>
  <c r="P464" i="39"/>
  <c r="P268" i="39"/>
  <c r="U462" i="39"/>
  <c r="U448" i="39"/>
  <c r="U434" i="39"/>
  <c r="U420" i="39"/>
  <c r="U406" i="39"/>
  <c r="U392" i="39"/>
  <c r="U378" i="39"/>
  <c r="U364" i="39"/>
  <c r="U350" i="39"/>
  <c r="U336" i="39"/>
  <c r="U322" i="39"/>
  <c r="U308" i="39"/>
  <c r="U294" i="39"/>
  <c r="U280" i="39"/>
  <c r="U266" i="39"/>
  <c r="U252" i="39"/>
  <c r="U238" i="39"/>
  <c r="U224" i="39"/>
  <c r="U210" i="39"/>
  <c r="U196" i="39"/>
  <c r="U182" i="39"/>
  <c r="U168" i="39"/>
  <c r="U154" i="39"/>
  <c r="U140" i="39"/>
  <c r="U126" i="39"/>
  <c r="U112" i="39"/>
  <c r="U98" i="39"/>
  <c r="U84" i="39"/>
  <c r="U70" i="39"/>
  <c r="U56" i="39"/>
  <c r="U42" i="39"/>
  <c r="U28" i="39"/>
  <c r="U14" i="39"/>
  <c r="P450" i="39"/>
  <c r="P254" i="39"/>
  <c r="P436" i="39"/>
  <c r="P375" i="39"/>
  <c r="P465" i="39"/>
  <c r="P451" i="39"/>
  <c r="P437" i="39"/>
  <c r="P423" i="39"/>
  <c r="P409" i="39"/>
  <c r="P395" i="39"/>
  <c r="P381" i="39"/>
  <c r="P367" i="39"/>
  <c r="P353" i="39"/>
  <c r="P339" i="39"/>
  <c r="P325" i="39"/>
  <c r="P311" i="39"/>
  <c r="P297" i="39"/>
  <c r="P283" i="39"/>
  <c r="P269" i="39"/>
  <c r="P255" i="39"/>
  <c r="P241" i="39"/>
  <c r="P227" i="39"/>
  <c r="P213" i="39"/>
  <c r="P199" i="39"/>
  <c r="P185" i="39"/>
  <c r="P171" i="39"/>
  <c r="P157" i="39"/>
  <c r="P143" i="39"/>
  <c r="P129" i="39"/>
  <c r="P115" i="39"/>
  <c r="P101" i="39"/>
  <c r="P87" i="39"/>
  <c r="P73" i="39"/>
  <c r="P59" i="39"/>
  <c r="P45" i="39"/>
  <c r="P31" i="39"/>
  <c r="P17" i="39"/>
  <c r="P3" i="39"/>
  <c r="P435" i="39"/>
  <c r="P379" i="39"/>
  <c r="P337" i="39"/>
  <c r="P295" i="39"/>
  <c r="P253" i="39"/>
  <c r="P211" i="39"/>
  <c r="P169" i="39"/>
  <c r="P127" i="39"/>
  <c r="P85" i="39"/>
  <c r="P29" i="39"/>
  <c r="P70" i="39"/>
  <c r="P42" i="39"/>
  <c r="P14" i="39"/>
  <c r="P449" i="39"/>
  <c r="P407" i="39"/>
  <c r="P365" i="39"/>
  <c r="P323" i="39"/>
  <c r="P281" i="39"/>
  <c r="P239" i="39"/>
  <c r="P197" i="39"/>
  <c r="P155" i="39"/>
  <c r="P99" i="39"/>
  <c r="P15" i="39"/>
  <c r="P463" i="39"/>
  <c r="P421" i="39"/>
  <c r="P393" i="39"/>
  <c r="P351" i="39"/>
  <c r="P309" i="39"/>
  <c r="P267" i="39"/>
  <c r="P225" i="39"/>
  <c r="P183" i="39"/>
  <c r="P141" i="39"/>
  <c r="P113" i="39"/>
  <c r="P71" i="39"/>
  <c r="P57" i="39"/>
  <c r="P43" i="39"/>
  <c r="P460" i="39"/>
  <c r="P446" i="39"/>
  <c r="P432" i="39"/>
  <c r="P418" i="39"/>
  <c r="P404" i="39"/>
  <c r="P390" i="39"/>
  <c r="P376" i="39"/>
  <c r="P362" i="39"/>
  <c r="P348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52" i="39"/>
  <c r="P138" i="39"/>
  <c r="P124" i="39"/>
  <c r="P110" i="39"/>
  <c r="P96" i="39"/>
  <c r="P82" i="39"/>
  <c r="P68" i="39"/>
  <c r="P54" i="39"/>
  <c r="P40" i="39"/>
  <c r="P26" i="39"/>
  <c r="P12" i="39"/>
  <c r="P198" i="39"/>
  <c r="P142" i="39"/>
  <c r="P72" i="39"/>
  <c r="P2" i="39"/>
  <c r="P417" i="39"/>
  <c r="P347" i="39"/>
  <c r="P291" i="39"/>
  <c r="P221" i="39"/>
  <c r="P165" i="39"/>
  <c r="P123" i="39"/>
  <c r="P67" i="39"/>
  <c r="P53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9" i="39"/>
  <c r="P277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45" i="39"/>
  <c r="P235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170" i="39"/>
  <c r="P114" i="39"/>
  <c r="P58" i="39"/>
  <c r="P44" i="39"/>
  <c r="P403" i="39"/>
  <c r="P333" i="39"/>
  <c r="P263" i="39"/>
  <c r="P193" i="39"/>
  <c r="P109" i="39"/>
  <c r="P39" i="39"/>
  <c r="P6" i="39"/>
  <c r="P184" i="39"/>
  <c r="P128" i="39"/>
  <c r="P86" i="39"/>
  <c r="P16" i="39"/>
  <c r="P431" i="39"/>
  <c r="P361" i="39"/>
  <c r="P305" i="39"/>
  <c r="P207" i="39"/>
  <c r="P179" i="39"/>
  <c r="P137" i="39"/>
  <c r="P81" i="39"/>
  <c r="P11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100" i="39"/>
  <c r="P459" i="39"/>
  <c r="P389" i="39"/>
  <c r="P319" i="39"/>
  <c r="P151" i="39"/>
  <c r="P95" i="39"/>
  <c r="P466" i="39"/>
  <c r="P452" i="39"/>
  <c r="P438" i="39"/>
  <c r="P424" i="39"/>
  <c r="P410" i="39"/>
  <c r="P396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P125" i="34"/>
  <c r="R125" i="34" s="1"/>
  <c r="P45" i="34"/>
  <c r="R45" i="34" s="1"/>
  <c r="P61" i="34"/>
  <c r="P6" i="34"/>
  <c r="R6" i="34" s="1"/>
  <c r="P35" i="34"/>
  <c r="P77" i="34"/>
  <c r="R77" i="34" s="1"/>
  <c r="P109" i="34"/>
  <c r="R109" i="34" s="1"/>
  <c r="P93" i="34"/>
  <c r="R93" i="34" s="1"/>
  <c r="P25" i="34"/>
  <c r="R25" i="34" s="1"/>
  <c r="P98" i="34"/>
  <c r="R98" i="34" s="1"/>
  <c r="P130" i="34"/>
  <c r="R130" i="34" s="1"/>
  <c r="P2" i="34"/>
  <c r="R2" i="34" s="1"/>
  <c r="P114" i="34"/>
  <c r="R114" i="34" s="1"/>
  <c r="P12" i="34"/>
  <c r="R12" i="34" s="1"/>
  <c r="P82" i="34"/>
  <c r="R82" i="34" s="1"/>
  <c r="P50" i="34"/>
  <c r="R50" i="34" s="1"/>
  <c r="P66" i="34"/>
  <c r="R66" i="34" s="1"/>
  <c r="Q98" i="34"/>
  <c r="P83" i="34"/>
  <c r="R83" i="34" s="1"/>
  <c r="P67" i="34"/>
  <c r="R67" i="34" s="1"/>
  <c r="P99" i="34"/>
  <c r="R99" i="34" s="1"/>
  <c r="P115" i="34"/>
  <c r="R115" i="34" s="1"/>
  <c r="P131" i="34"/>
  <c r="P51" i="34"/>
  <c r="P126" i="34"/>
  <c r="R126" i="34" s="1"/>
  <c r="P46" i="34"/>
  <c r="R46" i="34" s="1"/>
  <c r="P26" i="34"/>
  <c r="R26" i="34" s="1"/>
  <c r="P62" i="34"/>
  <c r="R62" i="34" s="1"/>
  <c r="P7" i="34"/>
  <c r="R7" i="34" s="1"/>
  <c r="P94" i="34"/>
  <c r="R94" i="34" s="1"/>
  <c r="P110" i="34"/>
  <c r="R110" i="34" s="1"/>
  <c r="P36" i="34"/>
  <c r="R36" i="34" s="1"/>
  <c r="P78" i="34"/>
  <c r="R78" i="34" s="1"/>
  <c r="W110" i="10"/>
  <c r="AA110" i="10" s="1"/>
  <c r="P97" i="34"/>
  <c r="R97" i="34" s="1"/>
  <c r="P113" i="34"/>
  <c r="R113" i="34" s="1"/>
  <c r="P129" i="34"/>
  <c r="R129" i="34" s="1"/>
  <c r="P49" i="34"/>
  <c r="P65" i="34"/>
  <c r="R65" i="34" s="1"/>
  <c r="P81" i="34"/>
  <c r="R81" i="34" s="1"/>
  <c r="P84" i="34"/>
  <c r="R84" i="34" s="1"/>
  <c r="P100" i="34"/>
  <c r="R100" i="34" s="1"/>
  <c r="P116" i="34"/>
  <c r="R116" i="34" s="1"/>
  <c r="P68" i="34"/>
  <c r="R68" i="34" s="1"/>
  <c r="P132" i="34"/>
  <c r="R132" i="34" s="1"/>
  <c r="P52" i="34"/>
  <c r="R52" i="34" s="1"/>
  <c r="P28" i="34"/>
  <c r="R28" i="34" s="1"/>
  <c r="P70" i="34"/>
  <c r="R70" i="34" s="1"/>
  <c r="P15" i="34"/>
  <c r="R15" i="34" s="1"/>
  <c r="P102" i="34"/>
  <c r="R102" i="34" s="1"/>
  <c r="P54" i="34"/>
  <c r="R54" i="34" s="1"/>
  <c r="P86" i="34"/>
  <c r="R86" i="34" s="1"/>
  <c r="P18" i="34"/>
  <c r="R18" i="34" s="1"/>
  <c r="P118" i="34"/>
  <c r="R118" i="34" s="1"/>
  <c r="P8" i="34"/>
  <c r="R8" i="34" s="1"/>
  <c r="P38" i="34"/>
  <c r="R38" i="34" s="1"/>
  <c r="AC1451" i="20"/>
  <c r="AC1000" i="20"/>
  <c r="AC1449" i="20"/>
  <c r="AC1728" i="20"/>
  <c r="AC2024" i="20"/>
  <c r="AC2374" i="20"/>
  <c r="AC617" i="20"/>
  <c r="AC1281" i="20"/>
  <c r="AC1393" i="20"/>
  <c r="AC1634" i="20"/>
  <c r="AC159" i="20"/>
  <c r="AC457" i="20"/>
  <c r="AC751" i="20"/>
  <c r="AC486" i="20"/>
  <c r="AC642" i="20"/>
  <c r="AC216" i="20"/>
  <c r="AC881" i="20"/>
  <c r="AC549" i="20"/>
  <c r="AC448" i="20"/>
  <c r="AC958" i="20"/>
  <c r="AC1388" i="20"/>
  <c r="AC1484" i="20"/>
  <c r="AC1856" i="20"/>
  <c r="AC733" i="20"/>
  <c r="AC1731" i="20"/>
  <c r="AC280" i="20"/>
  <c r="AC304" i="20"/>
  <c r="AC40" i="20"/>
  <c r="S139" i="10"/>
  <c r="T139" i="10" s="1"/>
  <c r="AC487" i="20"/>
  <c r="AC1545" i="20"/>
  <c r="AC1670" i="20"/>
  <c r="AC2245" i="20"/>
  <c r="AC637" i="20"/>
  <c r="AC1658" i="20"/>
  <c r="AC1002" i="20"/>
  <c r="AC1800" i="20"/>
  <c r="AC1233" i="20"/>
  <c r="AC343" i="20"/>
  <c r="AC1033" i="20"/>
  <c r="AC544" i="20"/>
  <c r="AC300" i="20"/>
  <c r="AC364" i="20"/>
  <c r="AC481" i="20"/>
  <c r="AC276" i="20"/>
  <c r="AC378" i="20"/>
  <c r="AC1570" i="20"/>
  <c r="AC888" i="20"/>
  <c r="AC1299" i="20"/>
  <c r="AC8" i="20"/>
  <c r="AC297" i="20"/>
  <c r="AC230" i="20"/>
  <c r="AC933" i="20"/>
  <c r="AC1311" i="20"/>
  <c r="AC152" i="20"/>
  <c r="AC501" i="20"/>
  <c r="AC376" i="20"/>
  <c r="AC558" i="20"/>
  <c r="AC880" i="20"/>
  <c r="AC284" i="20"/>
  <c r="AC447" i="20"/>
  <c r="AC769" i="20"/>
  <c r="AC16" i="20"/>
  <c r="AC238" i="20"/>
  <c r="AC660" i="20"/>
  <c r="AC1386" i="20"/>
  <c r="AC1040" i="20"/>
  <c r="AC1627" i="20"/>
  <c r="AC424" i="20"/>
  <c r="AC2234" i="20"/>
  <c r="AC218" i="20"/>
  <c r="AC1250" i="20"/>
  <c r="AC1490" i="20"/>
  <c r="AC1618" i="20"/>
  <c r="AC1115" i="20"/>
  <c r="AC1227" i="20"/>
  <c r="AC613" i="20"/>
  <c r="AC657" i="20"/>
  <c r="AC1561" i="20"/>
  <c r="AC2133" i="20"/>
  <c r="AC1583" i="20"/>
  <c r="AC952" i="20"/>
  <c r="AC696" i="20"/>
  <c r="AC707" i="20"/>
  <c r="AC849" i="20"/>
  <c r="AC516" i="20"/>
  <c r="AC1058" i="20"/>
  <c r="AC274" i="20"/>
  <c r="AC1941" i="20"/>
  <c r="AC1202" i="20"/>
  <c r="AC157" i="20"/>
  <c r="AC163" i="20"/>
  <c r="AC172" i="20"/>
  <c r="AC415" i="20"/>
  <c r="AC583" i="20"/>
  <c r="AC1297" i="20"/>
  <c r="AC330" i="20"/>
  <c r="AC543" i="20"/>
  <c r="AC94" i="20"/>
  <c r="AC1610" i="20"/>
  <c r="AC887" i="20"/>
  <c r="AC1138" i="20"/>
  <c r="AC214" i="20"/>
  <c r="AC7" i="20"/>
  <c r="AC905" i="20"/>
  <c r="AC1423" i="20"/>
  <c r="AC458" i="20"/>
  <c r="AC390" i="20"/>
  <c r="AC1147" i="20"/>
  <c r="AC1483" i="20"/>
  <c r="AC95" i="20"/>
  <c r="AC334" i="20"/>
  <c r="AC392" i="20"/>
  <c r="AC477" i="20"/>
  <c r="AC164" i="20"/>
  <c r="AC1041" i="20"/>
  <c r="AC736" i="20"/>
  <c r="AC350" i="20"/>
  <c r="AC2372" i="20"/>
  <c r="AC2114" i="20"/>
  <c r="AC2048" i="20"/>
  <c r="AC2000" i="20"/>
  <c r="AC1967" i="20"/>
  <c r="AC1917" i="20"/>
  <c r="AC1897" i="20"/>
  <c r="AC1861" i="20"/>
  <c r="AC1777" i="20"/>
  <c r="AC1528" i="20"/>
  <c r="AC1503" i="20"/>
  <c r="AC1476" i="20"/>
  <c r="AC1446" i="20"/>
  <c r="AC1396" i="20"/>
  <c r="AC1136" i="20"/>
  <c r="AC1107" i="20"/>
  <c r="AC843" i="20"/>
  <c r="AC805" i="20"/>
  <c r="AC764" i="20"/>
  <c r="AC679" i="20"/>
  <c r="AC384" i="20"/>
  <c r="AC98" i="20"/>
  <c r="AC542" i="20"/>
  <c r="AC726" i="20"/>
  <c r="AC792" i="20"/>
  <c r="AC370" i="20"/>
  <c r="AC2131" i="20"/>
  <c r="Y139" i="10"/>
  <c r="Z139" i="10" s="1"/>
  <c r="W44" i="10"/>
  <c r="AC1157" i="20"/>
  <c r="AC1339" i="20"/>
  <c r="AC1301" i="20"/>
  <c r="AC509" i="20"/>
  <c r="AC1169" i="20"/>
  <c r="Y28" i="10"/>
  <c r="Z28" i="10" s="1"/>
  <c r="Y9" i="10"/>
  <c r="Z9" i="10" s="1"/>
  <c r="Y124" i="10"/>
  <c r="Z124" i="10" s="1"/>
  <c r="W191" i="10"/>
  <c r="X191" i="10" s="1"/>
  <c r="S117" i="10"/>
  <c r="T117" i="10" s="1"/>
  <c r="S201" i="10"/>
  <c r="T201" i="10" s="1"/>
  <c r="AC514" i="20"/>
  <c r="AC920" i="20"/>
  <c r="AC647" i="20"/>
  <c r="AC1356" i="20"/>
  <c r="AC2094" i="20"/>
  <c r="AC612" i="20"/>
  <c r="AC656" i="20"/>
  <c r="AC1562" i="20"/>
  <c r="AC1116" i="20"/>
  <c r="AC1228" i="20"/>
  <c r="AC1437" i="20"/>
  <c r="AC1075" i="20"/>
  <c r="AC1784" i="20"/>
  <c r="AC1196" i="20"/>
  <c r="AC845" i="20"/>
  <c r="AC471" i="20"/>
  <c r="AC431" i="20"/>
  <c r="AC446" i="20"/>
  <c r="AC628" i="20"/>
  <c r="AC698" i="20"/>
  <c r="AC619" i="20"/>
  <c r="AC536" i="20"/>
  <c r="AC784" i="20"/>
  <c r="AC472" i="20"/>
  <c r="AC643" i="20"/>
  <c r="AC352" i="20"/>
  <c r="AC498" i="20"/>
  <c r="AC1387" i="20"/>
  <c r="AC882" i="20"/>
  <c r="AC1022" i="20"/>
  <c r="AC1293" i="20"/>
  <c r="AC1829" i="20"/>
  <c r="AC1489" i="20"/>
  <c r="AC970" i="20"/>
  <c r="AC1603" i="20"/>
  <c r="AC685" i="20"/>
  <c r="AC713" i="20"/>
  <c r="AC1049" i="20"/>
  <c r="AC272" i="20"/>
  <c r="AC1162" i="20"/>
  <c r="AC1641" i="20"/>
  <c r="AC1813" i="20"/>
  <c r="AC1555" i="20"/>
  <c r="AC1721" i="20"/>
  <c r="AC93" i="20"/>
  <c r="AC1035" i="20"/>
  <c r="AC588" i="20"/>
  <c r="AC426" i="20"/>
  <c r="AC961" i="20"/>
  <c r="AC70" i="20"/>
  <c r="AC1064" i="20"/>
  <c r="AC51" i="20"/>
  <c r="AC345" i="20"/>
  <c r="AC401" i="20"/>
  <c r="AC109" i="20"/>
  <c r="AC315" i="20"/>
  <c r="AC1884" i="20"/>
  <c r="AC1381" i="20"/>
  <c r="AC580" i="20"/>
  <c r="AC790" i="20"/>
  <c r="AC2189" i="20"/>
  <c r="AC2231" i="20"/>
  <c r="AC925" i="20"/>
  <c r="AC1244" i="20"/>
  <c r="AC1294" i="20"/>
  <c r="AC1955" i="20"/>
  <c r="AC567" i="20"/>
  <c r="AC988" i="20"/>
  <c r="P135" i="34"/>
  <c r="P107" i="34"/>
  <c r="R107" i="34" s="1"/>
  <c r="P23" i="34"/>
  <c r="N79" i="34"/>
  <c r="O79" i="34" s="1"/>
  <c r="J93" i="34"/>
  <c r="L93" i="34" s="1"/>
  <c r="Q42" i="34"/>
  <c r="Q28" i="34"/>
  <c r="AC2355" i="20"/>
  <c r="AC2291" i="20"/>
  <c r="AC2258" i="20"/>
  <c r="AC2226" i="20"/>
  <c r="AC2162" i="20"/>
  <c r="AC2129" i="20"/>
  <c r="AC2097" i="20"/>
  <c r="AC1984" i="20"/>
  <c r="AC1949" i="20"/>
  <c r="AC1932" i="20"/>
  <c r="AC1916" i="20"/>
  <c r="AC1860" i="20"/>
  <c r="AC1795" i="20"/>
  <c r="AC1732" i="20"/>
  <c r="AC1708" i="20"/>
  <c r="AC1683" i="20"/>
  <c r="AC1475" i="20"/>
  <c r="AC1251" i="20"/>
  <c r="AC1135" i="20"/>
  <c r="AC1054" i="20"/>
  <c r="AC842" i="20"/>
  <c r="AC804" i="20"/>
  <c r="AC763" i="20"/>
  <c r="AC678" i="20"/>
  <c r="AC491" i="20"/>
  <c r="AC439" i="20"/>
  <c r="AC383" i="20"/>
  <c r="AC97" i="20"/>
  <c r="AC499" i="20"/>
  <c r="AC1826" i="20"/>
  <c r="AC664" i="20"/>
  <c r="AC367" i="20"/>
  <c r="AC2273" i="20"/>
  <c r="AC1028" i="20"/>
  <c r="AC2341" i="20"/>
  <c r="W169" i="10"/>
  <c r="S112" i="10"/>
  <c r="T112" i="10" s="1"/>
  <c r="AC527" i="20"/>
  <c r="AC1840" i="20"/>
  <c r="AC1358" i="20"/>
  <c r="AC521" i="20"/>
  <c r="AC1937" i="20"/>
  <c r="AC1786" i="20"/>
  <c r="AC666" i="20"/>
  <c r="AC429" i="20"/>
  <c r="AC625" i="20"/>
  <c r="AC1675" i="20"/>
  <c r="AC749" i="20"/>
  <c r="AC2122" i="20"/>
  <c r="AC1024" i="20"/>
  <c r="AC1011" i="20"/>
  <c r="AC329" i="20"/>
  <c r="AC982" i="20"/>
  <c r="AC684" i="20"/>
  <c r="AC1161" i="20"/>
  <c r="AC271" i="20"/>
  <c r="AC1812" i="20"/>
  <c r="AC1910" i="20"/>
  <c r="AC2304" i="20"/>
  <c r="AC714" i="20"/>
  <c r="AC1554" i="20"/>
  <c r="AC228" i="20"/>
  <c r="AC1479" i="20"/>
  <c r="AC1827" i="20"/>
  <c r="AC989" i="20"/>
  <c r="AC1283" i="20"/>
  <c r="AC990" i="20"/>
  <c r="AC571" i="20"/>
  <c r="AC234" i="20"/>
  <c r="AC433" i="20"/>
  <c r="AC461" i="20"/>
  <c r="AC748" i="20"/>
  <c r="AC980" i="20"/>
  <c r="AC1145" i="20"/>
  <c r="AC1626" i="20"/>
  <c r="AC368" i="20"/>
  <c r="AC396" i="20"/>
  <c r="AC2332" i="20"/>
  <c r="AC1614" i="20"/>
  <c r="AC622" i="20"/>
  <c r="AC760" i="20"/>
  <c r="AC286" i="20"/>
  <c r="AC199" i="20"/>
  <c r="AC176" i="20"/>
  <c r="AC154" i="20"/>
  <c r="AC120" i="20"/>
  <c r="AC220" i="20"/>
  <c r="AC570" i="20"/>
  <c r="AC503" i="20"/>
  <c r="AC366" i="20"/>
  <c r="AC581" i="20"/>
  <c r="AC1137" i="20"/>
  <c r="AC92" i="20"/>
  <c r="AC1650" i="20"/>
  <c r="AC279" i="20"/>
  <c r="AC69" i="20"/>
  <c r="AC1839" i="20"/>
  <c r="AC1307" i="20"/>
  <c r="AC1518" i="20"/>
  <c r="AC36" i="20"/>
  <c r="AC866" i="20"/>
  <c r="AC1119" i="20"/>
  <c r="AC1357" i="20"/>
  <c r="AC450" i="20"/>
  <c r="AC256" i="20"/>
  <c r="AC591" i="20"/>
  <c r="AC526" i="20"/>
  <c r="AC2007" i="20"/>
  <c r="AC1370" i="20"/>
  <c r="AC1324" i="20"/>
  <c r="AC1701" i="20"/>
  <c r="AC1841" i="20"/>
  <c r="AC1598" i="20"/>
  <c r="AC1182" i="20"/>
  <c r="AC1310" i="20"/>
  <c r="AC1420" i="20"/>
  <c r="AC761" i="20"/>
  <c r="AC443" i="20"/>
  <c r="AC723" i="20"/>
  <c r="AC765" i="20"/>
  <c r="AC314" i="20"/>
  <c r="AC599" i="20"/>
  <c r="AC740" i="20"/>
  <c r="AC196" i="20"/>
  <c r="AC629" i="20"/>
  <c r="AC783" i="20"/>
  <c r="AC1259" i="20"/>
  <c r="AC1329" i="20"/>
  <c r="AC336" i="20"/>
  <c r="AC22" i="20"/>
  <c r="AC1699" i="20"/>
  <c r="AC1417" i="20"/>
  <c r="AC240" i="20"/>
  <c r="AC798" i="20"/>
  <c r="AC1342" i="20"/>
  <c r="AC2290" i="20"/>
  <c r="AC564" i="20"/>
  <c r="AC1566" i="20"/>
  <c r="AC1153" i="20"/>
  <c r="AC1394" i="20"/>
  <c r="AC1635" i="20"/>
  <c r="AC59" i="20"/>
  <c r="AC87" i="20"/>
  <c r="AC5" i="20"/>
  <c r="AC121" i="20"/>
  <c r="AC178" i="20"/>
  <c r="AC221" i="20"/>
  <c r="AC1291" i="20"/>
  <c r="AC1482" i="20"/>
  <c r="AC983" i="20"/>
  <c r="AC166" i="20"/>
  <c r="AC589" i="20"/>
  <c r="AC776" i="20"/>
  <c r="AC1134" i="20"/>
  <c r="AC1885" i="20"/>
  <c r="AC2386" i="20"/>
  <c r="AC2370" i="20"/>
  <c r="AC2272" i="20"/>
  <c r="AC2257" i="20"/>
  <c r="AC2241" i="20"/>
  <c r="AC2209" i="20"/>
  <c r="AC2193" i="20"/>
  <c r="AC2177" i="20"/>
  <c r="AC2144" i="20"/>
  <c r="AC2112" i="20"/>
  <c r="AC2096" i="20"/>
  <c r="AC2062" i="20"/>
  <c r="AC1983" i="20"/>
  <c r="AC1931" i="20"/>
  <c r="AC1894" i="20"/>
  <c r="AC1876" i="20"/>
  <c r="AC1835" i="20"/>
  <c r="AC1794" i="20"/>
  <c r="AC1751" i="20"/>
  <c r="AC1726" i="20"/>
  <c r="AC1663" i="20"/>
  <c r="AC1585" i="20"/>
  <c r="AC1334" i="20"/>
  <c r="AC1220" i="20"/>
  <c r="AC1014" i="20"/>
  <c r="AC974" i="20"/>
  <c r="AC946" i="20"/>
  <c r="AC903" i="20"/>
  <c r="AC762" i="20"/>
  <c r="AC677" i="20"/>
  <c r="AC579" i="20"/>
  <c r="AC257" i="20"/>
  <c r="AC96" i="20"/>
  <c r="AC1986" i="20"/>
  <c r="AC1783" i="20"/>
  <c r="AC665" i="20"/>
  <c r="AC1436" i="20"/>
  <c r="AC360" i="20"/>
  <c r="AC492" i="20"/>
  <c r="AC1209" i="20"/>
  <c r="AC960" i="20"/>
  <c r="AC71" i="20"/>
  <c r="AC1065" i="20"/>
  <c r="AC2052" i="20"/>
  <c r="AC718" i="20"/>
  <c r="V82" i="10"/>
  <c r="V121" i="10"/>
  <c r="W121" i="10" s="1"/>
  <c r="X121" i="10" s="1"/>
  <c r="W233" i="10"/>
  <c r="Y167" i="10"/>
  <c r="Z167" i="10" s="1"/>
  <c r="V4" i="10"/>
  <c r="V223" i="10"/>
  <c r="V163" i="10"/>
  <c r="V245" i="10"/>
  <c r="V174" i="10"/>
  <c r="V204" i="10"/>
  <c r="V84" i="10"/>
  <c r="V185" i="10"/>
  <c r="V126" i="10"/>
  <c r="V151" i="10"/>
  <c r="V67" i="10"/>
  <c r="V145" i="10"/>
  <c r="V52" i="10"/>
  <c r="V38" i="10"/>
  <c r="V33" i="10"/>
  <c r="V22" i="10"/>
  <c r="V235" i="10"/>
  <c r="V102" i="10"/>
  <c r="V219" i="10"/>
  <c r="S56" i="10"/>
  <c r="T56" i="10" s="1"/>
  <c r="AC668" i="20"/>
  <c r="AC1074" i="20"/>
  <c r="AC520" i="20"/>
  <c r="AC2357" i="20"/>
  <c r="AC1195" i="20"/>
  <c r="AC1798" i="20"/>
  <c r="AC1440" i="20"/>
  <c r="AC667" i="20"/>
  <c r="AC1073" i="20"/>
  <c r="AC1194" i="20"/>
  <c r="AC1938" i="20"/>
  <c r="AC1787" i="20"/>
  <c r="AC639" i="20"/>
  <c r="AC725" i="20"/>
  <c r="AC582" i="20"/>
  <c r="AC434" i="20"/>
  <c r="AC311" i="20"/>
  <c r="AC1507" i="20"/>
  <c r="AC808" i="20"/>
  <c r="AC893" i="20"/>
  <c r="AC632" i="20"/>
  <c r="AC535" i="20"/>
  <c r="AC605" i="20"/>
  <c r="AC2119" i="20"/>
  <c r="AC1771" i="20"/>
  <c r="AC1969" i="20"/>
  <c r="AC318" i="20"/>
  <c r="AC1577" i="20"/>
  <c r="AC211" i="20"/>
  <c r="AC906" i="20"/>
  <c r="AC1112" i="20"/>
  <c r="AC1546" i="20"/>
  <c r="AC2318" i="20"/>
  <c r="AC537" i="20"/>
  <c r="AC1282" i="20"/>
  <c r="AC600" i="20"/>
  <c r="AC235" i="20"/>
  <c r="AC1189" i="20"/>
  <c r="AC118" i="20"/>
  <c r="AC1715" i="20"/>
  <c r="AC775" i="20"/>
  <c r="AC1486" i="20"/>
  <c r="AC648" i="20"/>
  <c r="AC173" i="20"/>
  <c r="AC90" i="20"/>
  <c r="AC205" i="20"/>
  <c r="AC359" i="20"/>
  <c r="AC312" i="20"/>
  <c r="AC601" i="20"/>
  <c r="AC202" i="20"/>
  <c r="AC465" i="20"/>
  <c r="AC1727" i="20"/>
  <c r="AC774" i="20"/>
  <c r="AC369" i="20"/>
  <c r="AC901" i="20"/>
  <c r="AC2276" i="20"/>
  <c r="AC207" i="20"/>
  <c r="AC1390" i="20"/>
  <c r="AC180" i="20"/>
  <c r="AC407" i="20"/>
  <c r="AC435" i="20"/>
  <c r="AC129" i="20"/>
  <c r="AC49" i="20"/>
  <c r="AC1185" i="20"/>
  <c r="AC1493" i="20"/>
  <c r="AC794" i="20"/>
  <c r="AC417" i="20"/>
  <c r="AC347" i="20"/>
  <c r="AC1007" i="20"/>
  <c r="AC476" i="20"/>
  <c r="AC1240" i="20"/>
  <c r="AC2259" i="20"/>
  <c r="AC560" i="20"/>
  <c r="AC1179" i="20"/>
  <c r="AC453" i="20"/>
  <c r="AC884" i="20"/>
  <c r="AC1117" i="20"/>
  <c r="AC1154" i="20"/>
  <c r="AC130" i="20"/>
  <c r="AC35" i="20"/>
  <c r="AC528" i="20"/>
  <c r="AC1595" i="20"/>
  <c r="AC917" i="20"/>
  <c r="AC449" i="20"/>
  <c r="AC1181" i="20"/>
  <c r="AC1730" i="20"/>
  <c r="AC1842" i="20"/>
  <c r="AC799" i="20"/>
  <c r="AC1229" i="20"/>
  <c r="AC1502" i="20"/>
  <c r="AC1473" i="20"/>
  <c r="AC1052" i="20"/>
  <c r="AC1693" i="20"/>
  <c r="AC20" i="20"/>
  <c r="AC358" i="20"/>
  <c r="AC1129" i="20"/>
  <c r="AC836" i="20"/>
  <c r="AC1611" i="20"/>
  <c r="AC610" i="20"/>
  <c r="AC1757" i="20"/>
  <c r="AC4" i="20"/>
  <c r="AC63" i="20"/>
  <c r="AC91" i="20"/>
  <c r="AC119" i="20"/>
  <c r="AC177" i="20"/>
  <c r="AC57" i="20"/>
  <c r="AC250" i="20"/>
  <c r="AC507" i="20"/>
  <c r="AC236" i="20"/>
  <c r="AC165" i="20"/>
  <c r="AC1132" i="20"/>
  <c r="P91" i="34"/>
  <c r="R91" i="34" s="1"/>
  <c r="P63" i="34"/>
  <c r="R63" i="34" s="1"/>
  <c r="N122" i="34"/>
  <c r="O122" i="34" s="1"/>
  <c r="AC2384" i="20"/>
  <c r="AC2337" i="20"/>
  <c r="AC2321" i="20"/>
  <c r="AC2305" i="20"/>
  <c r="AC2288" i="20"/>
  <c r="AC2271" i="20"/>
  <c r="AC2240" i="20"/>
  <c r="AC2208" i="20"/>
  <c r="AC2191" i="20"/>
  <c r="AC2159" i="20"/>
  <c r="AC2143" i="20"/>
  <c r="AC2127" i="20"/>
  <c r="AC2111" i="20"/>
  <c r="AC2095" i="20"/>
  <c r="AC2078" i="20"/>
  <c r="AC2061" i="20"/>
  <c r="AC2045" i="20"/>
  <c r="AC2029" i="20"/>
  <c r="AC2013" i="20"/>
  <c r="AC1997" i="20"/>
  <c r="AC1981" i="20"/>
  <c r="AC1947" i="20"/>
  <c r="AC1930" i="20"/>
  <c r="AC1875" i="20"/>
  <c r="AC1858" i="20"/>
  <c r="AC1834" i="20"/>
  <c r="AC1810" i="20"/>
  <c r="AC1793" i="20"/>
  <c r="AC1750" i="20"/>
  <c r="AC1725" i="20"/>
  <c r="AC1681" i="20"/>
  <c r="AC1608" i="20"/>
  <c r="AC1584" i="20"/>
  <c r="AC1471" i="20"/>
  <c r="AC1361" i="20"/>
  <c r="AC1333" i="20"/>
  <c r="AC1303" i="20"/>
  <c r="AC1271" i="20"/>
  <c r="AC1247" i="20"/>
  <c r="AC1219" i="20"/>
  <c r="AC1158" i="20"/>
  <c r="AC1050" i="20"/>
  <c r="AC973" i="20"/>
  <c r="AC940" i="20"/>
  <c r="AC800" i="20"/>
  <c r="AC759" i="20"/>
  <c r="AC719" i="20"/>
  <c r="AC631" i="20"/>
  <c r="AC578" i="20"/>
  <c r="AC538" i="20"/>
  <c r="AC484" i="20"/>
  <c r="AC428" i="20"/>
  <c r="AC245" i="20"/>
  <c r="AC168" i="20"/>
  <c r="AC1031" i="20"/>
  <c r="AC837" i="20"/>
  <c r="AC921" i="20"/>
  <c r="AC1867" i="20"/>
  <c r="AC2287" i="20"/>
  <c r="AC773" i="20"/>
  <c r="AC1389" i="20"/>
  <c r="AC1613" i="20"/>
  <c r="AC902" i="20"/>
  <c r="AC984" i="20"/>
  <c r="AC462" i="20"/>
  <c r="AC1265" i="20"/>
  <c r="AC1620" i="20"/>
  <c r="AC327" i="20"/>
  <c r="AC513" i="20"/>
  <c r="AC1591" i="20"/>
  <c r="AC1477" i="20"/>
  <c r="W212" i="10"/>
  <c r="AC1647" i="20"/>
  <c r="AC346" i="20"/>
  <c r="AC1287" i="20"/>
  <c r="AC577" i="20"/>
  <c r="AC420" i="20"/>
  <c r="AC729" i="20"/>
  <c r="AC243" i="20"/>
  <c r="AC1246" i="20"/>
  <c r="AC512" i="20"/>
  <c r="AC1027" i="20"/>
  <c r="AC379" i="20"/>
  <c r="AC263" i="20"/>
  <c r="AC810" i="20"/>
  <c r="AC755" i="20"/>
  <c r="AC1656" i="20"/>
  <c r="AC1772" i="20"/>
  <c r="AC123" i="20"/>
  <c r="AC1505" i="20"/>
  <c r="AC697" i="20"/>
  <c r="AC24" i="20"/>
  <c r="Z152" i="10"/>
  <c r="W218" i="10"/>
  <c r="W73" i="10"/>
  <c r="X73" i="10" s="1"/>
  <c r="Z121" i="10"/>
  <c r="Y244" i="10"/>
  <c r="Z244" i="10" s="1"/>
  <c r="Y227" i="10"/>
  <c r="Z227" i="10" s="1"/>
  <c r="V184" i="10"/>
  <c r="S155" i="10"/>
  <c r="T155" i="10" s="1"/>
  <c r="S159" i="10"/>
  <c r="T159" i="10" s="1"/>
  <c r="S251" i="10"/>
  <c r="T251" i="10" s="1"/>
  <c r="S180" i="10"/>
  <c r="S225" i="10"/>
  <c r="T225" i="10" s="1"/>
  <c r="S189" i="10"/>
  <c r="S160" i="10"/>
  <c r="T160" i="10" s="1"/>
  <c r="S98" i="10"/>
  <c r="S119" i="10"/>
  <c r="T119" i="10" s="1"/>
  <c r="S72" i="10"/>
  <c r="T72" i="10" s="1"/>
  <c r="AC1441" i="20"/>
  <c r="AC1687" i="20"/>
  <c r="AC1197" i="20"/>
  <c r="AC517" i="20"/>
  <c r="AC690" i="20"/>
  <c r="AC423" i="20"/>
  <c r="AC609" i="20"/>
  <c r="AC757" i="20"/>
  <c r="AC490" i="20"/>
  <c r="AC807" i="20"/>
  <c r="AC474" i="20"/>
  <c r="AC1413" i="20"/>
  <c r="AC1497" i="20"/>
  <c r="AC1623" i="20"/>
  <c r="AC898" i="20"/>
  <c r="AC2077" i="20"/>
  <c r="AC1323" i="20"/>
  <c r="AC1700" i="20"/>
  <c r="AC750" i="20"/>
  <c r="AC943" i="20"/>
  <c r="AC1327" i="20"/>
  <c r="AC595" i="20"/>
  <c r="AC742" i="20"/>
  <c r="AC269" i="20"/>
  <c r="AC709" i="20"/>
  <c r="AC1274" i="20"/>
  <c r="AC1713" i="20"/>
  <c r="AC273" i="20"/>
  <c r="AC689" i="20"/>
  <c r="AC1166" i="20"/>
  <c r="AC1645" i="20"/>
  <c r="AC1051" i="20"/>
  <c r="AC194" i="20"/>
  <c r="AC561" i="20"/>
  <c r="AC1485" i="20"/>
  <c r="AC1828" i="20"/>
  <c r="AC1187" i="20"/>
  <c r="AC185" i="20"/>
  <c r="AC1563" i="20"/>
  <c r="AC894" i="20"/>
  <c r="AC419" i="20"/>
  <c r="AC138" i="20"/>
  <c r="AC1257" i="20"/>
  <c r="AC1452" i="20"/>
  <c r="AC2136" i="20"/>
  <c r="AC1674" i="20"/>
  <c r="AC116" i="20"/>
  <c r="AC793" i="20"/>
  <c r="AC463" i="20"/>
  <c r="AC107" i="20"/>
  <c r="AC149" i="20"/>
  <c r="AC81" i="20"/>
  <c r="AC418" i="20"/>
  <c r="AC338" i="20"/>
  <c r="AC540" i="20"/>
  <c r="AC1587" i="20"/>
  <c r="AC305" i="20"/>
  <c r="AC67" i="20"/>
  <c r="AC48" i="20"/>
  <c r="AC705" i="20"/>
  <c r="AC1582" i="20"/>
  <c r="AC34" i="20"/>
  <c r="AC1685" i="20"/>
  <c r="AC840" i="20"/>
  <c r="AC673" i="20"/>
  <c r="AC19" i="20"/>
  <c r="AC611" i="20"/>
  <c r="AC835" i="20"/>
  <c r="AC1338" i="20"/>
  <c r="AC1130" i="20"/>
  <c r="AC1756" i="20"/>
  <c r="AC2066" i="20"/>
  <c r="AC454" i="20"/>
  <c r="AC319" i="20"/>
  <c r="AC3" i="20"/>
  <c r="AC18" i="20"/>
  <c r="AC104" i="20"/>
  <c r="AC147" i="20"/>
  <c r="AC217" i="20"/>
  <c r="AC555" i="20"/>
  <c r="AC248" i="20"/>
  <c r="AC313" i="20"/>
  <c r="AC84" i="20"/>
  <c r="AC1034" i="20"/>
  <c r="AC1315" i="20"/>
  <c r="P90" i="34"/>
  <c r="R90" i="34" s="1"/>
  <c r="N121" i="34"/>
  <c r="O121" i="34" s="1"/>
  <c r="N57" i="34"/>
  <c r="O57" i="34" s="1"/>
  <c r="N94" i="34"/>
  <c r="O94" i="34" s="1"/>
  <c r="Q94" i="34" s="1"/>
  <c r="N38" i="34"/>
  <c r="O38" i="34" s="1"/>
  <c r="J52" i="34"/>
  <c r="L52" i="34" s="1"/>
  <c r="AC2383" i="20"/>
  <c r="AC2368" i="20"/>
  <c r="AC2352" i="20"/>
  <c r="AC2336" i="20"/>
  <c r="AC2320" i="20"/>
  <c r="AC2303" i="20"/>
  <c r="AC2270" i="20"/>
  <c r="AC2239" i="20"/>
  <c r="AC2207" i="20"/>
  <c r="AC2190" i="20"/>
  <c r="AC2174" i="20"/>
  <c r="AC2158" i="20"/>
  <c r="AC2142" i="20"/>
  <c r="AC2126" i="20"/>
  <c r="AC2110" i="20"/>
  <c r="AC2093" i="20"/>
  <c r="AC2060" i="20"/>
  <c r="AC2028" i="20"/>
  <c r="AC2012" i="20"/>
  <c r="AC1995" i="20"/>
  <c r="AC1980" i="20"/>
  <c r="AC1929" i="20"/>
  <c r="AC1911" i="20"/>
  <c r="AC1892" i="20"/>
  <c r="AC1874" i="20"/>
  <c r="AC1852" i="20"/>
  <c r="AC1833" i="20"/>
  <c r="AC1809" i="20"/>
  <c r="AC1792" i="20"/>
  <c r="AC1768" i="20"/>
  <c r="AC1748" i="20"/>
  <c r="AC1724" i="20"/>
  <c r="AC1680" i="20"/>
  <c r="AC1637" i="20"/>
  <c r="AC1607" i="20"/>
  <c r="AC1551" i="20"/>
  <c r="AC1496" i="20"/>
  <c r="AC1463" i="20"/>
  <c r="AC1439" i="20"/>
  <c r="AC1412" i="20"/>
  <c r="AC1383" i="20"/>
  <c r="AC1330" i="20"/>
  <c r="AC1302" i="20"/>
  <c r="AC1270" i="20"/>
  <c r="AC1156" i="20"/>
  <c r="AC1126" i="20"/>
  <c r="AC1044" i="20"/>
  <c r="AC1012" i="20"/>
  <c r="AC862" i="20"/>
  <c r="AC831" i="20"/>
  <c r="AC789" i="20"/>
  <c r="AC575" i="20"/>
  <c r="AC525" i="20"/>
  <c r="AC427" i="20"/>
  <c r="AC371" i="20"/>
  <c r="AC309" i="20"/>
  <c r="AC244" i="20"/>
  <c r="AC741" i="20"/>
  <c r="AC1326" i="20"/>
  <c r="AC252" i="20"/>
  <c r="AC910" i="20"/>
  <c r="Y117" i="10"/>
  <c r="Z117" i="10" s="1"/>
  <c r="Y236" i="10"/>
  <c r="Z236" i="10" s="1"/>
  <c r="V97" i="10"/>
  <c r="W97" i="10" s="1"/>
  <c r="V141" i="10"/>
  <c r="S4" i="10"/>
  <c r="T4" i="10" s="1"/>
  <c r="AC780" i="20"/>
  <c r="AC1689" i="20"/>
  <c r="AC654" i="20"/>
  <c r="AC822" i="20"/>
  <c r="AC1896" i="20"/>
  <c r="AC695" i="20"/>
  <c r="AC1059" i="20"/>
  <c r="AC1203" i="20"/>
  <c r="AC856" i="20"/>
  <c r="AC708" i="20"/>
  <c r="AC303" i="20"/>
  <c r="AC430" i="20"/>
  <c r="AC1481" i="20"/>
  <c r="AC1498" i="20"/>
  <c r="AC2091" i="20"/>
  <c r="AC2175" i="20"/>
  <c r="AC899" i="20"/>
  <c r="AC942" i="20"/>
  <c r="AC1435" i="20"/>
  <c r="AC966" i="20"/>
  <c r="AC1106" i="20"/>
  <c r="AC192" i="20"/>
  <c r="AC246" i="20"/>
  <c r="AC363" i="20"/>
  <c r="AC712" i="20"/>
  <c r="AC686" i="20"/>
  <c r="AC1163" i="20"/>
  <c r="AC1642" i="20"/>
  <c r="AC1814" i="20"/>
  <c r="AC1912" i="20"/>
  <c r="AC2220" i="20"/>
  <c r="AC137" i="20"/>
  <c r="AC203" i="20"/>
  <c r="AC150" i="20"/>
  <c r="AC373" i="20"/>
  <c r="AC108" i="20"/>
  <c r="AC444" i="20"/>
  <c r="AC724" i="20"/>
  <c r="AC766" i="20"/>
  <c r="AC1004" i="20"/>
  <c r="AC212" i="20"/>
  <c r="AC232" i="20"/>
  <c r="AC362" i="20"/>
  <c r="AC587" i="20"/>
  <c r="AC1469" i="20"/>
  <c r="AC1567" i="20"/>
  <c r="AC1416" i="20"/>
  <c r="AC2035" i="20"/>
  <c r="AC335" i="20"/>
  <c r="AC504" i="20"/>
  <c r="AC1180" i="20"/>
  <c r="AC1260" i="20"/>
  <c r="AC1292" i="20"/>
  <c r="AC1996" i="20"/>
  <c r="AC285" i="20"/>
  <c r="AC1121" i="20"/>
  <c r="AC1458" i="20"/>
  <c r="AC47" i="20"/>
  <c r="AC170" i="20"/>
  <c r="AC1175" i="20"/>
  <c r="AC464" i="20"/>
  <c r="AC1010" i="20"/>
  <c r="AC33" i="20"/>
  <c r="AC675" i="20"/>
  <c r="AC2301" i="20"/>
  <c r="AC841" i="20"/>
  <c r="AC17" i="20"/>
  <c r="AC500" i="20"/>
  <c r="AC375" i="20"/>
  <c r="AC557" i="20"/>
  <c r="AC879" i="20"/>
  <c r="AC768" i="20"/>
  <c r="AC160" i="20"/>
  <c r="AC661" i="20"/>
  <c r="AC1039" i="20"/>
  <c r="AC1340" i="20"/>
  <c r="AC452" i="20"/>
  <c r="AC1341" i="20"/>
  <c r="AC1628" i="20"/>
  <c r="AC425" i="20"/>
  <c r="AC1982" i="20"/>
  <c r="AC1249" i="20"/>
  <c r="AC2" i="20"/>
  <c r="AC102" i="20"/>
  <c r="AC144" i="20"/>
  <c r="AC219" i="20"/>
  <c r="AC328" i="20"/>
  <c r="AC374" i="20"/>
  <c r="AC922" i="20"/>
  <c r="AC964" i="20"/>
  <c r="AC408" i="20"/>
  <c r="AC436" i="20"/>
  <c r="AC506" i="20"/>
  <c r="AC1854" i="20"/>
  <c r="AC480" i="20"/>
  <c r="AC834" i="20"/>
  <c r="AC1214" i="20"/>
  <c r="AC1759" i="20"/>
  <c r="AC86" i="20"/>
  <c r="AC623" i="20"/>
  <c r="AC1170" i="20"/>
  <c r="AC1316" i="20"/>
  <c r="AC1571" i="20"/>
  <c r="P75" i="34"/>
  <c r="P33" i="34"/>
  <c r="N56" i="34"/>
  <c r="O56" i="34" s="1"/>
  <c r="J51" i="34"/>
  <c r="L51" i="34" s="1"/>
  <c r="AC2382" i="20"/>
  <c r="AC2367" i="20"/>
  <c r="AC2302" i="20"/>
  <c r="AC2254" i="20"/>
  <c r="AC2205" i="20"/>
  <c r="AC2188" i="20"/>
  <c r="AC2141" i="20"/>
  <c r="AC1994" i="20"/>
  <c r="AC1891" i="20"/>
  <c r="AC1873" i="20"/>
  <c r="AC1851" i="20"/>
  <c r="AC1832" i="20"/>
  <c r="AC1747" i="20"/>
  <c r="AC1636" i="20"/>
  <c r="AC1438" i="20"/>
  <c r="AC1382" i="20"/>
  <c r="AC1352" i="20"/>
  <c r="AC1300" i="20"/>
  <c r="AC1238" i="20"/>
  <c r="AC1188" i="20"/>
  <c r="AC1155" i="20"/>
  <c r="AC1125" i="20"/>
  <c r="AC1009" i="20"/>
  <c r="AC938" i="20"/>
  <c r="AC747" i="20"/>
  <c r="AC524" i="20"/>
  <c r="AC414" i="20"/>
  <c r="AC148" i="20"/>
  <c r="AC337" i="20"/>
  <c r="AC791" i="20"/>
  <c r="AC2293" i="20"/>
  <c r="AC681" i="20"/>
  <c r="AC1210" i="20"/>
  <c r="AC1066" i="20"/>
  <c r="AC717" i="20"/>
  <c r="AC1581" i="20"/>
  <c r="AC930" i="20"/>
  <c r="AC405" i="20"/>
  <c r="AC563" i="20"/>
  <c r="AC730" i="20"/>
  <c r="AC508" i="20"/>
  <c r="AC1630" i="20"/>
  <c r="AC1325" i="20"/>
  <c r="AC1371" i="20"/>
  <c r="AC1448" i="20"/>
  <c r="AC302" i="20"/>
  <c r="AC1453" i="20"/>
  <c r="AC32" i="20"/>
  <c r="AC923" i="20"/>
  <c r="AC2385" i="20"/>
  <c r="AC1602" i="20"/>
  <c r="AC2350" i="20"/>
  <c r="AC2268" i="20"/>
  <c r="AC2172" i="20"/>
  <c r="AC2140" i="20"/>
  <c r="AC2026" i="20"/>
  <c r="AC1944" i="20"/>
  <c r="AC1850" i="20"/>
  <c r="AC1831" i="20"/>
  <c r="AC1807" i="20"/>
  <c r="AC1766" i="20"/>
  <c r="AC1746" i="20"/>
  <c r="AC1632" i="20"/>
  <c r="AC1380" i="20"/>
  <c r="AC1351" i="20"/>
  <c r="AC1296" i="20"/>
  <c r="AC1152" i="20"/>
  <c r="AC1124" i="20"/>
  <c r="AC1008" i="20"/>
  <c r="AC787" i="20"/>
  <c r="AC746" i="20"/>
  <c r="AC704" i="20"/>
  <c r="AC523" i="20"/>
  <c r="AC413" i="20"/>
  <c r="AC356" i="20"/>
  <c r="AC597" i="20"/>
  <c r="AC891" i="20"/>
  <c r="AC615" i="20"/>
  <c r="AC1346" i="20"/>
  <c r="AC641" i="20"/>
  <c r="AC739" i="20"/>
  <c r="AC394" i="20"/>
  <c r="AC421" i="20"/>
  <c r="AC532" i="20"/>
  <c r="AC1743" i="20"/>
  <c r="AC803" i="20"/>
  <c r="AC175" i="20"/>
  <c r="AC9" i="20"/>
  <c r="AC106" i="20"/>
  <c r="AC83" i="20"/>
  <c r="AC348" i="20"/>
  <c r="AC1133" i="20"/>
  <c r="AC1870" i="20"/>
  <c r="S122" i="10"/>
  <c r="T122" i="10" s="1"/>
  <c r="AC653" i="20"/>
  <c r="AC754" i="20"/>
  <c r="AC796" i="20"/>
  <c r="AC2147" i="20"/>
  <c r="AC1531" i="20"/>
  <c r="AC1114" i="20"/>
  <c r="AC820" i="20"/>
  <c r="AC1332" i="20"/>
  <c r="AC189" i="20"/>
  <c r="AC191" i="20"/>
  <c r="AC247" i="20"/>
  <c r="AC877" i="20"/>
  <c r="AC505" i="20"/>
  <c r="AC340" i="20"/>
  <c r="AC65" i="20"/>
  <c r="AC156" i="20"/>
  <c r="AC585" i="20"/>
  <c r="AC134" i="20"/>
  <c r="AC825" i="20"/>
  <c r="AC381" i="20"/>
  <c r="AC2063" i="20"/>
  <c r="AC15" i="20"/>
  <c r="W115" i="10"/>
  <c r="Y4" i="10"/>
  <c r="W4" i="10" s="1"/>
  <c r="V215" i="10"/>
  <c r="V221" i="10"/>
  <c r="W221" i="10" s="1"/>
  <c r="X221" i="10" s="1"/>
  <c r="V95" i="10"/>
  <c r="V127" i="10"/>
  <c r="V131" i="10"/>
  <c r="V20" i="10"/>
  <c r="S71" i="10"/>
  <c r="T71" i="10" s="1"/>
  <c r="S141" i="10"/>
  <c r="T141" i="10" s="1"/>
  <c r="AC1021" i="20"/>
  <c r="AC1539" i="20"/>
  <c r="AC1096" i="20"/>
  <c r="AC1401" i="20"/>
  <c r="AC1547" i="20"/>
  <c r="AC816" i="20"/>
  <c r="AC869" i="20"/>
  <c r="AC1241" i="20"/>
  <c r="AC1395" i="20"/>
  <c r="AC530" i="20"/>
  <c r="AC636" i="20"/>
  <c r="AC1749" i="20"/>
  <c r="AC682" i="20"/>
  <c r="AC853" i="20"/>
  <c r="AC1211" i="20"/>
  <c r="AC541" i="20"/>
  <c r="AC851" i="20"/>
  <c r="AC1062" i="20"/>
  <c r="AC2049" i="20"/>
  <c r="AC693" i="20"/>
  <c r="AC1091" i="20"/>
  <c r="AC1882" i="20"/>
  <c r="AC1580" i="20"/>
  <c r="AC929" i="20"/>
  <c r="AC1619" i="20"/>
  <c r="AC598" i="20"/>
  <c r="AC2021" i="20"/>
  <c r="AC2203" i="20"/>
  <c r="AC2329" i="20"/>
  <c r="AC2343" i="20"/>
  <c r="AC918" i="20"/>
  <c r="AC1001" i="20"/>
  <c r="AC1564" i="20"/>
  <c r="AC616" i="20"/>
  <c r="AC1277" i="20"/>
  <c r="AC945" i="20"/>
  <c r="AC1801" i="20"/>
  <c r="AC1347" i="20"/>
  <c r="AC919" i="20"/>
  <c r="AC1005" i="20"/>
  <c r="AC908" i="20"/>
  <c r="AC301" i="20"/>
  <c r="AC1225" i="20"/>
  <c r="AC1275" i="20"/>
  <c r="AC1466" i="20"/>
  <c r="AC1729" i="20"/>
  <c r="AC1599" i="20"/>
  <c r="AC1101" i="20"/>
  <c r="AC265" i="20"/>
  <c r="AC1405" i="20"/>
  <c r="AC911" i="20"/>
  <c r="AC1664" i="20"/>
  <c r="AC135" i="20"/>
  <c r="AC388" i="20"/>
  <c r="AC627" i="20"/>
  <c r="AC614" i="20"/>
  <c r="AC604" i="20"/>
  <c r="AC706" i="20"/>
  <c r="AC61" i="20"/>
  <c r="AC64" i="20"/>
  <c r="AC31" i="20"/>
  <c r="AC201" i="20"/>
  <c r="AC227" i="20"/>
  <c r="AC161" i="20"/>
  <c r="AC317" i="20"/>
  <c r="AC402" i="20"/>
  <c r="AC782" i="20"/>
  <c r="AC839" i="20"/>
  <c r="AC1525" i="20"/>
  <c r="AC548" i="20"/>
  <c r="AC14" i="20"/>
  <c r="AC999" i="20"/>
  <c r="AC1224" i="20"/>
  <c r="AC756" i="20"/>
  <c r="AC1565" i="20"/>
  <c r="AC649" i="20"/>
  <c r="P59" i="34"/>
  <c r="R59" i="34" s="1"/>
  <c r="N107" i="34"/>
  <c r="O107" i="34" s="1"/>
  <c r="N119" i="34"/>
  <c r="O119" i="34" s="1"/>
  <c r="N91" i="34"/>
  <c r="O91" i="34" s="1"/>
  <c r="N49" i="34"/>
  <c r="O49" i="34" s="1"/>
  <c r="AC2365" i="20"/>
  <c r="AC2349" i="20"/>
  <c r="AC2333" i="20"/>
  <c r="AC2316" i="20"/>
  <c r="AC2299" i="20"/>
  <c r="AC2283" i="20"/>
  <c r="AC2267" i="20"/>
  <c r="AC2252" i="20"/>
  <c r="AC2236" i="20"/>
  <c r="AC2219" i="20"/>
  <c r="AC2202" i="20"/>
  <c r="AC2186" i="20"/>
  <c r="AC2155" i="20"/>
  <c r="AC2139" i="20"/>
  <c r="AC2123" i="20"/>
  <c r="AC2106" i="20"/>
  <c r="AC2089" i="20"/>
  <c r="AC2073" i="20"/>
  <c r="AC2057" i="20"/>
  <c r="AC2041" i="20"/>
  <c r="AC2025" i="20"/>
  <c r="AC1992" i="20"/>
  <c r="AC1976" i="20"/>
  <c r="AC1943" i="20"/>
  <c r="AC1906" i="20"/>
  <c r="AC1889" i="20"/>
  <c r="AC1849" i="20"/>
  <c r="AC1830" i="20"/>
  <c r="AC1806" i="20"/>
  <c r="AC1765" i="20"/>
  <c r="AC1720" i="20"/>
  <c r="AC1676" i="20"/>
  <c r="AC1655" i="20"/>
  <c r="AC1631" i="20"/>
  <c r="AC1601" i="20"/>
  <c r="AC1574" i="20"/>
  <c r="AC1542" i="20"/>
  <c r="AC1460" i="20"/>
  <c r="AC1430" i="20"/>
  <c r="AC1379" i="20"/>
  <c r="AC1320" i="20"/>
  <c r="AC1264" i="20"/>
  <c r="AC1208" i="20"/>
  <c r="AC1183" i="20"/>
  <c r="AC1092" i="20"/>
  <c r="AC1072" i="20"/>
  <c r="AC1036" i="20"/>
  <c r="AC967" i="20"/>
  <c r="AC890" i="20"/>
  <c r="AC828" i="20"/>
  <c r="AC745" i="20"/>
  <c r="AC703" i="20"/>
  <c r="AC659" i="20"/>
  <c r="AC621" i="20"/>
  <c r="AC566" i="20"/>
  <c r="AC522" i="20"/>
  <c r="AC468" i="20"/>
  <c r="AC412" i="20"/>
  <c r="AC292" i="20"/>
  <c r="AC225" i="20"/>
  <c r="AC142" i="20"/>
  <c r="AC52" i="20"/>
  <c r="AC863" i="20"/>
  <c r="AC1465" i="20"/>
  <c r="AC529" i="20"/>
  <c r="AC635" i="20"/>
  <c r="AC1242" i="20"/>
  <c r="AC1372" i="20"/>
  <c r="AC1660" i="20"/>
  <c r="AC1408" i="20"/>
  <c r="AC1537" i="20"/>
  <c r="AC103" i="20"/>
  <c r="AC145" i="20"/>
  <c r="AC935" i="20"/>
  <c r="AC85" i="20"/>
  <c r="AC409" i="20"/>
  <c r="AC479" i="20"/>
  <c r="AC1266" i="20"/>
  <c r="AC2181" i="20"/>
  <c r="AC1560" i="20"/>
  <c r="AC1109" i="20"/>
  <c r="AC88" i="20"/>
  <c r="AC153" i="20"/>
  <c r="Y132" i="10"/>
  <c r="Z132" i="10" s="1"/>
  <c r="Y97" i="10"/>
  <c r="Z97" i="10" s="1"/>
  <c r="W202" i="10"/>
  <c r="AA202" i="10" s="1"/>
  <c r="S133" i="10"/>
  <c r="T133" i="10" s="1"/>
  <c r="S210" i="10"/>
  <c r="T210" i="10" s="1"/>
  <c r="Z66" i="10"/>
  <c r="S148" i="10"/>
  <c r="T148" i="10" s="1"/>
  <c r="AC991" i="20"/>
  <c r="AC978" i="20"/>
  <c r="AC2161" i="20"/>
  <c r="AC1097" i="20"/>
  <c r="AC815" i="20"/>
  <c r="AC1548" i="20"/>
  <c r="AC1926" i="20"/>
  <c r="AC1538" i="20"/>
  <c r="AC948" i="20"/>
  <c r="AC823" i="20"/>
  <c r="AC1511" i="20"/>
  <c r="AC1530" i="20"/>
  <c r="AC1898" i="20"/>
  <c r="AC710" i="20"/>
  <c r="AC1046" i="20"/>
  <c r="AC950" i="20"/>
  <c r="AC1273" i="20"/>
  <c r="AC688" i="20"/>
  <c r="AC1165" i="20"/>
  <c r="AC1644" i="20"/>
  <c r="AC852" i="20"/>
  <c r="AC1063" i="20"/>
  <c r="AC1427" i="20"/>
  <c r="AC518" i="20"/>
  <c r="AC694" i="20"/>
  <c r="AC1881" i="20"/>
  <c r="AC1579" i="20"/>
  <c r="AC241" i="20"/>
  <c r="AC117" i="20"/>
  <c r="AC6" i="20"/>
  <c r="AC169" i="20"/>
  <c r="AC82" i="20"/>
  <c r="AC151" i="20"/>
  <c r="AC296" i="20"/>
  <c r="AC299" i="20"/>
  <c r="AC316" i="20"/>
  <c r="AC349" i="20"/>
  <c r="AC2315" i="20"/>
  <c r="AC393" i="20"/>
  <c r="AC959" i="20"/>
  <c r="AC1843" i="20"/>
  <c r="AC1122" i="20"/>
  <c r="AC264" i="20"/>
  <c r="AC909" i="20"/>
  <c r="AC186" i="20"/>
  <c r="AC1308" i="20"/>
  <c r="AC1023" i="20"/>
  <c r="AC1374" i="20"/>
  <c r="AC1363" i="20"/>
  <c r="AC13" i="20"/>
  <c r="AC239" i="20"/>
  <c r="P58" i="34"/>
  <c r="R58" i="34" s="1"/>
  <c r="N99" i="34"/>
  <c r="O99" i="34" s="1"/>
  <c r="Q99" i="34" s="1"/>
  <c r="AC2394" i="20"/>
  <c r="AC2348" i="20"/>
  <c r="AC2331" i="20"/>
  <c r="AC2282" i="20"/>
  <c r="AC2266" i="20"/>
  <c r="AC2251" i="20"/>
  <c r="AC2235" i="20"/>
  <c r="AC2201" i="20"/>
  <c r="AC2154" i="20"/>
  <c r="AC2138" i="20"/>
  <c r="AC2121" i="20"/>
  <c r="AC2104" i="20"/>
  <c r="AC2088" i="20"/>
  <c r="AC2072" i="20"/>
  <c r="AC2040" i="20"/>
  <c r="AC1991" i="20"/>
  <c r="AC1942" i="20"/>
  <c r="AC1905" i="20"/>
  <c r="AC1888" i="20"/>
  <c r="AC1869" i="20"/>
  <c r="AC1848" i="20"/>
  <c r="AC1805" i="20"/>
  <c r="AC1788" i="20"/>
  <c r="AC1764" i="20"/>
  <c r="AC1739" i="20"/>
  <c r="AC1654" i="20"/>
  <c r="AC1625" i="20"/>
  <c r="AC1600" i="20"/>
  <c r="AC1573" i="20"/>
  <c r="AC1513" i="20"/>
  <c r="AC1491" i="20"/>
  <c r="AC1459" i="20"/>
  <c r="AC1429" i="20"/>
  <c r="AC1407" i="20"/>
  <c r="AC1376" i="20"/>
  <c r="AC1349" i="20"/>
  <c r="AC1319" i="20"/>
  <c r="AC1289" i="20"/>
  <c r="AC1235" i="20"/>
  <c r="AC1207" i="20"/>
  <c r="AC1177" i="20"/>
  <c r="AC1090" i="20"/>
  <c r="AC1071" i="20"/>
  <c r="AC1030" i="20"/>
  <c r="AC998" i="20"/>
  <c r="AC928" i="20"/>
  <c r="AC889" i="20"/>
  <c r="AC855" i="20"/>
  <c r="AC827" i="20"/>
  <c r="AC785" i="20"/>
  <c r="AC702" i="20"/>
  <c r="AC658" i="20"/>
  <c r="AC620" i="20"/>
  <c r="AC565" i="20"/>
  <c r="AC519" i="20"/>
  <c r="AC467" i="20"/>
  <c r="AC354" i="20"/>
  <c r="AC291" i="20"/>
  <c r="AC224" i="20"/>
  <c r="AC141" i="20"/>
  <c r="AC50" i="20"/>
  <c r="AC1213" i="20"/>
  <c r="AC727" i="20"/>
  <c r="AC1432" i="20"/>
  <c r="AC1951" i="20"/>
  <c r="AC1070" i="20"/>
  <c r="AC934" i="20"/>
  <c r="AC962" i="20"/>
  <c r="AC361" i="20"/>
  <c r="AC459" i="20"/>
  <c r="AC215" i="20"/>
  <c r="AC838" i="20"/>
  <c r="AC545" i="20"/>
  <c r="AC646" i="20"/>
  <c r="AC288" i="20"/>
  <c r="AC198" i="20"/>
  <c r="AC569" i="20"/>
  <c r="AC1322" i="20"/>
  <c r="AC1359" i="20"/>
  <c r="AC233" i="20"/>
  <c r="AC333" i="20"/>
  <c r="AC182" i="20"/>
  <c r="AC222" i="20"/>
  <c r="AC395" i="20"/>
  <c r="AC1819" i="20"/>
  <c r="AC850" i="20"/>
  <c r="AC515" i="20"/>
  <c r="AC1061" i="20"/>
  <c r="AC2346" i="20"/>
  <c r="AC1425" i="20"/>
  <c r="AC1045" i="20"/>
  <c r="AC1354" i="20"/>
  <c r="AC1464" i="20"/>
  <c r="AC944" i="20"/>
  <c r="AC2010" i="20"/>
  <c r="AC2248" i="20"/>
  <c r="AC1278" i="20"/>
  <c r="AC868" i="20"/>
  <c r="V234" i="10"/>
  <c r="P137" i="34" s="1"/>
  <c r="R137" i="34" s="1"/>
  <c r="V92" i="10"/>
  <c r="V152" i="10"/>
  <c r="W152" i="10" s="1"/>
  <c r="X152" i="10" s="1"/>
  <c r="AC1521" i="20"/>
  <c r="AC1549" i="20"/>
  <c r="AC992" i="20"/>
  <c r="AC814" i="20"/>
  <c r="AC1402" i="20"/>
  <c r="AC1098" i="20"/>
  <c r="AC2080" i="20"/>
  <c r="AC2192" i="20"/>
  <c r="AC1927" i="20"/>
  <c r="AC1679" i="20"/>
  <c r="AC711" i="20"/>
  <c r="AC1047" i="20"/>
  <c r="AC687" i="20"/>
  <c r="AC1164" i="20"/>
  <c r="AC1643" i="20"/>
  <c r="AC2108" i="20"/>
  <c r="AC1815" i="20"/>
  <c r="AC1913" i="20"/>
  <c r="AC1255" i="20"/>
  <c r="AC590" i="20"/>
  <c r="AC1514" i="20"/>
  <c r="AC924" i="20"/>
  <c r="AC568" i="20"/>
  <c r="AC389" i="20"/>
  <c r="AC907" i="20"/>
  <c r="AC391" i="20"/>
  <c r="AC699" i="20"/>
  <c r="AC618" i="20"/>
  <c r="AC1148" i="20"/>
  <c r="AC1773" i="20"/>
  <c r="AC325" i="20"/>
  <c r="AC403" i="20"/>
  <c r="AC287" i="20"/>
  <c r="AC437" i="20"/>
  <c r="AC1755" i="20"/>
  <c r="AC1716" i="20"/>
  <c r="AC331" i="20"/>
  <c r="AC584" i="20"/>
  <c r="AC197" i="20"/>
  <c r="AC179" i="20"/>
  <c r="AC987" i="20"/>
  <c r="AC213" i="20"/>
  <c r="AC133" i="20"/>
  <c r="AC738" i="20"/>
  <c r="AC128" i="20"/>
  <c r="AC298" i="20"/>
  <c r="AC865" i="20"/>
  <c r="AC475" i="20"/>
  <c r="AC531" i="20"/>
  <c r="AC351" i="20"/>
  <c r="AC422" i="20"/>
  <c r="AC365" i="20"/>
  <c r="AC1596" i="20"/>
  <c r="AC1742" i="20"/>
  <c r="AC1467" i="20"/>
  <c r="AC242" i="20"/>
  <c r="AC1261" i="20"/>
  <c r="AC308" i="20"/>
  <c r="AC1043" i="20"/>
  <c r="AC594" i="20"/>
  <c r="AC802" i="20"/>
  <c r="AC1377" i="20"/>
  <c r="AC253" i="20"/>
  <c r="AC1474" i="20"/>
  <c r="AC101" i="20"/>
  <c r="AC89" i="20"/>
  <c r="AC58" i="20"/>
  <c r="AC200" i="20"/>
  <c r="AC29" i="20"/>
  <c r="AC489" i="20"/>
  <c r="P127" i="34"/>
  <c r="R127" i="34" s="1"/>
  <c r="P43" i="34"/>
  <c r="R43" i="34" s="1"/>
  <c r="AC2378" i="20"/>
  <c r="AC2363" i="20"/>
  <c r="AC2347" i="20"/>
  <c r="AC2330" i="20"/>
  <c r="AC2313" i="20"/>
  <c r="AC2281" i="20"/>
  <c r="AC2265" i="20"/>
  <c r="AC2250" i="20"/>
  <c r="AC2233" i="20"/>
  <c r="AC2216" i="20"/>
  <c r="AC2200" i="20"/>
  <c r="AC2169" i="20"/>
  <c r="AC2153" i="20"/>
  <c r="AC2137" i="20"/>
  <c r="AC2120" i="20"/>
  <c r="AC2103" i="20"/>
  <c r="AC2087" i="20"/>
  <c r="AC2071" i="20"/>
  <c r="AC2055" i="20"/>
  <c r="AC2039" i="20"/>
  <c r="AC2022" i="20"/>
  <c r="AC2005" i="20"/>
  <c r="AC1990" i="20"/>
  <c r="AC1958" i="20"/>
  <c r="AC1922" i="20"/>
  <c r="AC1904" i="20"/>
  <c r="AC1887" i="20"/>
  <c r="AC1866" i="20"/>
  <c r="AC1847" i="20"/>
  <c r="AC1823" i="20"/>
  <c r="AC1804" i="20"/>
  <c r="AC1763" i="20"/>
  <c r="AC1695" i="20"/>
  <c r="AC1653" i="20"/>
  <c r="AC1624" i="20"/>
  <c r="AC1540" i="20"/>
  <c r="AC1512" i="20"/>
  <c r="AC1488" i="20"/>
  <c r="AC1428" i="20"/>
  <c r="AC1406" i="20"/>
  <c r="AC1375" i="20"/>
  <c r="AC1348" i="20"/>
  <c r="AC1288" i="20"/>
  <c r="AC1206" i="20"/>
  <c r="AC1176" i="20"/>
  <c r="AC1144" i="20"/>
  <c r="AC1118" i="20"/>
  <c r="AC1068" i="20"/>
  <c r="AC1029" i="20"/>
  <c r="AC997" i="20"/>
  <c r="AC957" i="20"/>
  <c r="AC927" i="20"/>
  <c r="AC886" i="20"/>
  <c r="AC854" i="20"/>
  <c r="AC819" i="20"/>
  <c r="AC743" i="20"/>
  <c r="AC701" i="20"/>
  <c r="AC607" i="20"/>
  <c r="AC410" i="20"/>
  <c r="AC353" i="20"/>
  <c r="AC290" i="20"/>
  <c r="AC223" i="20"/>
  <c r="AC140" i="20"/>
  <c r="W11" i="10"/>
  <c r="X11" i="10" s="1"/>
  <c r="AC1838" i="20"/>
  <c r="AC260" i="20"/>
  <c r="V75" i="10"/>
  <c r="W75" i="10" s="1"/>
  <c r="AA75" i="10" s="1"/>
  <c r="V91" i="10"/>
  <c r="W91" i="10" s="1"/>
  <c r="X91" i="10" s="1"/>
  <c r="V244" i="10"/>
  <c r="W244" i="10" s="1"/>
  <c r="V195" i="10"/>
  <c r="V86" i="10"/>
  <c r="V81" i="10"/>
  <c r="V187" i="10"/>
  <c r="W187" i="10" s="1"/>
  <c r="V136" i="10"/>
  <c r="V112" i="10"/>
  <c r="W112" i="10" s="1"/>
  <c r="V45" i="10"/>
  <c r="V205" i="10"/>
  <c r="V213" i="10"/>
  <c r="V18" i="10"/>
  <c r="W18" i="10" s="1"/>
  <c r="V10" i="10"/>
  <c r="W10" i="10" s="1"/>
  <c r="Y230" i="10"/>
  <c r="Z230" i="10" s="1"/>
  <c r="AC993" i="20"/>
  <c r="AC813" i="20"/>
  <c r="AC2217" i="20"/>
  <c r="AC1403" i="20"/>
  <c r="AC1099" i="20"/>
  <c r="AC1550" i="20"/>
  <c r="AC1522" i="20"/>
  <c r="AC669" i="20"/>
  <c r="AC1434" i="20"/>
  <c r="AC1785" i="20"/>
  <c r="AC2038" i="20"/>
  <c r="AC1707" i="20"/>
  <c r="AC1018" i="20"/>
  <c r="AC671" i="20"/>
  <c r="AC937" i="20"/>
  <c r="AC1455" i="20"/>
  <c r="AC1714" i="20"/>
  <c r="AC878" i="20"/>
  <c r="AC767" i="20"/>
  <c r="AC559" i="20"/>
  <c r="AC662" i="20"/>
  <c r="AC1825" i="20"/>
  <c r="AC1131" i="20"/>
  <c r="AC1629" i="20"/>
  <c r="AC1470" i="20"/>
  <c r="AC826" i="20"/>
  <c r="AC283" i="20"/>
  <c r="AC1143" i="20"/>
  <c r="AC344" i="20"/>
  <c r="AC556" i="20"/>
  <c r="AC1032" i="20"/>
  <c r="AC377" i="20"/>
  <c r="AC573" i="20"/>
  <c r="AC451" i="20"/>
  <c r="AC482" i="20"/>
  <c r="AC926" i="20"/>
  <c r="AC1314" i="20"/>
  <c r="AC1362" i="20"/>
  <c r="AC261" i="20"/>
  <c r="AC275" i="20"/>
  <c r="AC976" i="20"/>
  <c r="AC1979" i="20"/>
  <c r="AC1355" i="20"/>
  <c r="AC817" i="20"/>
  <c r="AC1331" i="20"/>
  <c r="AC131" i="20"/>
  <c r="AC737" i="20"/>
  <c r="AC127" i="20"/>
  <c r="AC864" i="20"/>
  <c r="AC473" i="20"/>
  <c r="AC1231" i="20"/>
  <c r="AC254" i="20"/>
  <c r="AC320" i="20"/>
  <c r="AC1769" i="20"/>
  <c r="AC1515" i="20"/>
  <c r="AC533" i="20"/>
  <c r="AC1597" i="20"/>
  <c r="AC1855" i="20"/>
  <c r="AC307" i="20"/>
  <c r="AC1042" i="20"/>
  <c r="AC1468" i="20"/>
  <c r="AC1744" i="20"/>
  <c r="AC1150" i="20"/>
  <c r="AC1378" i="20"/>
  <c r="AC255" i="20"/>
  <c r="AC56" i="20"/>
  <c r="AC416" i="20"/>
  <c r="AC249" i="20"/>
  <c r="AC332" i="20"/>
  <c r="AC965" i="20"/>
  <c r="AC1385" i="20"/>
  <c r="AC478" i="20"/>
  <c r="AC576" i="20"/>
  <c r="AC237" i="20"/>
  <c r="AC663" i="20"/>
  <c r="AC1612" i="20"/>
  <c r="AC397" i="20"/>
  <c r="AC2164" i="20"/>
  <c r="AC1298" i="20"/>
  <c r="AC387" i="20"/>
  <c r="AC1006" i="20"/>
  <c r="AC251" i="20"/>
  <c r="AC42" i="20"/>
  <c r="AC1178" i="20"/>
  <c r="AC1745" i="20"/>
  <c r="AC266" i="20"/>
  <c r="AC857" i="20"/>
  <c r="AC1433" i="20"/>
  <c r="AC732" i="20"/>
  <c r="AC1212" i="20"/>
  <c r="AC1069" i="20"/>
  <c r="AC193" i="20"/>
  <c r="AC11" i="20"/>
  <c r="P42" i="34"/>
  <c r="R42" i="34" s="1"/>
  <c r="AC2392" i="20"/>
  <c r="AC2377" i="20"/>
  <c r="AC2312" i="20"/>
  <c r="AC2296" i="20"/>
  <c r="AC2280" i="20"/>
  <c r="AC2264" i="20"/>
  <c r="AC2249" i="20"/>
  <c r="AC2232" i="20"/>
  <c r="AC2215" i="20"/>
  <c r="AC2199" i="20"/>
  <c r="AC2183" i="20"/>
  <c r="AC2168" i="20"/>
  <c r="AC2152" i="20"/>
  <c r="AC2118" i="20"/>
  <c r="AC2102" i="20"/>
  <c r="AC2086" i="20"/>
  <c r="AC2070" i="20"/>
  <c r="AC2054" i="20"/>
  <c r="AC2037" i="20"/>
  <c r="AC2020" i="20"/>
  <c r="AC2004" i="20"/>
  <c r="AC1989" i="20"/>
  <c r="AC1939" i="20"/>
  <c r="AC1921" i="20"/>
  <c r="AC1903" i="20"/>
  <c r="AC1886" i="20"/>
  <c r="AC1865" i="20"/>
  <c r="AC1846" i="20"/>
  <c r="AC1822" i="20"/>
  <c r="AC1803" i="20"/>
  <c r="AC1781" i="20"/>
  <c r="AC1762" i="20"/>
  <c r="AC1652" i="20"/>
  <c r="AC1622" i="20"/>
  <c r="AC1593" i="20"/>
  <c r="AC1569" i="20"/>
  <c r="AC1536" i="20"/>
  <c r="AC1510" i="20"/>
  <c r="AC1487" i="20"/>
  <c r="AC1456" i="20"/>
  <c r="AC1426" i="20"/>
  <c r="AC1400" i="20"/>
  <c r="AC1345" i="20"/>
  <c r="AC1317" i="20"/>
  <c r="AC1232" i="20"/>
  <c r="AC1205" i="20"/>
  <c r="AC1174" i="20"/>
  <c r="AC1142" i="20"/>
  <c r="AC1067" i="20"/>
  <c r="AC996" i="20"/>
  <c r="AC956" i="20"/>
  <c r="AC916" i="20"/>
  <c r="AC885" i="20"/>
  <c r="AC848" i="20"/>
  <c r="AC818" i="20"/>
  <c r="AC735" i="20"/>
  <c r="AC700" i="20"/>
  <c r="AC651" i="20"/>
  <c r="AC553" i="20"/>
  <c r="AC510" i="20"/>
  <c r="AC456" i="20"/>
  <c r="AC400" i="20"/>
  <c r="AC342" i="20"/>
  <c r="AC278" i="20"/>
  <c r="AC209" i="20"/>
  <c r="AC28" i="20"/>
  <c r="W136" i="10"/>
  <c r="AC1284" i="20"/>
  <c r="AC981" i="20"/>
  <c r="AC1686" i="20"/>
  <c r="AC25" i="20"/>
  <c r="AC859" i="20"/>
  <c r="AC2360" i="20"/>
  <c r="AC1198" i="20"/>
  <c r="AC1442" i="20"/>
  <c r="Z81" i="10"/>
  <c r="V88" i="10"/>
  <c r="W88" i="10" s="1"/>
  <c r="V194" i="10"/>
  <c r="V111" i="10"/>
  <c r="W111" i="10" s="1"/>
  <c r="V80" i="10"/>
  <c r="W80" i="10" s="1"/>
  <c r="X80" i="10" s="1"/>
  <c r="V71" i="10"/>
  <c r="W71" i="10" s="1"/>
  <c r="V56" i="10"/>
  <c r="W56" i="10" s="1"/>
  <c r="V9" i="10"/>
  <c r="W9" i="10" s="1"/>
  <c r="X9" i="10" s="1"/>
  <c r="S82" i="10"/>
  <c r="T82" i="10" s="1"/>
  <c r="S152" i="10"/>
  <c r="T152" i="10" s="1"/>
  <c r="S121" i="10"/>
  <c r="T121" i="10" s="1"/>
  <c r="S236" i="10"/>
  <c r="T236" i="10" s="1"/>
  <c r="S46" i="10"/>
  <c r="T46" i="10" s="1"/>
  <c r="S132" i="10"/>
  <c r="T132" i="10" s="1"/>
  <c r="S128" i="10"/>
  <c r="T128" i="10" s="1"/>
  <c r="S184" i="10"/>
  <c r="T184" i="10" s="1"/>
  <c r="S11" i="10"/>
  <c r="T11" i="10" s="1"/>
  <c r="AC977" i="20"/>
  <c r="AC1404" i="20"/>
  <c r="AC1100" i="20"/>
  <c r="AC1523" i="20"/>
  <c r="AC821" i="20"/>
  <c r="AC753" i="20"/>
  <c r="AC797" i="20"/>
  <c r="AC1077" i="20"/>
  <c r="AC1113" i="20"/>
  <c r="AC1868" i="20"/>
  <c r="AC1532" i="20"/>
  <c r="AC1899" i="20"/>
  <c r="AC1269" i="20"/>
  <c r="AC683" i="20"/>
  <c r="AC1048" i="20"/>
  <c r="AC1553" i="20"/>
  <c r="AC1811" i="20"/>
  <c r="AC1909" i="20"/>
  <c r="AC2105" i="20"/>
  <c r="AC1218" i="20"/>
  <c r="AC936" i="20"/>
  <c r="AC1020" i="20"/>
  <c r="AC1105" i="20"/>
  <c r="AC876" i="20"/>
  <c r="AC824" i="20"/>
  <c r="AC1243" i="20"/>
  <c r="AC1954" i="20"/>
  <c r="AC947" i="20"/>
  <c r="AC586" i="20"/>
  <c r="AC380" i="20"/>
  <c r="AC1853" i="20"/>
  <c r="AC1186" i="20"/>
  <c r="AC892" i="20"/>
  <c r="AC281" i="20"/>
  <c r="AC809" i="20"/>
  <c r="AC534" i="20"/>
  <c r="AC1770" i="20"/>
  <c r="AC1968" i="20"/>
  <c r="AC2206" i="20"/>
  <c r="AC1506" i="20"/>
  <c r="AC445" i="20"/>
  <c r="AC432" i="20"/>
  <c r="AC162" i="20"/>
  <c r="AC633" i="20"/>
  <c r="AC1741" i="20"/>
  <c r="AC1149" i="20"/>
  <c r="AC1533" i="20"/>
  <c r="AC126" i="20"/>
  <c r="AC1076" i="20"/>
  <c r="AC1703" i="20"/>
  <c r="AC143" i="20"/>
  <c r="AC1633" i="20"/>
  <c r="AC174" i="20"/>
  <c r="AC282" i="20"/>
  <c r="AC404" i="20"/>
  <c r="AC181" i="20"/>
  <c r="AC493" i="20"/>
  <c r="AC206" i="20"/>
  <c r="AC975" i="20"/>
  <c r="AC1353" i="20"/>
  <c r="AC752" i="20"/>
  <c r="AC655" i="20"/>
  <c r="AC795" i="20"/>
  <c r="AC867" i="20"/>
  <c r="AC941" i="20"/>
  <c r="AC41" i="20"/>
  <c r="AC21" i="20"/>
  <c r="AC289" i="20"/>
  <c r="AC210" i="20"/>
  <c r="AC485" i="20"/>
  <c r="AC1171" i="20"/>
  <c r="AC1605" i="20"/>
  <c r="AC10" i="20"/>
  <c r="AC195" i="20"/>
  <c r="AC1245" i="20"/>
  <c r="AC321" i="20"/>
  <c r="AC554" i="20"/>
  <c r="AC608" i="20"/>
  <c r="AC1290" i="20"/>
  <c r="AC204" i="20"/>
  <c r="AC339" i="20"/>
  <c r="AC1758" i="20"/>
  <c r="AC2150" i="20"/>
  <c r="AC1857" i="20"/>
  <c r="AC969" i="20"/>
  <c r="P111" i="34"/>
  <c r="R111" i="34" s="1"/>
  <c r="N85" i="34"/>
  <c r="O85" i="34" s="1"/>
  <c r="AC2391" i="20"/>
  <c r="AC2376" i="20"/>
  <c r="AC2361" i="20"/>
  <c r="AC2344" i="20"/>
  <c r="AC2311" i="20"/>
  <c r="AC2295" i="20"/>
  <c r="AC2279" i="20"/>
  <c r="AC2263" i="20"/>
  <c r="AC2247" i="20"/>
  <c r="AC2230" i="20"/>
  <c r="AC2214" i="20"/>
  <c r="AC2182" i="20"/>
  <c r="AC2167" i="20"/>
  <c r="AC2151" i="20"/>
  <c r="AC2134" i="20"/>
  <c r="AC2117" i="20"/>
  <c r="AC2101" i="20"/>
  <c r="AC2085" i="20"/>
  <c r="AC2069" i="20"/>
  <c r="AC2053" i="20"/>
  <c r="AC2036" i="20"/>
  <c r="AC2019" i="20"/>
  <c r="AC2003" i="20"/>
  <c r="AC1988" i="20"/>
  <c r="AC1936" i="20"/>
  <c r="AC1920" i="20"/>
  <c r="AC1902" i="20"/>
  <c r="AC1883" i="20"/>
  <c r="AC1864" i="20"/>
  <c r="AC1845" i="20"/>
  <c r="AC1802" i="20"/>
  <c r="AC1780" i="20"/>
  <c r="AC1761" i="20"/>
  <c r="AC1736" i="20"/>
  <c r="AC1712" i="20"/>
  <c r="AC1692" i="20"/>
  <c r="AC1669" i="20"/>
  <c r="AC1651" i="20"/>
  <c r="AC1621" i="20"/>
  <c r="AC1592" i="20"/>
  <c r="AC1568" i="20"/>
  <c r="AC1509" i="20"/>
  <c r="AC1480" i="20"/>
  <c r="AC1454" i="20"/>
  <c r="AC1344" i="20"/>
  <c r="AC1313" i="20"/>
  <c r="AC1285" i="20"/>
  <c r="AC1256" i="20"/>
  <c r="AC1230" i="20"/>
  <c r="AC1141" i="20"/>
  <c r="AC1110" i="20"/>
  <c r="AC995" i="20"/>
  <c r="AC955" i="20"/>
  <c r="AC915" i="20"/>
  <c r="AC847" i="20"/>
  <c r="AC812" i="20"/>
  <c r="AC734" i="20"/>
  <c r="AC692" i="20"/>
  <c r="AC650" i="20"/>
  <c r="AC552" i="20"/>
  <c r="AC497" i="20"/>
  <c r="AC455" i="20"/>
  <c r="AC399" i="20"/>
  <c r="AC341" i="20"/>
  <c r="AC277" i="20"/>
  <c r="AC208" i="20"/>
  <c r="J87" i="34"/>
  <c r="L87" i="34" s="1"/>
  <c r="N87" i="34"/>
  <c r="O87" i="34" s="1"/>
  <c r="J73" i="34"/>
  <c r="L73" i="34" s="1"/>
  <c r="N73" i="34"/>
  <c r="O73" i="34" s="1"/>
  <c r="J45" i="34"/>
  <c r="L45" i="34" s="1"/>
  <c r="N45" i="34"/>
  <c r="O45" i="34" s="1"/>
  <c r="J17" i="34"/>
  <c r="L17" i="34" s="1"/>
  <c r="N17" i="34"/>
  <c r="O17" i="34" s="1"/>
  <c r="N113" i="34"/>
  <c r="O113" i="34" s="1"/>
  <c r="Q113" i="34" s="1"/>
  <c r="J113" i="34"/>
  <c r="L113" i="34" s="1"/>
  <c r="N71" i="34"/>
  <c r="O71" i="34" s="1"/>
  <c r="J71" i="34"/>
  <c r="L71" i="34" s="1"/>
  <c r="N15" i="34"/>
  <c r="O15" i="34" s="1"/>
  <c r="Q15" i="34" s="1"/>
  <c r="J15" i="34"/>
  <c r="L15" i="34" s="1"/>
  <c r="R135" i="34"/>
  <c r="Q135" i="34"/>
  <c r="R23" i="34"/>
  <c r="Q23" i="34"/>
  <c r="L76" i="34"/>
  <c r="M76" i="34"/>
  <c r="L8" i="34"/>
  <c r="J126" i="34"/>
  <c r="L126" i="34" s="1"/>
  <c r="N126" i="34"/>
  <c r="O126" i="34" s="1"/>
  <c r="Q126" i="34" s="1"/>
  <c r="N14" i="34"/>
  <c r="O14" i="34" s="1"/>
  <c r="Q14" i="34" s="1"/>
  <c r="J14" i="34"/>
  <c r="L14" i="34" s="1"/>
  <c r="N63" i="34"/>
  <c r="O63" i="34" s="1"/>
  <c r="Q63" i="34" s="1"/>
  <c r="M63" i="34"/>
  <c r="R9" i="34"/>
  <c r="Q9" i="34"/>
  <c r="J70" i="34"/>
  <c r="L70" i="34" s="1"/>
  <c r="N70" i="34"/>
  <c r="O70" i="34" s="1"/>
  <c r="Q70" i="34" s="1"/>
  <c r="R106" i="34"/>
  <c r="N35" i="34"/>
  <c r="O35" i="34" s="1"/>
  <c r="Q35" i="34" s="1"/>
  <c r="N3" i="34"/>
  <c r="O3" i="34" s="1"/>
  <c r="J28" i="34"/>
  <c r="L28" i="34" s="1"/>
  <c r="L7" i="34"/>
  <c r="R49" i="34"/>
  <c r="Q49" i="34"/>
  <c r="N34" i="34"/>
  <c r="O34" i="34" s="1"/>
  <c r="L6" i="34"/>
  <c r="J127" i="34"/>
  <c r="L127" i="34" s="1"/>
  <c r="N127" i="34"/>
  <c r="O127" i="34" s="1"/>
  <c r="Q127" i="34" s="1"/>
  <c r="R35" i="34"/>
  <c r="N112" i="34"/>
  <c r="O112" i="34" s="1"/>
  <c r="N77" i="34"/>
  <c r="O77" i="34" s="1"/>
  <c r="N31" i="34"/>
  <c r="O31" i="34" s="1"/>
  <c r="L48" i="34"/>
  <c r="N76" i="34"/>
  <c r="O76" i="34" s="1"/>
  <c r="N29" i="34"/>
  <c r="O29" i="34" s="1"/>
  <c r="M21" i="34"/>
  <c r="L34" i="34"/>
  <c r="N128" i="34"/>
  <c r="O128" i="34" s="1"/>
  <c r="N114" i="34"/>
  <c r="O114" i="34" s="1"/>
  <c r="Q114" i="34" s="1"/>
  <c r="N86" i="34"/>
  <c r="O86" i="34" s="1"/>
  <c r="Q86" i="34" s="1"/>
  <c r="L78" i="34"/>
  <c r="M20" i="34"/>
  <c r="J43" i="34"/>
  <c r="L43" i="34" s="1"/>
  <c r="N133" i="34"/>
  <c r="O133" i="34" s="1"/>
  <c r="Q107" i="34"/>
  <c r="M119" i="34"/>
  <c r="J98" i="34"/>
  <c r="L98" i="34" s="1"/>
  <c r="J42" i="34"/>
  <c r="L42" i="34" s="1"/>
  <c r="L134" i="34"/>
  <c r="N105" i="34"/>
  <c r="O105" i="34" s="1"/>
  <c r="N62" i="34"/>
  <c r="O62" i="34" s="1"/>
  <c r="Q62" i="34" s="1"/>
  <c r="Q79" i="34"/>
  <c r="N104" i="34"/>
  <c r="O104" i="34" s="1"/>
  <c r="N59" i="34"/>
  <c r="O59" i="34" s="1"/>
  <c r="L20" i="34"/>
  <c r="L105" i="34"/>
  <c r="L49" i="34"/>
  <c r="N72" i="34"/>
  <c r="O72" i="34" s="1"/>
  <c r="N2" i="34"/>
  <c r="O2" i="34" s="1"/>
  <c r="Q2" i="34" s="1"/>
  <c r="L77" i="34"/>
  <c r="N123" i="34"/>
  <c r="O123" i="34" s="1"/>
  <c r="Q123" i="34" s="1"/>
  <c r="L92" i="34"/>
  <c r="N67" i="34"/>
  <c r="O67" i="34" s="1"/>
  <c r="Q67" i="34" s="1"/>
  <c r="N124" i="34"/>
  <c r="O124" i="34" s="1"/>
  <c r="N110" i="34"/>
  <c r="O110" i="34" s="1"/>
  <c r="Q110" i="34" s="1"/>
  <c r="N96" i="34"/>
  <c r="O96" i="34" s="1"/>
  <c r="N82" i="34"/>
  <c r="O82" i="34" s="1"/>
  <c r="Q82" i="34" s="1"/>
  <c r="N68" i="34"/>
  <c r="O68" i="34" s="1"/>
  <c r="Q68" i="34" s="1"/>
  <c r="N54" i="34"/>
  <c r="O54" i="34" s="1"/>
  <c r="Q54" i="34" s="1"/>
  <c r="N40" i="34"/>
  <c r="O40" i="34" s="1"/>
  <c r="N26" i="34"/>
  <c r="O26" i="34" s="1"/>
  <c r="Q26" i="34" s="1"/>
  <c r="N12" i="34"/>
  <c r="O12" i="34" s="1"/>
  <c r="Q12" i="34" s="1"/>
  <c r="L133" i="34"/>
  <c r="L91" i="34"/>
  <c r="L36" i="34"/>
  <c r="N44" i="34"/>
  <c r="O44" i="34" s="1"/>
  <c r="L35" i="34"/>
  <c r="N134" i="34"/>
  <c r="O134" i="34" s="1"/>
  <c r="Q134" i="34" s="1"/>
  <c r="N120" i="34"/>
  <c r="O120" i="34" s="1"/>
  <c r="N106" i="34"/>
  <c r="O106" i="34" s="1"/>
  <c r="Q106" i="34" s="1"/>
  <c r="N92" i="34"/>
  <c r="O92" i="34" s="1"/>
  <c r="N78" i="34"/>
  <c r="O78" i="34" s="1"/>
  <c r="Q78" i="34" s="1"/>
  <c r="N64" i="34"/>
  <c r="O64" i="34" s="1"/>
  <c r="N50" i="34"/>
  <c r="O50" i="34" s="1"/>
  <c r="Q50" i="34" s="1"/>
  <c r="N36" i="34"/>
  <c r="O36" i="34" s="1"/>
  <c r="Q36" i="34" s="1"/>
  <c r="N22" i="34"/>
  <c r="O22" i="34" s="1"/>
  <c r="Q22" i="34" s="1"/>
  <c r="N16" i="34"/>
  <c r="O16" i="34" s="1"/>
  <c r="L22" i="34"/>
  <c r="N100" i="34"/>
  <c r="O100" i="34" s="1"/>
  <c r="N58" i="34"/>
  <c r="O58" i="34" s="1"/>
  <c r="Q58" i="34" s="1"/>
  <c r="N30" i="34"/>
  <c r="O30" i="34" s="1"/>
  <c r="L21" i="34"/>
  <c r="Q65" i="34"/>
  <c r="Q95" i="34"/>
  <c r="Q81" i="34"/>
  <c r="Q25" i="34"/>
  <c r="J106" i="34"/>
  <c r="L106" i="34" s="1"/>
  <c r="L50" i="34"/>
  <c r="N132" i="34"/>
  <c r="O132" i="34" s="1"/>
  <c r="Q132" i="34" s="1"/>
  <c r="N118" i="34"/>
  <c r="O118" i="34" s="1"/>
  <c r="Q118" i="34" s="1"/>
  <c r="N117" i="34"/>
  <c r="O117" i="34" s="1"/>
  <c r="J117" i="34"/>
  <c r="L117" i="34" s="1"/>
  <c r="N75" i="34"/>
  <c r="O75" i="34" s="1"/>
  <c r="J75" i="34"/>
  <c r="L75" i="34" s="1"/>
  <c r="N33" i="34"/>
  <c r="O33" i="34" s="1"/>
  <c r="J33" i="34"/>
  <c r="L33" i="34" s="1"/>
  <c r="N5" i="34"/>
  <c r="O5" i="34" s="1"/>
  <c r="J5" i="34"/>
  <c r="L5" i="34" s="1"/>
  <c r="N74" i="34"/>
  <c r="O74" i="34" s="1"/>
  <c r="Q74" i="34" s="1"/>
  <c r="J74" i="34"/>
  <c r="L74" i="34" s="1"/>
  <c r="Q122" i="34"/>
  <c r="L55" i="34"/>
  <c r="N125" i="34"/>
  <c r="O125" i="34" s="1"/>
  <c r="Q125" i="34" s="1"/>
  <c r="M125" i="34"/>
  <c r="N111" i="34"/>
  <c r="O111" i="34" s="1"/>
  <c r="M111" i="34"/>
  <c r="N97" i="34"/>
  <c r="O97" i="34" s="1"/>
  <c r="Q97" i="34" s="1"/>
  <c r="M97" i="34"/>
  <c r="N83" i="34"/>
  <c r="O83" i="34" s="1"/>
  <c r="Q83" i="34" s="1"/>
  <c r="M83" i="34"/>
  <c r="N69" i="34"/>
  <c r="O69" i="34" s="1"/>
  <c r="M69" i="34"/>
  <c r="N55" i="34"/>
  <c r="O55" i="34" s="1"/>
  <c r="M55" i="34"/>
  <c r="N41" i="34"/>
  <c r="O41" i="34" s="1"/>
  <c r="M41" i="34"/>
  <c r="N27" i="34"/>
  <c r="O27" i="34" s="1"/>
  <c r="Q27" i="34" s="1"/>
  <c r="M27" i="34"/>
  <c r="N13" i="34"/>
  <c r="O13" i="34" s="1"/>
  <c r="Q13" i="34" s="1"/>
  <c r="M13" i="34"/>
  <c r="L111" i="34"/>
  <c r="N103" i="34"/>
  <c r="O103" i="34" s="1"/>
  <c r="J103" i="34"/>
  <c r="L103" i="34" s="1"/>
  <c r="R131" i="34"/>
  <c r="R75" i="34"/>
  <c r="Q75" i="34"/>
  <c r="R61" i="34"/>
  <c r="R47" i="34"/>
  <c r="R33" i="34"/>
  <c r="Q33" i="34"/>
  <c r="N61" i="34"/>
  <c r="O61" i="34" s="1"/>
  <c r="Q61" i="34" s="1"/>
  <c r="J61" i="34"/>
  <c r="L61" i="34" s="1"/>
  <c r="L69" i="34"/>
  <c r="N131" i="34"/>
  <c r="O131" i="34" s="1"/>
  <c r="Q131" i="34" s="1"/>
  <c r="J131" i="34"/>
  <c r="L131" i="34" s="1"/>
  <c r="N89" i="34"/>
  <c r="O89" i="34" s="1"/>
  <c r="J89" i="34"/>
  <c r="L89" i="34" s="1"/>
  <c r="N47" i="34"/>
  <c r="O47" i="34" s="1"/>
  <c r="Q47" i="34" s="1"/>
  <c r="J47" i="34"/>
  <c r="L47" i="34" s="1"/>
  <c r="J19" i="34"/>
  <c r="L19" i="34" s="1"/>
  <c r="N19" i="34"/>
  <c r="O19" i="34" s="1"/>
  <c r="L125" i="34"/>
  <c r="L13" i="34"/>
  <c r="R136" i="34"/>
  <c r="R122" i="34"/>
  <c r="Q90" i="34"/>
  <c r="Q6" i="34"/>
  <c r="J132" i="34"/>
  <c r="L132" i="34" s="1"/>
  <c r="Q130" i="34"/>
  <c r="Q116" i="34"/>
  <c r="Q102" i="34"/>
  <c r="Q46" i="34"/>
  <c r="Q32" i="34"/>
  <c r="Q18" i="34"/>
  <c r="Q4" i="34"/>
  <c r="M128" i="34"/>
  <c r="M114" i="34"/>
  <c r="M100" i="34"/>
  <c r="M86" i="34"/>
  <c r="M72" i="34"/>
  <c r="M58" i="34"/>
  <c r="M44" i="34"/>
  <c r="M30" i="34"/>
  <c r="M16" i="34"/>
  <c r="M2" i="34"/>
  <c r="J130" i="34"/>
  <c r="L130" i="34" s="1"/>
  <c r="J116" i="34"/>
  <c r="L116" i="34" s="1"/>
  <c r="J102" i="34"/>
  <c r="L102" i="34" s="1"/>
  <c r="J88" i="34"/>
  <c r="L88" i="34" s="1"/>
  <c r="J60" i="34"/>
  <c r="L60" i="34" s="1"/>
  <c r="J46" i="34"/>
  <c r="L46" i="34" s="1"/>
  <c r="J32" i="34"/>
  <c r="L32" i="34" s="1"/>
  <c r="J18" i="34"/>
  <c r="L18" i="34" s="1"/>
  <c r="J4" i="34"/>
  <c r="L4" i="34" s="1"/>
  <c r="Q129" i="34"/>
  <c r="Q59" i="34"/>
  <c r="Q45" i="34"/>
  <c r="J129" i="34"/>
  <c r="L129" i="34" s="1"/>
  <c r="J115" i="34"/>
  <c r="L115" i="34" s="1"/>
  <c r="J101" i="34"/>
  <c r="L101" i="34" s="1"/>
  <c r="M124" i="34"/>
  <c r="M110" i="34"/>
  <c r="M96" i="34"/>
  <c r="M82" i="34"/>
  <c r="M68" i="34"/>
  <c r="M54" i="34"/>
  <c r="M40" i="34"/>
  <c r="M26" i="34"/>
  <c r="M12" i="34"/>
  <c r="W95" i="10"/>
  <c r="AA95" i="10" s="1"/>
  <c r="AA233" i="10"/>
  <c r="X233" i="10"/>
  <c r="Z74" i="10"/>
  <c r="Y221" i="10"/>
  <c r="Z221" i="10" s="1"/>
  <c r="Y64" i="10"/>
  <c r="Z64" i="10" s="1"/>
  <c r="Y13" i="10"/>
  <c r="Z13" i="10" s="1"/>
  <c r="W155" i="10"/>
  <c r="AA155" i="10" s="1"/>
  <c r="W25" i="10"/>
  <c r="W141" i="10"/>
  <c r="X141" i="10" s="1"/>
  <c r="S125" i="10"/>
  <c r="T125" i="10" s="1"/>
  <c r="T22" i="10"/>
  <c r="S173" i="10"/>
  <c r="T173" i="10" s="1"/>
  <c r="P247" i="10"/>
  <c r="P243" i="10"/>
  <c r="P240" i="10"/>
  <c r="P56" i="10"/>
  <c r="P131" i="10"/>
  <c r="P6" i="10"/>
  <c r="M143" i="10"/>
  <c r="N143" i="10" s="1"/>
  <c r="O143" i="10" s="1"/>
  <c r="Z172" i="10"/>
  <c r="W55" i="10"/>
  <c r="W107" i="10"/>
  <c r="X107" i="10" s="1"/>
  <c r="W57" i="10"/>
  <c r="X57" i="10" s="1"/>
  <c r="W59" i="10"/>
  <c r="AA59" i="10" s="1"/>
  <c r="S240" i="10"/>
  <c r="T240" i="10" s="1"/>
  <c r="S21" i="10"/>
  <c r="T21" i="10" s="1"/>
  <c r="S211" i="10"/>
  <c r="T211" i="10" s="1"/>
  <c r="S166" i="10"/>
  <c r="T166" i="10" s="1"/>
  <c r="P173" i="10"/>
  <c r="P239" i="10"/>
  <c r="M153" i="10"/>
  <c r="N153" i="10" s="1"/>
  <c r="O153" i="10" s="1"/>
  <c r="Y83" i="10"/>
  <c r="Z83" i="10" s="1"/>
  <c r="Y176" i="10"/>
  <c r="Z176" i="10" s="1"/>
  <c r="Y51" i="10"/>
  <c r="Z51" i="10" s="1"/>
  <c r="Y143" i="10"/>
  <c r="Z143" i="10" s="1"/>
  <c r="Y148" i="10"/>
  <c r="Z148" i="10" s="1"/>
  <c r="V249" i="10"/>
  <c r="V182" i="10"/>
  <c r="W182" i="10" s="1"/>
  <c r="X182" i="10" s="1"/>
  <c r="V137" i="10"/>
  <c r="V173" i="10"/>
  <c r="W173" i="10" s="1"/>
  <c r="V230" i="10"/>
  <c r="V240" i="10"/>
  <c r="W240" i="10" s="1"/>
  <c r="AA240" i="10" s="1"/>
  <c r="V153" i="10"/>
  <c r="W153" i="10" s="1"/>
  <c r="AA153" i="10" s="1"/>
  <c r="V149" i="10"/>
  <c r="V143" i="10"/>
  <c r="V66" i="10"/>
  <c r="W66" i="10" s="1"/>
  <c r="AA66" i="10" s="1"/>
  <c r="V203" i="10"/>
  <c r="W203" i="10" s="1"/>
  <c r="V50" i="10"/>
  <c r="V125" i="10"/>
  <c r="V31" i="10"/>
  <c r="W31" i="10" s="1"/>
  <c r="AA31" i="10" s="1"/>
  <c r="V21" i="10"/>
  <c r="W21" i="10" s="1"/>
  <c r="AA21" i="10" s="1"/>
  <c r="Y249" i="10"/>
  <c r="Z249" i="10" s="1"/>
  <c r="Y50" i="10"/>
  <c r="Z50" i="10" s="1"/>
  <c r="W207" i="10"/>
  <c r="AA207" i="10" s="1"/>
  <c r="W132" i="10"/>
  <c r="X132" i="10" s="1"/>
  <c r="W222" i="10"/>
  <c r="AA222" i="10" s="1"/>
  <c r="S20" i="10"/>
  <c r="T20" i="10" s="1"/>
  <c r="P172" i="10"/>
  <c r="P80" i="10"/>
  <c r="P50" i="10"/>
  <c r="M133" i="10"/>
  <c r="N133" i="10" s="1"/>
  <c r="O133" i="10" s="1"/>
  <c r="M230" i="10"/>
  <c r="N230" i="10" s="1"/>
  <c r="O230" i="10" s="1"/>
  <c r="Y239" i="10"/>
  <c r="Z239" i="10" s="1"/>
  <c r="Y127" i="10"/>
  <c r="Z127" i="10" s="1"/>
  <c r="Y147" i="10"/>
  <c r="Z147" i="10" s="1"/>
  <c r="W220" i="10"/>
  <c r="AA220" i="10" s="1"/>
  <c r="V166" i="10"/>
  <c r="V211" i="10"/>
  <c r="W211" i="10" s="1"/>
  <c r="AA211" i="10" s="1"/>
  <c r="V246" i="10"/>
  <c r="W246" i="10" s="1"/>
  <c r="V172" i="10"/>
  <c r="W172" i="10" s="1"/>
  <c r="V239" i="10"/>
  <c r="T151" i="10"/>
  <c r="S6" i="10"/>
  <c r="T6" i="10" s="1"/>
  <c r="S147" i="10"/>
  <c r="T147" i="10" s="1"/>
  <c r="V164" i="10"/>
  <c r="V87" i="10"/>
  <c r="P31" i="10"/>
  <c r="M31" i="10"/>
  <c r="N31" i="10" s="1"/>
  <c r="O31" i="10" s="1"/>
  <c r="M214" i="10"/>
  <c r="N214" i="10" s="1"/>
  <c r="O214" i="10" s="1"/>
  <c r="M148" i="10"/>
  <c r="N148" i="10" s="1"/>
  <c r="O148" i="10" s="1"/>
  <c r="Z10" i="10"/>
  <c r="W188" i="10"/>
  <c r="X188" i="10" s="1"/>
  <c r="Y48" i="10"/>
  <c r="Z48" i="10" s="1"/>
  <c r="W19" i="10"/>
  <c r="X19" i="10" s="1"/>
  <c r="T33" i="10"/>
  <c r="P48" i="10"/>
  <c r="M137" i="10"/>
  <c r="N137" i="10" s="1"/>
  <c r="O137" i="10" s="1"/>
  <c r="M66" i="10"/>
  <c r="N66" i="10" s="1"/>
  <c r="O66" i="10" s="1"/>
  <c r="X202" i="10"/>
  <c r="W120" i="10"/>
  <c r="Z136" i="10"/>
  <c r="Y137" i="10"/>
  <c r="Z137" i="10" s="1"/>
  <c r="Y149" i="10"/>
  <c r="Z149" i="10" s="1"/>
  <c r="Y145" i="10"/>
  <c r="Z145" i="10" s="1"/>
  <c r="W184" i="10"/>
  <c r="X184" i="10" s="1"/>
  <c r="W227" i="10"/>
  <c r="S170" i="10"/>
  <c r="T170" i="10" s="1"/>
  <c r="P153" i="10"/>
  <c r="P214" i="10"/>
  <c r="Y6" i="10"/>
  <c r="Z6" i="10" s="1"/>
  <c r="W124" i="10"/>
  <c r="V48" i="10"/>
  <c r="S48" i="10"/>
  <c r="T48" i="10" s="1"/>
  <c r="V108" i="10"/>
  <c r="W108" i="10" s="1"/>
  <c r="V100" i="10"/>
  <c r="S43" i="10"/>
  <c r="T43" i="10" s="1"/>
  <c r="S208" i="10"/>
  <c r="T208" i="10" s="1"/>
  <c r="V27" i="10"/>
  <c r="V114" i="10"/>
  <c r="W114" i="10" s="1"/>
  <c r="V217" i="10"/>
  <c r="S106" i="10"/>
  <c r="T106" i="10" s="1"/>
  <c r="P230" i="10"/>
  <c r="Y166" i="10"/>
  <c r="Z166" i="10" s="1"/>
  <c r="Y203" i="10"/>
  <c r="Z203" i="10" s="1"/>
  <c r="W146" i="10"/>
  <c r="X146" i="10" s="1"/>
  <c r="S193" i="10"/>
  <c r="T193" i="10" s="1"/>
  <c r="S237" i="10"/>
  <c r="T237" i="10" s="1"/>
  <c r="S229" i="10"/>
  <c r="T229" i="10" s="1"/>
  <c r="S96" i="10"/>
  <c r="T96" i="10" s="1"/>
  <c r="S42" i="10"/>
  <c r="T42" i="10" s="1"/>
  <c r="V94" i="10"/>
  <c r="V26" i="10"/>
  <c r="V134" i="10"/>
  <c r="P136" i="34" s="1"/>
  <c r="Q136" i="34" s="1"/>
  <c r="V181" i="10"/>
  <c r="P203" i="10"/>
  <c r="Y29" i="10"/>
  <c r="Z29" i="10" s="1"/>
  <c r="Y170" i="10"/>
  <c r="Z170" i="10" s="1"/>
  <c r="X105" i="10"/>
  <c r="V29" i="10"/>
  <c r="W224" i="10"/>
  <c r="X224" i="10" s="1"/>
  <c r="S182" i="10"/>
  <c r="T182" i="10" s="1"/>
  <c r="P215" i="10"/>
  <c r="P127" i="10"/>
  <c r="Y58" i="10"/>
  <c r="Z58" i="10" s="1"/>
  <c r="W130" i="10"/>
  <c r="AA130" i="10" s="1"/>
  <c r="P249" i="10"/>
  <c r="P166" i="10"/>
  <c r="W62" i="10"/>
  <c r="AA62" i="10" s="1"/>
  <c r="W128" i="10"/>
  <c r="X128" i="10" s="1"/>
  <c r="W199" i="10"/>
  <c r="AA199" i="10" s="1"/>
  <c r="W77" i="10"/>
  <c r="AA77" i="10" s="1"/>
  <c r="S223" i="10"/>
  <c r="S163" i="10"/>
  <c r="T163" i="10" s="1"/>
  <c r="P125" i="10"/>
  <c r="M21" i="10"/>
  <c r="N21" i="10" s="1"/>
  <c r="O21" i="10" s="1"/>
  <c r="W122" i="10"/>
  <c r="X122" i="10" s="1"/>
  <c r="W252" i="10"/>
  <c r="X252" i="10" s="1"/>
  <c r="X169" i="10"/>
  <c r="T67" i="10"/>
  <c r="P211" i="10"/>
  <c r="X55" i="10"/>
  <c r="AA55" i="10"/>
  <c r="AA57" i="10"/>
  <c r="AA12" i="10"/>
  <c r="X12" i="10"/>
  <c r="X136" i="10"/>
  <c r="AA136" i="10"/>
  <c r="X31" i="10"/>
  <c r="AA120" i="10"/>
  <c r="X120" i="10"/>
  <c r="X124" i="10"/>
  <c r="AA124" i="10"/>
  <c r="X44" i="10"/>
  <c r="AA44" i="10"/>
  <c r="X130" i="10"/>
  <c r="W254" i="10"/>
  <c r="AA254" i="10" s="1"/>
  <c r="AA154" i="10"/>
  <c r="X154" i="10"/>
  <c r="AA192" i="10"/>
  <c r="X192" i="10"/>
  <c r="AA4" i="10"/>
  <c r="X4" i="10"/>
  <c r="AA116" i="10"/>
  <c r="X116" i="10"/>
  <c r="X226" i="10"/>
  <c r="X218" i="10"/>
  <c r="AA218" i="10"/>
  <c r="AA191" i="10"/>
  <c r="X76" i="10"/>
  <c r="AA76" i="10"/>
  <c r="Z217" i="10"/>
  <c r="Y108" i="10"/>
  <c r="Z108" i="10" s="1"/>
  <c r="Y174" i="10"/>
  <c r="Z174" i="10" s="1"/>
  <c r="Y100" i="10"/>
  <c r="Z100" i="10" s="1"/>
  <c r="Y52" i="10"/>
  <c r="Z52" i="10" s="1"/>
  <c r="Y217" i="10"/>
  <c r="X183" i="10"/>
  <c r="W69" i="10"/>
  <c r="W248" i="10"/>
  <c r="X248" i="10" s="1"/>
  <c r="V190" i="10"/>
  <c r="W190" i="10" s="1"/>
  <c r="X190" i="10" s="1"/>
  <c r="V241" i="10"/>
  <c r="W241" i="10" s="1"/>
  <c r="V96" i="10"/>
  <c r="W96" i="10" s="1"/>
  <c r="AA96" i="10" s="1"/>
  <c r="V43" i="10"/>
  <c r="W52" i="10"/>
  <c r="AA52" i="10" s="1"/>
  <c r="T126" i="10"/>
  <c r="T235" i="10"/>
  <c r="S254" i="10"/>
  <c r="T254" i="10" s="1"/>
  <c r="T204" i="10"/>
  <c r="S157" i="10"/>
  <c r="T157" i="10" s="1"/>
  <c r="S144" i="10"/>
  <c r="T144" i="10" s="1"/>
  <c r="S140" i="10"/>
  <c r="T140" i="10" s="1"/>
  <c r="S108" i="10"/>
  <c r="T108" i="10" s="1"/>
  <c r="S89" i="10"/>
  <c r="T89" i="10" s="1"/>
  <c r="S190" i="10"/>
  <c r="T190" i="10" s="1"/>
  <c r="S231" i="10"/>
  <c r="T231" i="10" s="1"/>
  <c r="S85" i="10"/>
  <c r="T85" i="10" s="1"/>
  <c r="S79" i="10"/>
  <c r="T79" i="10" s="1"/>
  <c r="S156" i="10"/>
  <c r="T156" i="10" s="1"/>
  <c r="S100" i="10"/>
  <c r="T100" i="10" s="1"/>
  <c r="S171" i="10"/>
  <c r="T171" i="10" s="1"/>
  <c r="S138" i="10"/>
  <c r="T138" i="10" s="1"/>
  <c r="Y245" i="10"/>
  <c r="Z245" i="10" s="1"/>
  <c r="Y114" i="10"/>
  <c r="Z114" i="10" s="1"/>
  <c r="T245" i="10"/>
  <c r="Z192" i="10"/>
  <c r="Z63" i="10"/>
  <c r="Y87" i="10"/>
  <c r="W87" i="10" s="1"/>
  <c r="Y229" i="10"/>
  <c r="Z229" i="10" s="1"/>
  <c r="Y165" i="10"/>
  <c r="Z165" i="10" s="1"/>
  <c r="Y134" i="10"/>
  <c r="Z134" i="10" s="1"/>
  <c r="W148" i="10"/>
  <c r="X148" i="10" s="1"/>
  <c r="V229" i="10"/>
  <c r="W150" i="10"/>
  <c r="X150" i="10" s="1"/>
  <c r="V159" i="10"/>
  <c r="W159" i="10" s="1"/>
  <c r="W209" i="10"/>
  <c r="AA209" i="10" s="1"/>
  <c r="W200" i="10"/>
  <c r="AA200" i="10" s="1"/>
  <c r="W109" i="10"/>
  <c r="W78" i="10"/>
  <c r="X78" i="10" s="1"/>
  <c r="W129" i="10"/>
  <c r="AA129" i="10" s="1"/>
  <c r="S63" i="10"/>
  <c r="T63" i="10" s="1"/>
  <c r="T38" i="10"/>
  <c r="P254" i="10"/>
  <c r="P90" i="10"/>
  <c r="P202" i="10"/>
  <c r="P188" i="10"/>
  <c r="P97" i="10"/>
  <c r="M67" i="10"/>
  <c r="N67" i="10" s="1"/>
  <c r="O67" i="10" s="1"/>
  <c r="Y219" i="10"/>
  <c r="Z219" i="10" s="1"/>
  <c r="Z19" i="10"/>
  <c r="Y163" i="10"/>
  <c r="Z163" i="10" s="1"/>
  <c r="Y151" i="10"/>
  <c r="Z151" i="10" s="1"/>
  <c r="W47" i="10"/>
  <c r="Y27" i="10"/>
  <c r="Z27" i="10" s="1"/>
  <c r="Y102" i="10"/>
  <c r="Z102" i="10" s="1"/>
  <c r="W197" i="10"/>
  <c r="AA197" i="10" s="1"/>
  <c r="V138" i="10"/>
  <c r="S241" i="10"/>
  <c r="T241" i="10" s="1"/>
  <c r="T37" i="10"/>
  <c r="S114" i="10"/>
  <c r="T114" i="10" s="1"/>
  <c r="P44" i="10"/>
  <c r="M238" i="10"/>
  <c r="N238" i="10" s="1"/>
  <c r="O238" i="10" s="1"/>
  <c r="Y67" i="10"/>
  <c r="Z67" i="10" s="1"/>
  <c r="M163" i="10"/>
  <c r="N163" i="10" s="1"/>
  <c r="O163" i="10" s="1"/>
  <c r="Z107" i="10"/>
  <c r="Z184" i="10"/>
  <c r="Y237" i="10"/>
  <c r="Z237" i="10" s="1"/>
  <c r="Y26" i="10"/>
  <c r="Z26" i="10" s="1"/>
  <c r="X198" i="10"/>
  <c r="W30" i="10"/>
  <c r="X30" i="10" s="1"/>
  <c r="W20" i="10"/>
  <c r="AA20" i="10" s="1"/>
  <c r="W93" i="10"/>
  <c r="X93" i="10" s="1"/>
  <c r="W103" i="10"/>
  <c r="AA103" i="10" s="1"/>
  <c r="T52" i="10"/>
  <c r="S134" i="10"/>
  <c r="T134" i="10" s="1"/>
  <c r="T219" i="10"/>
  <c r="P194" i="10"/>
  <c r="P71" i="10"/>
  <c r="M113" i="10"/>
  <c r="N113" i="10" s="1"/>
  <c r="O113" i="10" s="1"/>
  <c r="W243" i="10"/>
  <c r="Z188" i="10"/>
  <c r="Z18" i="10"/>
  <c r="Y223" i="10"/>
  <c r="Z223" i="10" s="1"/>
  <c r="Y126" i="10"/>
  <c r="Z126" i="10" s="1"/>
  <c r="Y208" i="10"/>
  <c r="Z208" i="10" s="1"/>
  <c r="Y235" i="10"/>
  <c r="Z235" i="10" s="1"/>
  <c r="W238" i="10"/>
  <c r="V171" i="10"/>
  <c r="W171" i="10" s="1"/>
  <c r="V104" i="10"/>
  <c r="W104" i="10" s="1"/>
  <c r="X104" i="10" s="1"/>
  <c r="V196" i="10"/>
  <c r="W196" i="10" s="1"/>
  <c r="AA196" i="10" s="1"/>
  <c r="S70" i="10"/>
  <c r="T70" i="10" s="1"/>
  <c r="T102" i="10"/>
  <c r="Z104" i="10"/>
  <c r="Z112" i="10"/>
  <c r="Y94" i="10"/>
  <c r="Z94" i="10" s="1"/>
  <c r="W113" i="10"/>
  <c r="W139" i="10"/>
  <c r="V231" i="10"/>
  <c r="W231" i="10" s="1"/>
  <c r="X231" i="10" s="1"/>
  <c r="W82" i="10"/>
  <c r="W179" i="10"/>
  <c r="X179" i="10" s="1"/>
  <c r="V70" i="10"/>
  <c r="W70" i="10" s="1"/>
  <c r="W142" i="10"/>
  <c r="X142" i="10" s="1"/>
  <c r="W195" i="10"/>
  <c r="W86" i="10"/>
  <c r="X86" i="10" s="1"/>
  <c r="W81" i="10"/>
  <c r="W45" i="10"/>
  <c r="W205" i="10"/>
  <c r="AA205" i="10" s="1"/>
  <c r="W213" i="10"/>
  <c r="X213" i="10" s="1"/>
  <c r="S243" i="10"/>
  <c r="T243" i="10" s="1"/>
  <c r="T145" i="10"/>
  <c r="S27" i="10"/>
  <c r="T27" i="10" s="1"/>
  <c r="AA11" i="10"/>
  <c r="Z187" i="10"/>
  <c r="Z144" i="10"/>
  <c r="Y185" i="10"/>
  <c r="Z185" i="10" s="1"/>
  <c r="Y43" i="10"/>
  <c r="Z43" i="10" s="1"/>
  <c r="Y22" i="10"/>
  <c r="Z22" i="10" s="1"/>
  <c r="V89" i="10"/>
  <c r="W89" i="10" s="1"/>
  <c r="V193" i="10"/>
  <c r="V237" i="10"/>
  <c r="W237" i="10" s="1"/>
  <c r="W131" i="10"/>
  <c r="X131" i="10" s="1"/>
  <c r="V144" i="10"/>
  <c r="W144" i="10" s="1"/>
  <c r="X144" i="10" s="1"/>
  <c r="V106" i="10"/>
  <c r="W194" i="10"/>
  <c r="AA194" i="10" s="1"/>
  <c r="S26" i="10"/>
  <c r="T26" i="10" s="1"/>
  <c r="P226" i="10"/>
  <c r="P28" i="10"/>
  <c r="W22" i="10"/>
  <c r="AA22" i="10" s="1"/>
  <c r="V157" i="10"/>
  <c r="W157" i="10" s="1"/>
  <c r="Z115" i="10"/>
  <c r="Z70" i="10"/>
  <c r="Z55" i="10"/>
  <c r="Z210" i="10"/>
  <c r="Y92" i="10"/>
  <c r="Y193" i="10"/>
  <c r="Z193" i="10" s="1"/>
  <c r="Y42" i="10"/>
  <c r="Z42" i="10" s="1"/>
  <c r="W49" i="10"/>
  <c r="AA49" i="10" s="1"/>
  <c r="V210" i="10"/>
  <c r="W210" i="10" s="1"/>
  <c r="V140" i="10"/>
  <c r="V85" i="10"/>
  <c r="W85" i="10" s="1"/>
  <c r="V79" i="10"/>
  <c r="W79" i="10" s="1"/>
  <c r="AA79" i="10" s="1"/>
  <c r="V156" i="10"/>
  <c r="V208" i="10"/>
  <c r="T84" i="10"/>
  <c r="T174" i="10"/>
  <c r="M185" i="10"/>
  <c r="N185" i="10" s="1"/>
  <c r="O185" i="10" s="1"/>
  <c r="Y84" i="10"/>
  <c r="Z84" i="10" s="1"/>
  <c r="W41" i="10"/>
  <c r="AA41" i="10" s="1"/>
  <c r="Y33" i="10"/>
  <c r="Z33" i="10" s="1"/>
  <c r="Y106" i="10"/>
  <c r="Z106" i="10" s="1"/>
  <c r="W67" i="10"/>
  <c r="AA67" i="10" s="1"/>
  <c r="S215" i="10"/>
  <c r="T215" i="10" s="1"/>
  <c r="S239" i="10"/>
  <c r="T239" i="10" s="1"/>
  <c r="P155" i="10"/>
  <c r="Z12" i="10"/>
  <c r="Y164" i="10"/>
  <c r="Z164" i="10" s="1"/>
  <c r="X161" i="10"/>
  <c r="T223" i="10"/>
  <c r="S94" i="10"/>
  <c r="T94" i="10" s="1"/>
  <c r="S104" i="10"/>
  <c r="T104" i="10" s="1"/>
  <c r="S196" i="10"/>
  <c r="T196" i="10" s="1"/>
  <c r="S87" i="10"/>
  <c r="T87" i="10" s="1"/>
  <c r="S238" i="10"/>
  <c r="T238" i="10" s="1"/>
  <c r="S220" i="10"/>
  <c r="T220" i="10" s="1"/>
  <c r="P88" i="10"/>
  <c r="P242" i="10"/>
  <c r="M38" i="10"/>
  <c r="N38" i="10" s="1"/>
  <c r="O38" i="10" s="1"/>
  <c r="Y204" i="10"/>
  <c r="Z204" i="10" s="1"/>
  <c r="Y38" i="10"/>
  <c r="Z38" i="10" s="1"/>
  <c r="X247" i="10"/>
  <c r="W101" i="10"/>
  <c r="W242" i="10"/>
  <c r="X175" i="10"/>
  <c r="T185" i="10"/>
  <c r="P9" i="10"/>
  <c r="M220" i="10"/>
  <c r="N220" i="10" s="1"/>
  <c r="O220" i="10" s="1"/>
  <c r="W239" i="10"/>
  <c r="AA239" i="10" s="1"/>
  <c r="P111" i="10"/>
  <c r="P201" i="10"/>
  <c r="M108" i="10"/>
  <c r="N108" i="10" s="1"/>
  <c r="O108" i="10" s="1"/>
  <c r="AA182" i="10"/>
  <c r="X109" i="10"/>
  <c r="AA109" i="10"/>
  <c r="AA30" i="10"/>
  <c r="X56" i="10"/>
  <c r="AA56" i="10"/>
  <c r="W51" i="10"/>
  <c r="AA142" i="10"/>
  <c r="AA224" i="10"/>
  <c r="AA195" i="10"/>
  <c r="X195" i="10"/>
  <c r="X81" i="10"/>
  <c r="AA81" i="10"/>
  <c r="X194" i="10"/>
  <c r="X239" i="10"/>
  <c r="X88" i="10"/>
  <c r="AA88" i="10"/>
  <c r="W119" i="10"/>
  <c r="AA175" i="10"/>
  <c r="AA152" i="10"/>
  <c r="M251" i="10"/>
  <c r="N251" i="10" s="1"/>
  <c r="O251" i="10" s="1"/>
  <c r="P251" i="10"/>
  <c r="Y251" i="10"/>
  <c r="Z251" i="10" s="1"/>
  <c r="M180" i="10"/>
  <c r="N180" i="10" s="1"/>
  <c r="O180" i="10" s="1"/>
  <c r="P180" i="10"/>
  <c r="Y180" i="10"/>
  <c r="Z180" i="10" s="1"/>
  <c r="M225" i="10"/>
  <c r="N225" i="10" s="1"/>
  <c r="O225" i="10" s="1"/>
  <c r="P225" i="10"/>
  <c r="Y225" i="10"/>
  <c r="Z225" i="10" s="1"/>
  <c r="M168" i="10"/>
  <c r="N168" i="10" s="1"/>
  <c r="O168" i="10" s="1"/>
  <c r="P168" i="10"/>
  <c r="Y168" i="10"/>
  <c r="Z168" i="10" s="1"/>
  <c r="M189" i="10"/>
  <c r="N189" i="10" s="1"/>
  <c r="O189" i="10" s="1"/>
  <c r="P189" i="10"/>
  <c r="Y189" i="10"/>
  <c r="Z189" i="10" s="1"/>
  <c r="T189" i="10"/>
  <c r="M160" i="10"/>
  <c r="N160" i="10" s="1"/>
  <c r="O160" i="10" s="1"/>
  <c r="P160" i="10"/>
  <c r="Y160" i="10"/>
  <c r="Z160" i="10" s="1"/>
  <c r="M98" i="10"/>
  <c r="N98" i="10" s="1"/>
  <c r="O98" i="10" s="1"/>
  <c r="P98" i="10"/>
  <c r="Y98" i="10"/>
  <c r="Z98" i="10" s="1"/>
  <c r="T98" i="10"/>
  <c r="M119" i="10"/>
  <c r="N119" i="10" s="1"/>
  <c r="O119" i="10" s="1"/>
  <c r="P119" i="10"/>
  <c r="Y119" i="10"/>
  <c r="Z119" i="10" s="1"/>
  <c r="M72" i="10"/>
  <c r="N72" i="10" s="1"/>
  <c r="O72" i="10" s="1"/>
  <c r="P72" i="10"/>
  <c r="Y72" i="10"/>
  <c r="Z72" i="10" s="1"/>
  <c r="M68" i="10"/>
  <c r="N68" i="10" s="1"/>
  <c r="O68" i="10" s="1"/>
  <c r="P68" i="10"/>
  <c r="Y68" i="10"/>
  <c r="Z68" i="10" s="1"/>
  <c r="M60" i="10"/>
  <c r="N60" i="10" s="1"/>
  <c r="O60" i="10" s="1"/>
  <c r="P60" i="10"/>
  <c r="Y60" i="10"/>
  <c r="Z60" i="10" s="1"/>
  <c r="M53" i="10"/>
  <c r="N53" i="10" s="1"/>
  <c r="O53" i="10" s="1"/>
  <c r="P53" i="10"/>
  <c r="Y53" i="10"/>
  <c r="M39" i="10"/>
  <c r="N39" i="10" s="1"/>
  <c r="O39" i="10" s="1"/>
  <c r="P39" i="10"/>
  <c r="Y39" i="10"/>
  <c r="Z39" i="10" s="1"/>
  <c r="M34" i="10"/>
  <c r="N34" i="10" s="1"/>
  <c r="O34" i="10" s="1"/>
  <c r="P34" i="10"/>
  <c r="Y34" i="10"/>
  <c r="Z34" i="10" s="1"/>
  <c r="T34" i="10"/>
  <c r="M23" i="10"/>
  <c r="N23" i="10" s="1"/>
  <c r="O23" i="10" s="1"/>
  <c r="P23" i="10"/>
  <c r="T23" i="10"/>
  <c r="Y23" i="10"/>
  <c r="M15" i="10"/>
  <c r="N15" i="10" s="1"/>
  <c r="O15" i="10" s="1"/>
  <c r="P15" i="10"/>
  <c r="Y15" i="10"/>
  <c r="M7" i="10"/>
  <c r="N7" i="10" s="1"/>
  <c r="O7" i="10" s="1"/>
  <c r="P7" i="10"/>
  <c r="Y7" i="10"/>
  <c r="M3" i="10"/>
  <c r="N3" i="10" s="1"/>
  <c r="O3" i="10" s="1"/>
  <c r="P3" i="10"/>
  <c r="Y3" i="10"/>
  <c r="Z3" i="10" s="1"/>
  <c r="AA9" i="10"/>
  <c r="Y158" i="10"/>
  <c r="Z158" i="10" s="1"/>
  <c r="P250" i="10"/>
  <c r="M250" i="10"/>
  <c r="N250" i="10" s="1"/>
  <c r="O250" i="10" s="1"/>
  <c r="T250" i="10"/>
  <c r="P206" i="10"/>
  <c r="M206" i="10"/>
  <c r="N206" i="10" s="1"/>
  <c r="O206" i="10" s="1"/>
  <c r="P118" i="10"/>
  <c r="M118" i="10"/>
  <c r="N118" i="10" s="1"/>
  <c r="O118" i="10" s="1"/>
  <c r="T118" i="10"/>
  <c r="P165" i="10"/>
  <c r="T165" i="10"/>
  <c r="P32" i="10"/>
  <c r="M32" i="10"/>
  <c r="N32" i="10" s="1"/>
  <c r="O32" i="10" s="1"/>
  <c r="T32" i="10"/>
  <c r="AA212" i="10"/>
  <c r="X212" i="10"/>
  <c r="X36" i="10"/>
  <c r="AA36" i="10"/>
  <c r="X17" i="10"/>
  <c r="AA17" i="10"/>
  <c r="W217" i="10"/>
  <c r="P216" i="10"/>
  <c r="M216" i="10"/>
  <c r="N216" i="10" s="1"/>
  <c r="O216" i="10" s="1"/>
  <c r="P228" i="10"/>
  <c r="M228" i="10"/>
  <c r="N228" i="10" s="1"/>
  <c r="O228" i="10" s="1"/>
  <c r="AA169" i="10"/>
  <c r="Y118" i="10"/>
  <c r="Z118" i="10" s="1"/>
  <c r="X155" i="10"/>
  <c r="X115" i="10"/>
  <c r="AA115" i="10"/>
  <c r="W28" i="10"/>
  <c r="W181" i="10"/>
  <c r="AA231" i="10"/>
  <c r="P178" i="10"/>
  <c r="M178" i="10"/>
  <c r="N178" i="10" s="1"/>
  <c r="O178" i="10" s="1"/>
  <c r="T178" i="10"/>
  <c r="P176" i="10"/>
  <c r="M176" i="10"/>
  <c r="N176" i="10" s="1"/>
  <c r="O176" i="10" s="1"/>
  <c r="P51" i="10"/>
  <c r="M51" i="10"/>
  <c r="N51" i="10" s="1"/>
  <c r="O51" i="10" s="1"/>
  <c r="T51" i="10"/>
  <c r="P2" i="10"/>
  <c r="T2" i="10"/>
  <c r="M2" i="10"/>
  <c r="N2" i="10" s="1"/>
  <c r="O2" i="10" s="1"/>
  <c r="X209" i="10"/>
  <c r="W133" i="10"/>
  <c r="W65" i="10"/>
  <c r="W201" i="10"/>
  <c r="W134" i="10"/>
  <c r="X157" i="10"/>
  <c r="AA157" i="10"/>
  <c r="P83" i="10"/>
  <c r="M83" i="10"/>
  <c r="N83" i="10" s="1"/>
  <c r="O83" i="10" s="1"/>
  <c r="P59" i="10"/>
  <c r="M59" i="10"/>
  <c r="N59" i="10" s="1"/>
  <c r="O59" i="10" s="1"/>
  <c r="T59" i="10"/>
  <c r="P186" i="10"/>
  <c r="M186" i="10"/>
  <c r="N186" i="10" s="1"/>
  <c r="O186" i="10" s="1"/>
  <c r="T186" i="10"/>
  <c r="AA91" i="10"/>
  <c r="Z246" i="10"/>
  <c r="Y216" i="10"/>
  <c r="Z216" i="10" s="1"/>
  <c r="X207" i="10"/>
  <c r="W64" i="10"/>
  <c r="T228" i="10"/>
  <c r="P232" i="10"/>
  <c r="M232" i="10"/>
  <c r="N232" i="10" s="1"/>
  <c r="O232" i="10" s="1"/>
  <c r="T232" i="10"/>
  <c r="P158" i="10"/>
  <c r="M158" i="10"/>
  <c r="N158" i="10" s="1"/>
  <c r="O158" i="10" s="1"/>
  <c r="T158" i="10"/>
  <c r="P37" i="10"/>
  <c r="M37" i="10"/>
  <c r="N37" i="10" s="1"/>
  <c r="O37" i="10" s="1"/>
  <c r="P14" i="10"/>
  <c r="T14" i="10"/>
  <c r="M14" i="10"/>
  <c r="N14" i="10" s="1"/>
  <c r="O14" i="10" s="1"/>
  <c r="AA121" i="10"/>
  <c r="Y206" i="10"/>
  <c r="Y2" i="10"/>
  <c r="X74" i="10"/>
  <c r="Y232" i="10"/>
  <c r="Y186" i="10"/>
  <c r="S226" i="10"/>
  <c r="T226" i="10" s="1"/>
  <c r="AA226" i="10"/>
  <c r="Y178" i="10"/>
  <c r="Z178" i="10" s="1"/>
  <c r="Y14" i="10"/>
  <c r="Z14" i="10" s="1"/>
  <c r="W215" i="10"/>
  <c r="Y250" i="10"/>
  <c r="Z250" i="10" s="1"/>
  <c r="Y228" i="10"/>
  <c r="Z228" i="10" s="1"/>
  <c r="X254" i="10"/>
  <c r="X162" i="10"/>
  <c r="AA162" i="10"/>
  <c r="X110" i="10"/>
  <c r="X25" i="10"/>
  <c r="AA25" i="10"/>
  <c r="W138" i="10"/>
  <c r="T176" i="10"/>
  <c r="Y32" i="10"/>
  <c r="Z32" i="10" s="1"/>
  <c r="X21" i="10"/>
  <c r="X253" i="10"/>
  <c r="AA253" i="10"/>
  <c r="W90" i="10"/>
  <c r="W63" i="10"/>
  <c r="W214" i="10"/>
  <c r="W5" i="10"/>
  <c r="W99" i="10"/>
  <c r="AA128" i="10"/>
  <c r="Y37" i="10"/>
  <c r="Z37" i="10" s="1"/>
  <c r="W123" i="10"/>
  <c r="T180" i="10"/>
  <c r="T216" i="10"/>
  <c r="T68" i="10"/>
  <c r="S164" i="10"/>
  <c r="T164" i="10" s="1"/>
  <c r="S92" i="10"/>
  <c r="T92" i="10" s="1"/>
  <c r="S167" i="10"/>
  <c r="T167" i="10" s="1"/>
  <c r="S234" i="10"/>
  <c r="T234" i="10" s="1"/>
  <c r="W46" i="10"/>
  <c r="T168" i="10"/>
  <c r="T206" i="10"/>
  <c r="T3" i="10"/>
  <c r="T83" i="10"/>
  <c r="T7" i="10"/>
  <c r="W177" i="10"/>
  <c r="W61" i="10"/>
  <c r="W54" i="10"/>
  <c r="W40" i="10"/>
  <c r="W35" i="10"/>
  <c r="W24" i="10"/>
  <c r="W16" i="10"/>
  <c r="W8" i="10"/>
  <c r="W135" i="10"/>
  <c r="T15" i="10"/>
  <c r="M174" i="10"/>
  <c r="N174" i="10" s="1"/>
  <c r="O174" i="10" s="1"/>
  <c r="M219" i="10"/>
  <c r="N219" i="10" s="1"/>
  <c r="O219" i="10" s="1"/>
  <c r="M22" i="10"/>
  <c r="N22" i="10" s="1"/>
  <c r="O22" i="10" s="1"/>
  <c r="M52" i="10"/>
  <c r="N52" i="10" s="1"/>
  <c r="O52" i="10" s="1"/>
  <c r="M223" i="10"/>
  <c r="N223" i="10" s="1"/>
  <c r="O223" i="10" s="1"/>
  <c r="M151" i="10"/>
  <c r="N151" i="10" s="1"/>
  <c r="O151" i="10" s="1"/>
  <c r="M84" i="10"/>
  <c r="N84" i="10" s="1"/>
  <c r="O84" i="10" s="1"/>
  <c r="M245" i="10"/>
  <c r="N245" i="10" s="1"/>
  <c r="O245" i="10" s="1"/>
  <c r="M102" i="10"/>
  <c r="N102" i="10" s="1"/>
  <c r="O102" i="10" s="1"/>
  <c r="M33" i="10"/>
  <c r="N33" i="10" s="1"/>
  <c r="O33" i="10" s="1"/>
  <c r="M145" i="10"/>
  <c r="N145" i="10" s="1"/>
  <c r="O145" i="10" s="1"/>
  <c r="M126" i="10"/>
  <c r="N126" i="10" s="1"/>
  <c r="O126" i="10" s="1"/>
  <c r="M204" i="10"/>
  <c r="N204" i="10" s="1"/>
  <c r="O204" i="10" s="1"/>
  <c r="M235" i="10"/>
  <c r="N235" i="10" s="1"/>
  <c r="O235" i="10" s="1"/>
  <c r="P164" i="10"/>
  <c r="P92" i="10"/>
  <c r="P104" i="10"/>
  <c r="P196" i="10"/>
  <c r="P87" i="10"/>
  <c r="P82" i="10"/>
  <c r="P167" i="10"/>
  <c r="P234" i="10"/>
  <c r="P152" i="10"/>
  <c r="P121" i="10"/>
  <c r="P236" i="10"/>
  <c r="P46" i="10"/>
  <c r="P132" i="10"/>
  <c r="P128" i="10"/>
  <c r="P184" i="10"/>
  <c r="P11" i="10"/>
  <c r="P4" i="10"/>
  <c r="P139" i="10"/>
  <c r="P253" i="10"/>
  <c r="P115" i="10"/>
  <c r="P105" i="10"/>
  <c r="P199" i="10"/>
  <c r="P192" i="10"/>
  <c r="P162" i="10"/>
  <c r="P212" i="10"/>
  <c r="P77" i="10"/>
  <c r="P74" i="10"/>
  <c r="P69" i="10"/>
  <c r="P62" i="10"/>
  <c r="P55" i="10"/>
  <c r="P41" i="10"/>
  <c r="P36" i="10"/>
  <c r="P25" i="10"/>
  <c r="P17" i="10"/>
  <c r="P183" i="10"/>
  <c r="P120" i="10"/>
  <c r="X111" i="10" l="1"/>
  <c r="AA111" i="10"/>
  <c r="X244" i="10"/>
  <c r="AA244" i="10"/>
  <c r="X187" i="10"/>
  <c r="AA187" i="10"/>
  <c r="X10" i="10"/>
  <c r="AA10" i="10"/>
  <c r="AA203" i="10"/>
  <c r="X203" i="10"/>
  <c r="AA18" i="10"/>
  <c r="X18" i="10"/>
  <c r="X112" i="10"/>
  <c r="AA112" i="10"/>
  <c r="X41" i="10"/>
  <c r="X59" i="10"/>
  <c r="X197" i="10"/>
  <c r="AA131" i="10"/>
  <c r="Q109" i="34"/>
  <c r="Q40" i="34"/>
  <c r="Q77" i="34"/>
  <c r="Q38" i="34"/>
  <c r="Q52" i="34"/>
  <c r="X22" i="10"/>
  <c r="W147" i="10"/>
  <c r="X147" i="10" s="1"/>
  <c r="Q137" i="34"/>
  <c r="P41" i="34"/>
  <c r="R41" i="34" s="1"/>
  <c r="P57" i="34"/>
  <c r="R57" i="34" s="1"/>
  <c r="P31" i="34"/>
  <c r="P73" i="34"/>
  <c r="P5" i="34"/>
  <c r="P89" i="34"/>
  <c r="R89" i="34" s="1"/>
  <c r="P21" i="34"/>
  <c r="P105" i="34"/>
  <c r="R105" i="34" s="1"/>
  <c r="P121" i="34"/>
  <c r="W117" i="10"/>
  <c r="AA117" i="10" s="1"/>
  <c r="AA213" i="10"/>
  <c r="P44" i="34"/>
  <c r="R44" i="34" s="1"/>
  <c r="P3" i="34"/>
  <c r="R3" i="34" s="1"/>
  <c r="P60" i="34"/>
  <c r="P34" i="34"/>
  <c r="R34" i="34" s="1"/>
  <c r="P76" i="34"/>
  <c r="R76" i="34" s="1"/>
  <c r="P24" i="34"/>
  <c r="P92" i="34"/>
  <c r="P124" i="34"/>
  <c r="R124" i="34" s="1"/>
  <c r="P108" i="34"/>
  <c r="W6" i="10"/>
  <c r="AA6" i="10" s="1"/>
  <c r="X211" i="10"/>
  <c r="AA190" i="10"/>
  <c r="W235" i="10"/>
  <c r="AA235" i="10" s="1"/>
  <c r="W234" i="10"/>
  <c r="Q111" i="34"/>
  <c r="Q7" i="34"/>
  <c r="P112" i="34"/>
  <c r="R112" i="34" s="1"/>
  <c r="P128" i="34"/>
  <c r="P48" i="34"/>
  <c r="P80" i="34"/>
  <c r="P64" i="34"/>
  <c r="R64" i="34" s="1"/>
  <c r="P96" i="34"/>
  <c r="R96" i="34" s="1"/>
  <c r="W13" i="10"/>
  <c r="AA13" i="10" s="1"/>
  <c r="Q66" i="34"/>
  <c r="Z4" i="10"/>
  <c r="W14" i="10"/>
  <c r="X14" i="10" s="1"/>
  <c r="X235" i="10"/>
  <c r="AA248" i="10"/>
  <c r="X103" i="10"/>
  <c r="X220" i="10"/>
  <c r="W230" i="10"/>
  <c r="Q96" i="34"/>
  <c r="Q8" i="34"/>
  <c r="W236" i="10"/>
  <c r="W94" i="10"/>
  <c r="X94" i="10" s="1"/>
  <c r="Q41" i="34"/>
  <c r="AA73" i="10"/>
  <c r="W83" i="10"/>
  <c r="X83" i="10" s="1"/>
  <c r="Q71" i="34"/>
  <c r="W92" i="10"/>
  <c r="Q56" i="34"/>
  <c r="Q43" i="34"/>
  <c r="X77" i="10"/>
  <c r="X67" i="10"/>
  <c r="X95" i="10"/>
  <c r="AA146" i="10"/>
  <c r="W167" i="10"/>
  <c r="W145" i="10"/>
  <c r="AA145" i="10" s="1"/>
  <c r="AA80" i="10"/>
  <c r="AA150" i="10"/>
  <c r="W100" i="10"/>
  <c r="Q55" i="34"/>
  <c r="Q93" i="34"/>
  <c r="Q91" i="34"/>
  <c r="Q115" i="34"/>
  <c r="X66" i="10"/>
  <c r="W125" i="10"/>
  <c r="P40" i="34"/>
  <c r="R40" i="34" s="1"/>
  <c r="P56" i="34"/>
  <c r="R56" i="34" s="1"/>
  <c r="P30" i="34"/>
  <c r="R30" i="34" s="1"/>
  <c r="P72" i="34"/>
  <c r="P17" i="34"/>
  <c r="R17" i="34" s="1"/>
  <c r="P88" i="34"/>
  <c r="P20" i="34"/>
  <c r="P104" i="34"/>
  <c r="P120" i="34"/>
  <c r="P10" i="34"/>
  <c r="Q100" i="34"/>
  <c r="Q69" i="34"/>
  <c r="Q16" i="34"/>
  <c r="W176" i="10"/>
  <c r="AA19" i="10"/>
  <c r="AA179" i="10"/>
  <c r="X199" i="10"/>
  <c r="W29" i="10"/>
  <c r="X29" i="10" s="1"/>
  <c r="W48" i="10"/>
  <c r="W164" i="10"/>
  <c r="X164" i="10" s="1"/>
  <c r="W50" i="10"/>
  <c r="Q76" i="34"/>
  <c r="Q34" i="34"/>
  <c r="P55" i="34"/>
  <c r="R55" i="34" s="1"/>
  <c r="P11" i="34"/>
  <c r="P39" i="34"/>
  <c r="P29" i="34"/>
  <c r="R29" i="34" s="1"/>
  <c r="P71" i="34"/>
  <c r="R71" i="34" s="1"/>
  <c r="P16" i="34"/>
  <c r="R16" i="34" s="1"/>
  <c r="P87" i="34"/>
  <c r="P19" i="34"/>
  <c r="R19" i="34" s="1"/>
  <c r="P103" i="34"/>
  <c r="P119" i="34"/>
  <c r="R51" i="34"/>
  <c r="Q51" i="34"/>
  <c r="Q124" i="34"/>
  <c r="P69" i="34"/>
  <c r="R69" i="34" s="1"/>
  <c r="P85" i="34"/>
  <c r="R85" i="34" s="1"/>
  <c r="P101" i="34"/>
  <c r="P117" i="34"/>
  <c r="P133" i="34"/>
  <c r="R133" i="34" s="1"/>
  <c r="P53" i="34"/>
  <c r="Q85" i="34"/>
  <c r="Q84" i="34"/>
  <c r="X246" i="10"/>
  <c r="AA246" i="10"/>
  <c r="AA100" i="10"/>
  <c r="X100" i="10"/>
  <c r="X79" i="10"/>
  <c r="AA107" i="10"/>
  <c r="W149" i="10"/>
  <c r="W126" i="10"/>
  <c r="AA126" i="10" s="1"/>
  <c r="W58" i="10"/>
  <c r="AA188" i="10"/>
  <c r="AA104" i="10"/>
  <c r="X200" i="10"/>
  <c r="W223" i="10"/>
  <c r="AA223" i="10" s="1"/>
  <c r="X62" i="10"/>
  <c r="W38" i="10"/>
  <c r="W166" i="10"/>
  <c r="W251" i="10"/>
  <c r="X251" i="10" s="1"/>
  <c r="W26" i="10"/>
  <c r="X26" i="10" s="1"/>
  <c r="W204" i="10"/>
  <c r="AA204" i="10" s="1"/>
  <c r="W137" i="10"/>
  <c r="AA227" i="10"/>
  <c r="X227" i="10"/>
  <c r="W43" i="10"/>
  <c r="X43" i="10" s="1"/>
  <c r="X240" i="10"/>
  <c r="W249" i="10"/>
  <c r="AA148" i="10"/>
  <c r="AA132" i="10"/>
  <c r="W102" i="10"/>
  <c r="AA252" i="10"/>
  <c r="AA184" i="10"/>
  <c r="X205" i="10"/>
  <c r="X52" i="10"/>
  <c r="AA141" i="10"/>
  <c r="AA93" i="10"/>
  <c r="W170" i="10"/>
  <c r="AA122" i="10"/>
  <c r="X222" i="10"/>
  <c r="X20" i="10"/>
  <c r="W185" i="10"/>
  <c r="X185" i="10" s="1"/>
  <c r="X153" i="10"/>
  <c r="W127" i="10"/>
  <c r="X75" i="10"/>
  <c r="X113" i="10"/>
  <c r="W143" i="10"/>
  <c r="X92" i="10"/>
  <c r="AA92" i="10"/>
  <c r="AA87" i="10"/>
  <c r="X87" i="10"/>
  <c r="Z92" i="10"/>
  <c r="W106" i="10"/>
  <c r="AA139" i="10"/>
  <c r="X139" i="10"/>
  <c r="X47" i="10"/>
  <c r="AA47" i="10"/>
  <c r="X38" i="10"/>
  <c r="AA38" i="10"/>
  <c r="X96" i="10"/>
  <c r="AA86" i="10"/>
  <c r="AA242" i="10"/>
  <c r="X242" i="10"/>
  <c r="X238" i="10"/>
  <c r="AA238" i="10"/>
  <c r="W84" i="10"/>
  <c r="AA84" i="10" s="1"/>
  <c r="W60" i="10"/>
  <c r="X60" i="10" s="1"/>
  <c r="W158" i="10"/>
  <c r="X49" i="10"/>
  <c r="X196" i="10"/>
  <c r="X101" i="10"/>
  <c r="AA101" i="10"/>
  <c r="W174" i="10"/>
  <c r="AA174" i="10" s="1"/>
  <c r="W72" i="10"/>
  <c r="X72" i="10" s="1"/>
  <c r="W37" i="10"/>
  <c r="X37" i="10" s="1"/>
  <c r="X45" i="10"/>
  <c r="AA45" i="10"/>
  <c r="W245" i="10"/>
  <c r="W193" i="10"/>
  <c r="Z87" i="10"/>
  <c r="AA69" i="10"/>
  <c r="X69" i="10"/>
  <c r="AA108" i="10"/>
  <c r="X108" i="10"/>
  <c r="W228" i="10"/>
  <c r="X228" i="10" s="1"/>
  <c r="AA113" i="10"/>
  <c r="W98" i="10"/>
  <c r="X98" i="10" s="1"/>
  <c r="AA89" i="10"/>
  <c r="X89" i="10"/>
  <c r="W165" i="10"/>
  <c r="W189" i="10"/>
  <c r="X189" i="10" s="1"/>
  <c r="AA29" i="10"/>
  <c r="W208" i="10"/>
  <c r="W33" i="10"/>
  <c r="AA33" i="10" s="1"/>
  <c r="AA221" i="10"/>
  <c r="W156" i="10"/>
  <c r="W229" i="10"/>
  <c r="W3" i="10"/>
  <c r="X3" i="10" s="1"/>
  <c r="X129" i="10"/>
  <c r="W219" i="10"/>
  <c r="AA219" i="10" s="1"/>
  <c r="W42" i="10"/>
  <c r="W32" i="10"/>
  <c r="W27" i="10"/>
  <c r="X27" i="10" s="1"/>
  <c r="AA94" i="10"/>
  <c r="AA144" i="10"/>
  <c r="AA78" i="10"/>
  <c r="W140" i="10"/>
  <c r="W151" i="10"/>
  <c r="AA151" i="10" s="1"/>
  <c r="W163" i="10"/>
  <c r="AA210" i="10"/>
  <c r="X210" i="10"/>
  <c r="X82" i="10"/>
  <c r="AA82" i="10"/>
  <c r="AA243" i="10"/>
  <c r="X243" i="10"/>
  <c r="X241" i="10"/>
  <c r="AA241" i="10"/>
  <c r="AA135" i="10"/>
  <c r="X135" i="10"/>
  <c r="AA134" i="10"/>
  <c r="X134" i="10"/>
  <c r="AA83" i="10"/>
  <c r="AA98" i="10"/>
  <c r="X8" i="10"/>
  <c r="AA8" i="10"/>
  <c r="AA181" i="10"/>
  <c r="X181" i="10"/>
  <c r="AA172" i="10"/>
  <c r="X172" i="10"/>
  <c r="W15" i="10"/>
  <c r="Z15" i="10"/>
  <c r="W53" i="10"/>
  <c r="Z53" i="10"/>
  <c r="W225" i="10"/>
  <c r="W118" i="10"/>
  <c r="X16" i="10"/>
  <c r="AA16" i="10"/>
  <c r="AA46" i="10"/>
  <c r="X46" i="10"/>
  <c r="Z2" i="10"/>
  <c r="W2" i="10"/>
  <c r="AA201" i="10"/>
  <c r="X201" i="10"/>
  <c r="AA114" i="10"/>
  <c r="X114" i="10"/>
  <c r="W180" i="10"/>
  <c r="W178" i="10"/>
  <c r="AA123" i="10"/>
  <c r="X123" i="10"/>
  <c r="AA158" i="10"/>
  <c r="X158" i="10"/>
  <c r="X24" i="10"/>
  <c r="AA24" i="10"/>
  <c r="AA99" i="10"/>
  <c r="X99" i="10"/>
  <c r="X173" i="10"/>
  <c r="AA173" i="10"/>
  <c r="Z206" i="10"/>
  <c r="W206" i="10"/>
  <c r="AA65" i="10"/>
  <c r="X65" i="10"/>
  <c r="X28" i="10"/>
  <c r="AA28" i="10"/>
  <c r="AA217" i="10"/>
  <c r="X217" i="10"/>
  <c r="AA35" i="10"/>
  <c r="X35" i="10"/>
  <c r="AA5" i="10"/>
  <c r="X5" i="10"/>
  <c r="AA64" i="10"/>
  <c r="X64" i="10"/>
  <c r="AA133" i="10"/>
  <c r="X133" i="10"/>
  <c r="AA97" i="10"/>
  <c r="X97" i="10"/>
  <c r="AA237" i="10"/>
  <c r="X237" i="10"/>
  <c r="W23" i="10"/>
  <c r="Z23" i="10"/>
  <c r="X40" i="10"/>
  <c r="AA40" i="10"/>
  <c r="AA214" i="10"/>
  <c r="X214" i="10"/>
  <c r="X6" i="10"/>
  <c r="AA176" i="10"/>
  <c r="X176" i="10"/>
  <c r="X117" i="10"/>
  <c r="AA51" i="10"/>
  <c r="X51" i="10"/>
  <c r="W7" i="10"/>
  <c r="Z7" i="10"/>
  <c r="AA54" i="10"/>
  <c r="X54" i="10"/>
  <c r="AA61" i="10"/>
  <c r="X61" i="10"/>
  <c r="W39" i="10"/>
  <c r="W34" i="10"/>
  <c r="W216" i="10"/>
  <c r="X90" i="10"/>
  <c r="AA90" i="10"/>
  <c r="X177" i="10"/>
  <c r="AA177" i="10"/>
  <c r="AA63" i="10"/>
  <c r="X63" i="10"/>
  <c r="AA138" i="10"/>
  <c r="X138" i="10"/>
  <c r="X85" i="10"/>
  <c r="AA85" i="10"/>
  <c r="W160" i="10"/>
  <c r="W250" i="10"/>
  <c r="AA171" i="10"/>
  <c r="X171" i="10"/>
  <c r="X71" i="10"/>
  <c r="AA71" i="10"/>
  <c r="AA159" i="10"/>
  <c r="X159" i="10"/>
  <c r="X119" i="10"/>
  <c r="AA119" i="10"/>
  <c r="X215" i="10"/>
  <c r="AA215" i="10"/>
  <c r="Z186" i="10"/>
  <c r="W186" i="10"/>
  <c r="W168" i="10"/>
  <c r="W68" i="10"/>
  <c r="AA32" i="10"/>
  <c r="X32" i="10"/>
  <c r="Z232" i="10"/>
  <c r="W232" i="10"/>
  <c r="AA70" i="10"/>
  <c r="X70" i="10"/>
  <c r="AA50" i="10" l="1"/>
  <c r="X50" i="10"/>
  <c r="AA26" i="10"/>
  <c r="Q119" i="34"/>
  <c r="R119" i="34"/>
  <c r="AA48" i="10"/>
  <c r="X48" i="10"/>
  <c r="R88" i="34"/>
  <c r="Q88" i="34"/>
  <c r="R103" i="34"/>
  <c r="Q103" i="34"/>
  <c r="Q89" i="34"/>
  <c r="R121" i="34"/>
  <c r="Q121" i="34"/>
  <c r="X234" i="10"/>
  <c r="AA234" i="10"/>
  <c r="R87" i="34"/>
  <c r="Q87" i="34"/>
  <c r="Q21" i="34"/>
  <c r="R21" i="34"/>
  <c r="R120" i="34"/>
  <c r="Q120" i="34"/>
  <c r="R104" i="34"/>
  <c r="Q104" i="34"/>
  <c r="R20" i="34"/>
  <c r="Q20" i="34"/>
  <c r="R72" i="34"/>
  <c r="Q72" i="34"/>
  <c r="AA164" i="10"/>
  <c r="Q105" i="34"/>
  <c r="Q19" i="34"/>
  <c r="X236" i="10"/>
  <c r="AA236" i="10"/>
  <c r="Q108" i="34"/>
  <c r="R108" i="34"/>
  <c r="X145" i="10"/>
  <c r="R53" i="34"/>
  <c r="Q53" i="34"/>
  <c r="AA167" i="10"/>
  <c r="X167" i="10"/>
  <c r="R80" i="34"/>
  <c r="Q80" i="34"/>
  <c r="R5" i="34"/>
  <c r="Q5" i="34"/>
  <c r="Q64" i="34"/>
  <c r="Q44" i="34"/>
  <c r="X13" i="10"/>
  <c r="Q29" i="34"/>
  <c r="AA125" i="10"/>
  <c r="X125" i="10"/>
  <c r="R92" i="34"/>
  <c r="Q92" i="34"/>
  <c r="R117" i="34"/>
  <c r="Q117" i="34"/>
  <c r="R128" i="34"/>
  <c r="Q128" i="34"/>
  <c r="R31" i="34"/>
  <c r="Q31" i="34"/>
  <c r="AA147" i="10"/>
  <c r="R101" i="34"/>
  <c r="Q101" i="34"/>
  <c r="AA14" i="10"/>
  <c r="X219" i="10"/>
  <c r="Q17" i="34"/>
  <c r="Q3" i="34"/>
  <c r="AA3" i="10"/>
  <c r="R48" i="34"/>
  <c r="Q48" i="34"/>
  <c r="R73" i="34"/>
  <c r="Q73" i="34"/>
  <c r="R39" i="34"/>
  <c r="Q39" i="34"/>
  <c r="X230" i="10"/>
  <c r="AA230" i="10"/>
  <c r="R24" i="34"/>
  <c r="Q24" i="34"/>
  <c r="R11" i="34"/>
  <c r="Q11" i="34"/>
  <c r="AA185" i="10"/>
  <c r="AA228" i="10"/>
  <c r="R10" i="34"/>
  <c r="Q10" i="34"/>
  <c r="Q57" i="34"/>
  <c r="R60" i="34"/>
  <c r="Q60" i="34"/>
  <c r="Q112" i="34"/>
  <c r="Q133" i="34"/>
  <c r="Q30" i="34"/>
  <c r="AA43" i="10"/>
  <c r="AA127" i="10"/>
  <c r="X127" i="10"/>
  <c r="X126" i="10"/>
  <c r="X102" i="10"/>
  <c r="AA102" i="10"/>
  <c r="AA60" i="10"/>
  <c r="AA249" i="10"/>
  <c r="X249" i="10"/>
  <c r="X166" i="10"/>
  <c r="AA166" i="10"/>
  <c r="AA58" i="10"/>
  <c r="X58" i="10"/>
  <c r="X204" i="10"/>
  <c r="AA170" i="10"/>
  <c r="X170" i="10"/>
  <c r="AA149" i="10"/>
  <c r="X149" i="10"/>
  <c r="AA72" i="10"/>
  <c r="X151" i="10"/>
  <c r="AA143" i="10"/>
  <c r="X143" i="10"/>
  <c r="AA189" i="10"/>
  <c r="AA37" i="10"/>
  <c r="AA251" i="10"/>
  <c r="X33" i="10"/>
  <c r="X223" i="10"/>
  <c r="AA137" i="10"/>
  <c r="X137" i="10"/>
  <c r="X193" i="10"/>
  <c r="AA193" i="10"/>
  <c r="AA27" i="10"/>
  <c r="X163" i="10"/>
  <c r="AA163" i="10"/>
  <c r="X245" i="10"/>
  <c r="AA245" i="10"/>
  <c r="AA156" i="10"/>
  <c r="X156" i="10"/>
  <c r="X140" i="10"/>
  <c r="AA140" i="10"/>
  <c r="X42" i="10"/>
  <c r="AA42" i="10"/>
  <c r="X106" i="10"/>
  <c r="AA106" i="10"/>
  <c r="X174" i="10"/>
  <c r="AA165" i="10"/>
  <c r="X165" i="10"/>
  <c r="X84" i="10"/>
  <c r="X208" i="10"/>
  <c r="AA208" i="10"/>
  <c r="AA229" i="10"/>
  <c r="X229" i="10"/>
  <c r="X168" i="10"/>
  <c r="AA168" i="10"/>
  <c r="AA178" i="10"/>
  <c r="X178" i="10"/>
  <c r="X232" i="10"/>
  <c r="AA232" i="10"/>
  <c r="X15" i="10"/>
  <c r="AA15" i="10"/>
  <c r="X34" i="10"/>
  <c r="AA34" i="10"/>
  <c r="X39" i="10"/>
  <c r="AA39" i="10"/>
  <c r="X186" i="10"/>
  <c r="AA186" i="10"/>
  <c r="X180" i="10"/>
  <c r="AA180" i="10"/>
  <c r="X7" i="10"/>
  <c r="AA7" i="10"/>
  <c r="X23" i="10"/>
  <c r="AA23" i="10"/>
  <c r="X2" i="10"/>
  <c r="AA2" i="10"/>
  <c r="X53" i="10"/>
  <c r="AA53" i="10"/>
  <c r="AA250" i="10"/>
  <c r="X250" i="10"/>
  <c r="X216" i="10"/>
  <c r="AA216" i="10"/>
  <c r="X68" i="10"/>
  <c r="AA68" i="10"/>
  <c r="X206" i="10"/>
  <c r="AA206" i="10"/>
  <c r="X160" i="10"/>
  <c r="AA160" i="10"/>
  <c r="AA118" i="10"/>
  <c r="X118" i="10"/>
  <c r="X225" i="10"/>
  <c r="AA225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4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<sst xmlns="http://schemas.openxmlformats.org/spreadsheetml/2006/main" count="16919" uniqueCount="2031">
  <si>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</si>
  <si>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</si>
  <si>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</si>
  <si>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</si>
  <si>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</si>
  <si>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</si>
  <si>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</si>
  <si>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</si>
  <si>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</si>
  <si>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</si>
  <si>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</si>
  <si>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</si>
  <si>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</si>
  <si>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</si>
  <si>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</si>
  <si>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</si>
  <si>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</si>
  <si>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</si>
  <si>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</si>
  <si>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</si>
  <si>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</si>
  <si>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</si>
  <si>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</si>
  <si>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</si>
  <si>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</si>
  <si>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</si>
  <si>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</si>
  <si>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</si>
  <si>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</si>
  <si>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</si>
  <si>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</si>
  <si>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</si>
  <si>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</si>
  <si>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</si>
  <si>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</si>
  <si>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</si>
  <si>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</si>
  <si>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</si>
  <si>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</si>
  <si>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</si>
  <si>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</si>
  <si>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</si>
  <si>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</si>
  <si>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</si>
  <si>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</si>
  <si>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</si>
  <si>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</si>
  <si>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</si>
  <si>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</si>
  <si>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</si>
  <si>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</si>
  <si>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</si>
  <si>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</si>
  <si>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</si>
  <si>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</si>
  <si>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</si>
  <si>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</si>
  <si>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</si>
  <si>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</si>
  <si>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</si>
  <si>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</si>
  <si>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</si>
  <si>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</si>
  <si>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</si>
  <si>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</si>
  <si>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</si>
  <si>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</si>
  <si>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</si>
  <si>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</si>
  <si>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</si>
  <si>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</si>
  <si>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</si>
  <si>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</si>
  <si>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</si>
  <si>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</si>
  <si>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</si>
  <si>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</si>
  <si>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</si>
  <si>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</si>
  <si>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</si>
  <si>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</si>
  <si>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</si>
  <si>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</si>
  <si>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</si>
  <si>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</si>
  <si>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</si>
  <si>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</si>
  <si>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</si>
  <si>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</si>
  <si>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</si>
  <si>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</si>
  <si>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</si>
  <si>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</si>
  <si>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</si>
  <si>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</si>
  <si>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</si>
  <si>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</si>
  <si>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</si>
  <si>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</si>
  <si>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</si>
  <si>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</si>
  <si>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</si>
  <si>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</si>
  <si>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</si>
  <si>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</si>
  <si>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</si>
  <si>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</si>
  <si>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</si>
  <si>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</si>
  <si>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</si>
  <si>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</si>
  <si>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</si>
  <si>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</si>
  <si>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</si>
  <si>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</si>
  <si>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</si>
  <si>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</si>
  <si>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</si>
  <si>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</si>
  <si>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</si>
  <si>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</si>
  <si>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</si>
  <si>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</si>
  <si>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</si>
  <si>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</si>
  <si>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</si>
  <si>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</si>
  <si>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</si>
  <si>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</si>
  <si>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</si>
  <si>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</si>
  <si>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</si>
  <si>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</si>
  <si>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</si>
  <si>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</si>
  <si>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</si>
  <si>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</si>
  <si>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</si>
  <si>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</si>
  <si>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</si>
  <si>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</si>
  <si>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</si>
  <si>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</si>
  <si>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</si>
  <si>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</si>
  <si>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</si>
  <si>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</si>
  <si>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</si>
  <si>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</si>
  <si>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</si>
  <si>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</si>
  <si>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</si>
  <si>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</si>
  <si>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</si>
  <si>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</si>
  <si>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</si>
  <si>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</si>
  <si>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</si>
  <si>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</si>
  <si>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</si>
  <si>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</si>
  <si>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</si>
  <si>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</si>
  <si>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</si>
  <si>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</si>
  <si>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</si>
  <si>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</si>
  <si>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</si>
  <si>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</si>
  <si>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</si>
  <si>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</si>
  <si>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</si>
  <si>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</si>
  <si>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</si>
  <si>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</si>
  <si>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</si>
  <si>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</si>
  <si>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</si>
  <si>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</si>
  <si>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</si>
  <si>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</si>
  <si>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</si>
  <si>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</si>
  <si>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</si>
  <si>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</si>
  <si>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</si>
  <si>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</si>
  <si>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</si>
  <si>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</si>
  <si>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</si>
  <si>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</si>
  <si>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</si>
  <si>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</si>
  <si>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</si>
  <si>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</si>
  <si>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</si>
  <si>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</si>
  <si>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</si>
  <si>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</si>
  <si>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</si>
  <si>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</si>
  <si>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</si>
  <si>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</si>
  <si>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</si>
  <si>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</si>
  <si>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</si>
  <si>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</si>
  <si>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</si>
  <si>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</si>
  <si>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</si>
  <si>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</si>
  <si>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</si>
  <si>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</si>
  <si>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</si>
  <si>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</si>
  <si>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</si>
  <si>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</si>
  <si>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</si>
  <si>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</si>
  <si>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</si>
  <si>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</si>
  <si>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</si>
  <si>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</si>
  <si>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</si>
  <si>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</si>
  <si>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</si>
  <si>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</si>
  <si>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</si>
  <si>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</si>
  <si>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</si>
  <si>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</si>
  <si>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</si>
  <si>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</si>
  <si>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</si>
  <si>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</si>
  <si>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</si>
  <si>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</si>
  <si>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</si>
  <si>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</si>
  <si>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</si>
  <si>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</si>
  <si>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</si>
  <si>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</si>
  <si>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</si>
  <si>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</si>
  <si>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</si>
  <si>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</si>
  <si>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</si>
  <si>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</si>
  <si>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</si>
  <si>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</si>
  <si>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</si>
  <si>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</si>
  <si>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</si>
  <si>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</si>
  <si>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</si>
  <si>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</si>
  <si>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</si>
  <si>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</si>
  <si>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</si>
  <si>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</si>
  <si>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</si>
  <si>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</si>
  <si>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</si>
  <si>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</si>
  <si>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</si>
  <si>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</si>
  <si>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</si>
  <si>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</si>
  <si>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</si>
  <si>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</si>
  <si>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</si>
  <si>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</si>
  <si>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</si>
  <si>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</si>
  <si>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</si>
  <si>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</si>
  <si>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</si>
  <si>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</si>
  <si>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</si>
  <si>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</si>
  <si>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</si>
  <si>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</si>
  <si>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</si>
  <si>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</si>
  <si>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</si>
  <si>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</si>
  <si>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</si>
  <si>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</si>
  <si>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</si>
  <si>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</si>
  <si>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</si>
  <si>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</si>
  <si>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</si>
  <si>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</si>
  <si>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</si>
  <si>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</si>
  <si>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</si>
  <si>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</si>
  <si>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</si>
  <si>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</si>
  <si>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</si>
  <si>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</si>
  <si>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</si>
  <si>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</si>
  <si>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</si>
  <si>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</si>
  <si>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</si>
  <si>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</si>
  <si>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</si>
  <si>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</si>
  <si>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</si>
  <si>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</si>
  <si>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</si>
  <si>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</si>
  <si>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</si>
  <si>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</si>
  <si>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</si>
  <si>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</si>
  <si>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</si>
  <si>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</si>
  <si>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</si>
  <si>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</si>
  <si>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</si>
  <si>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</si>
  <si>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</si>
  <si>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</si>
  <si>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</si>
  <si>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</si>
  <si>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</si>
  <si>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</si>
  <si>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</si>
  <si>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</si>
  <si>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</si>
  <si>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</si>
  <si>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</si>
  <si>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</si>
  <si>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</si>
  <si>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</si>
  <si>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</si>
  <si>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</si>
  <si>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</si>
  <si>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</si>
  <si>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</si>
  <si>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</si>
  <si>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</si>
  <si>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</si>
  <si>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</si>
  <si>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</si>
  <si>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</si>
  <si>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</si>
  <si>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</si>
  <si>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</si>
  <si>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</si>
  <si>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</si>
  <si>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</si>
  <si>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</si>
  <si>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</si>
  <si>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</si>
  <si>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</si>
  <si>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</si>
  <si>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</si>
  <si>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</si>
  <si>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</si>
  <si>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</si>
  <si>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</si>
  <si>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</si>
  <si>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</si>
  <si>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</si>
  <si>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</si>
  <si>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</si>
  <si>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</si>
  <si>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</si>
  <si>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</si>
  <si>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</si>
  <si>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</si>
  <si>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</si>
  <si>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</si>
  <si>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</si>
  <si>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</si>
  <si>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</si>
  <si>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</si>
  <si>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</si>
  <si>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</si>
  <si>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</si>
  <si>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</si>
  <si>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</si>
  <si>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</si>
  <si>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</si>
  <si>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</si>
  <si>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</si>
  <si>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</si>
  <si>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</si>
  <si>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</si>
  <si>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</si>
  <si>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</si>
  <si>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</si>
  <si>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</si>
  <si>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</si>
  <si>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</si>
  <si>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</si>
  <si>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</si>
  <si>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</si>
  <si>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</si>
  <si>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</si>
  <si>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</si>
  <si>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</si>
  <si>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</si>
  <si>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</si>
  <si>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</si>
  <si>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</si>
  <si>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</si>
  <si>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</si>
  <si>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</si>
  <si>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</si>
  <si>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</si>
  <si>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</si>
  <si>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</si>
  <si>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</si>
  <si>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</si>
  <si>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</si>
  <si>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</si>
  <si>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</si>
  <si>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</si>
  <si>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</si>
  <si>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</si>
  <si>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</si>
  <si>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</si>
  <si>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</si>
  <si>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</si>
  <si>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</si>
  <si>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</si>
  <si>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</si>
  <si>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</si>
  <si>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</si>
  <si>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</si>
  <si>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</si>
  <si>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</si>
  <si>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</si>
  <si>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</si>
  <si>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</si>
  <si>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</si>
  <si>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</si>
  <si>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</si>
  <si>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</si>
  <si>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</si>
  <si>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</si>
  <si>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</si>
  <si>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</si>
  <si>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</si>
  <si>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</si>
  <si>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</si>
  <si>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</si>
  <si>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</si>
  <si>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</si>
  <si>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</si>
  <si>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</si>
  <si>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</si>
  <si>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</si>
  <si>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</si>
  <si>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</si>
  <si>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</si>
  <si>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</si>
  <si>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</si>
  <si>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</si>
  <si>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</si>
  <si>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</si>
  <si>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</si>
  <si>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</si>
  <si>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</si>
  <si>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</si>
  <si>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</si>
  <si>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</si>
  <si>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</si>
  <si>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</si>
  <si>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</si>
  <si>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</si>
  <si>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</si>
  <si>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</si>
  <si>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</si>
  <si>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</si>
  <si>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</si>
  <si>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</si>
  <si>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</si>
  <si>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</si>
  <si>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</si>
  <si>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</si>
  <si>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</si>
  <si>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</si>
  <si>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</si>
  <si>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</si>
  <si>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</si>
  <si>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</si>
  <si>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</si>
  <si>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</si>
  <si>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</si>
  <si>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</si>
  <si>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</si>
  <si>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</si>
  <si>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</si>
  <si>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</si>
  <si>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</si>
  <si>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</si>
  <si>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</si>
  <si>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</si>
  <si>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</si>
  <si>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</si>
  <si>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</si>
  <si>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</si>
  <si>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</si>
  <si>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</si>
  <si>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</si>
  <si>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</si>
  <si>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</si>
  <si>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</si>
  <si>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</si>
  <si>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</si>
  <si>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</si>
  <si>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</si>
  <si>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</si>
  <si>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</si>
  <si>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</si>
  <si>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</si>
  <si>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</si>
  <si>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</si>
  <si>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</si>
  <si>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</si>
  <si>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</si>
  <si>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</si>
  <si>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</si>
  <si>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</si>
  <si>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</si>
  <si>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</si>
  <si>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</si>
  <si>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</si>
  <si>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</si>
  <si>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</si>
  <si>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</si>
  <si>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</si>
  <si>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</si>
  <si>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</si>
  <si>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</si>
  <si>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</si>
  <si>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</si>
  <si>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</si>
  <si>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</si>
  <si>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</si>
  <si>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</si>
  <si>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</si>
  <si>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</si>
  <si>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</si>
  <si>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</si>
  <si>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</si>
  <si>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</si>
  <si>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</si>
  <si>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</si>
  <si>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</si>
  <si>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</si>
  <si>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</si>
  <si>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</si>
  <si>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</si>
  <si>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</si>
  <si>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</si>
  <si>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</si>
  <si>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</si>
  <si>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</si>
  <si>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</si>
  <si>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</si>
  <si>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</si>
  <si>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</si>
  <si>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</si>
  <si>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</si>
  <si>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</si>
  <si>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</si>
  <si>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</si>
  <si>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</si>
  <si>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</si>
  <si>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</si>
  <si>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</si>
  <si>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</si>
  <si>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</si>
  <si>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</si>
  <si>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</si>
  <si>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</si>
  <si>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</si>
  <si>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</si>
  <si>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</si>
  <si>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</si>
  <si>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</si>
  <si>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</si>
  <si>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</si>
  <si>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</si>
  <si>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</si>
  <si>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</si>
  <si>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</si>
  <si>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</si>
  <si>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</si>
  <si>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</si>
  <si>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</si>
  <si>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</si>
  <si>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</si>
  <si>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</si>
  <si>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</si>
  <si>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</si>
  <si>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</si>
  <si>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</si>
  <si>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</si>
  <si>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</si>
  <si>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</si>
  <si>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</si>
  <si>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</si>
  <si>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</si>
  <si>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</si>
  <si>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</si>
  <si>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</si>
  <si>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</si>
  <si>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</si>
  <si>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</si>
  <si>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</si>
  <si>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</si>
  <si>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</si>
  <si>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</si>
  <si>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</si>
  <si>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</si>
  <si>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</si>
  <si>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</si>
  <si>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</si>
  <si>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</si>
  <si>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</si>
  <si>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</si>
  <si>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</si>
  <si>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</si>
  <si>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</si>
  <si>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</si>
  <si>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</si>
  <si>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</si>
  <si>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</si>
  <si>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</si>
  <si>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</si>
  <si>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</si>
  <si>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</si>
  <si>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</si>
  <si>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</si>
  <si>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</si>
  <si>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</si>
  <si>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</si>
  <si>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</si>
  <si>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</si>
  <si>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</si>
  <si>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</si>
  <si>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</si>
  <si>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</si>
  <si>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</si>
  <si>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</si>
  <si>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</si>
  <si>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</si>
  <si>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</si>
  <si>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</si>
  <si>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</si>
  <si>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</si>
  <si>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</si>
  <si>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</si>
  <si>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</si>
  <si>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</si>
  <si>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</si>
  <si>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</si>
  <si>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</si>
  <si>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</si>
  <si>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</si>
  <si>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</si>
  <si>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</si>
  <si>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</si>
  <si>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</si>
  <si>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</si>
  <si>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</si>
  <si>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</si>
  <si>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</si>
  <si>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</si>
  <si>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</si>
  <si>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</si>
  <si>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</si>
  <si>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</si>
  <si>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</si>
  <si>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</si>
  <si>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</si>
  <si>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</si>
  <si>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</si>
  <si>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</si>
  <si>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</si>
  <si>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</si>
  <si>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</si>
  <si>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</si>
  <si>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</si>
  <si>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</si>
  <si>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</si>
  <si>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</si>
  <si>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</si>
  <si>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</si>
  <si>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</si>
  <si>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</si>
  <si>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</si>
  <si>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</si>
  <si>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</si>
  <si>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</si>
  <si>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</si>
  <si>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</si>
  <si>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</si>
  <si>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</si>
  <si>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</si>
  <si>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</si>
  <si>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</si>
  <si>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</si>
  <si>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</si>
  <si>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</si>
  <si>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</si>
  <si>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</si>
  <si>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</si>
  <si>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</si>
  <si>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</si>
  <si>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</si>
  <si>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</si>
  <si>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</si>
  <si>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</si>
  <si>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</si>
  <si>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</si>
  <si>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</si>
  <si>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</si>
  <si>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</si>
  <si>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</si>
  <si>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</si>
  <si>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</si>
  <si>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</si>
  <si>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</si>
  <si>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</si>
  <si>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</si>
  <si>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</si>
  <si>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</si>
  <si>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</si>
  <si>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</si>
  <si>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</si>
  <si>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</si>
  <si>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</si>
  <si>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</si>
  <si>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</si>
  <si>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</si>
  <si>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</si>
  <si>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</si>
  <si>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</si>
  <si>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</si>
  <si>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</si>
  <si>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</si>
  <si>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</si>
  <si>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</si>
  <si>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</si>
  <si>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</si>
  <si>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</si>
  <si>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</si>
  <si>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</si>
  <si>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</si>
  <si>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</si>
  <si>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</si>
  <si>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</si>
  <si>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</si>
  <si>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</si>
  <si>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</si>
  <si>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</si>
  <si>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</si>
  <si>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</si>
  <si>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</si>
  <si>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</si>
  <si>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</si>
  <si>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</si>
  <si>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</si>
  <si>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</si>
  <si>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</si>
  <si>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</si>
  <si>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</si>
  <si>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</si>
  <si>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</si>
  <si>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</si>
  <si>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</si>
  <si>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</si>
  <si>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</si>
  <si>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</si>
  <si>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</si>
  <si>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</si>
  <si>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</si>
  <si>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</si>
  <si>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</si>
  <si>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</si>
  <si>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</si>
  <si>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</si>
  <si>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</si>
  <si>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</si>
  <si>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</si>
  <si>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</si>
  <si>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</si>
  <si>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</si>
  <si>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</si>
  <si>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</si>
  <si>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</si>
  <si>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</si>
  <si>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</si>
  <si>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</si>
  <si>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</si>
  <si>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</si>
  <si>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</si>
  <si>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</si>
  <si>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</si>
  <si>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</si>
  <si>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</si>
  <si>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</si>
  <si>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</si>
  <si>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</si>
  <si>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</si>
  <si>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</si>
  <si>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</si>
  <si>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</si>
  <si>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</si>
  <si>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</si>
  <si>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</si>
  <si>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</si>
  <si>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</si>
  <si>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</si>
  <si>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</si>
  <si>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</si>
  <si>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</si>
  <si>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</si>
  <si>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</si>
  <si>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</si>
  <si>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</si>
  <si>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</si>
  <si>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</si>
  <si>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</si>
  <si>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</si>
  <si>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</si>
  <si>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</si>
  <si>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</si>
  <si>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</si>
  <si>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</si>
  <si>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</si>
  <si>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</si>
  <si>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</si>
  <si>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</si>
  <si>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</si>
  <si>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</si>
  <si>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</si>
  <si>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</si>
  <si>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</si>
  <si>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</si>
  <si>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</si>
  <si>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</si>
  <si>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</si>
  <si>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</si>
  <si>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</si>
  <si>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</si>
  <si>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</si>
  <si>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</si>
  <si>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</si>
  <si>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</si>
  <si>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</si>
  <si>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</si>
  <si>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</si>
  <si>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</si>
  <si>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</si>
  <si>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</si>
  <si>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</si>
  <si>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</si>
  <si>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</si>
  <si>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</si>
  <si>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</si>
  <si>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</si>
  <si>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</si>
  <si>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</si>
  <si>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</si>
  <si>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</si>
  <si>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</si>
  <si>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</si>
  <si>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</si>
  <si>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</si>
  <si>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</si>
  <si>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</si>
  <si>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</si>
  <si>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</si>
  <si>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</si>
  <si>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</si>
  <si>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</si>
  <si>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</si>
  <si>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</si>
  <si>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</si>
  <si>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</si>
  <si>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</si>
  <si>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</si>
  <si>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</si>
  <si>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</si>
  <si>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</si>
  <si>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</si>
  <si>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</si>
  <si>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</si>
  <si>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</si>
  <si>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</si>
  <si>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</si>
  <si>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</si>
  <si>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</si>
  <si>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</si>
  <si>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</si>
  <si>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</si>
  <si>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</si>
  <si>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</si>
  <si>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</si>
  <si>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</si>
  <si>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</si>
  <si>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</si>
  <si>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</si>
  <si>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</si>
  <si>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</si>
  <si>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</si>
  <si>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</si>
  <si>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</si>
  <si>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</si>
  <si>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</si>
  <si>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</si>
  <si>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</si>
  <si>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</si>
  <si>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</si>
  <si>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</si>
  <si>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</si>
  <si>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</si>
  <si>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</si>
  <si>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</si>
  <si>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</si>
  <si>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</si>
  <si>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</si>
  <si>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</si>
  <si>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</si>
  <si>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</si>
  <si>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</si>
  <si>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</si>
  <si>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</si>
  <si>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</si>
  <si>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</si>
  <si>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</si>
  <si>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</si>
  <si>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</si>
  <si>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</si>
  <si>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</si>
  <si>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</si>
  <si>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</si>
  <si>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</si>
  <si>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</si>
  <si>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</si>
  <si>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</si>
  <si>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</si>
  <si>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</si>
  <si>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</si>
  <si>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</si>
  <si>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</si>
  <si>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</si>
  <si>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</si>
  <si>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</si>
  <si>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</si>
  <si>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</si>
  <si>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</si>
  <si>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</si>
  <si>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</si>
  <si>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</si>
  <si>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</si>
  <si>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</si>
  <si>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</si>
  <si>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</si>
  <si>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</si>
  <si>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</si>
  <si>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</si>
  <si>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</si>
  <si>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</si>
  <si>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</si>
  <si>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</si>
  <si>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</si>
  <si>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</si>
  <si>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</si>
  <si>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</si>
  <si>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</si>
  <si>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</si>
  <si>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</si>
  <si>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</si>
  <si>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</si>
  <si>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</si>
  <si>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</si>
  <si>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</si>
  <si>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</si>
  <si>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</si>
  <si>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</si>
  <si>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</si>
  <si>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</si>
  <si>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</si>
  <si>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</si>
  <si>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</si>
  <si>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</si>
  <si>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</si>
  <si>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</si>
  <si>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</si>
  <si>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</si>
  <si>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</si>
  <si>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</si>
  <si>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</si>
  <si>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</si>
  <si>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</si>
  <si>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</si>
  <si>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</si>
  <si>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</si>
  <si>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</si>
  <si>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</si>
  <si>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</si>
  <si>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</si>
  <si>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</si>
  <si>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</si>
  <si>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</si>
  <si>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</si>
  <si>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</si>
  <si>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</si>
  <si>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</si>
  <si>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</si>
  <si>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</si>
  <si>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</si>
  <si>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</si>
  <si>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</si>
  <si>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</si>
  <si>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</si>
  <si>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</si>
  <si>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</si>
  <si>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</si>
  <si>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</si>
  <si>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</si>
  <si>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</si>
  <si>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</si>
  <si>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</si>
  <si>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</si>
  <si>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</si>
  <si>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</si>
  <si>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</si>
  <si>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</si>
  <si>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</si>
  <si>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</si>
  <si>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</si>
  <si>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</si>
  <si>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</si>
  <si>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</si>
  <si>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</si>
  <si>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</si>
  <si>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</si>
  <si>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</si>
  <si>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</si>
  <si>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</si>
  <si>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</si>
  <si>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</si>
  <si>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</si>
  <si>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</si>
  <si>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</si>
  <si>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</si>
  <si>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</si>
  <si>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</si>
  <si>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</si>
  <si>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</si>
  <si>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</si>
  <si>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</si>
  <si>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</si>
  <si>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</si>
  <si>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</si>
  <si>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</si>
  <si>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</si>
  <si>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</si>
  <si>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</si>
  <si>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</si>
  <si>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</si>
  <si>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</si>
  <si>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</si>
  <si>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</si>
  <si>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</si>
  <si>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</si>
  <si>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</si>
  <si>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</si>
  <si>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</si>
  <si>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</si>
  <si>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</si>
  <si>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</si>
  <si>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</si>
  <si>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</si>
  <si>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</si>
  <si>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</si>
  <si>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</si>
  <si>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</si>
  <si>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</si>
  <si>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</si>
  <si>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</si>
  <si>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</si>
  <si>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</si>
  <si>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</si>
  <si>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</si>
  <si>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</si>
  <si>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</si>
  <si>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</si>
  <si>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</si>
  <si>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</si>
  <si>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</si>
  <si>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</si>
  <si>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</si>
  <si>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</si>
  <si>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</si>
  <si>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</si>
  <si>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</si>
  <si>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</si>
  <si>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</si>
  <si>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</si>
  <si>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</si>
  <si>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</si>
  <si>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</si>
  <si>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</si>
  <si>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</si>
  <si>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</si>
  <si>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</si>
  <si>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</si>
  <si>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</si>
  <si>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</si>
  <si>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</si>
  <si>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</si>
  <si>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</si>
  <si>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</si>
  <si>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</si>
  <si>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</si>
  <si>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</si>
  <si>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</si>
  <si>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</si>
  <si>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</si>
  <si>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</si>
  <si>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</si>
  <si>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</si>
  <si>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</si>
  <si>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</si>
  <si>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</si>
  <si>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</si>
  <si>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</si>
  <si>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</si>
  <si>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</si>
  <si>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</si>
  <si>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</si>
  <si>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</si>
  <si>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</si>
  <si>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</si>
  <si>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</si>
  <si>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</si>
  <si>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</si>
  <si>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</si>
  <si>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</si>
  <si>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</si>
  <si>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</si>
  <si>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</si>
  <si>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</si>
  <si>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</si>
  <si>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</si>
  <si>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</si>
  <si>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</si>
  <si>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</si>
  <si>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</si>
  <si>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</si>
  <si>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</si>
  <si>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</si>
  <si>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</si>
  <si>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</si>
  <si>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</si>
  <si>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</si>
  <si>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</si>
  <si>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</si>
  <si>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</si>
  <si>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</si>
  <si>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</si>
  <si>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</si>
  <si>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</si>
  <si>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</si>
  <si>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</si>
  <si>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</si>
  <si>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</si>
  <si>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</si>
  <si>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</si>
  <si>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</si>
  <si>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</si>
  <si>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</si>
  <si>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</si>
  <si>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</si>
  <si>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</si>
  <si>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</si>
  <si>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</si>
  <si>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</si>
  <si>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</si>
  <si>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</si>
  <si>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</si>
  <si>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</si>
  <si>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</si>
  <si>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</si>
  <si>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</si>
  <si>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</si>
  <si>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</si>
  <si>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</si>
  <si>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</si>
  <si>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</si>
  <si>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</si>
  <si>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</si>
  <si>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</si>
  <si>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</si>
  <si>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</si>
  <si>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</si>
  <si>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</si>
  <si>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</si>
  <si>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</si>
  <si>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</si>
  <si>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</si>
  <si>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</si>
  <si>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</si>
  <si>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</si>
  <si>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</si>
  <si>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</si>
  <si>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</si>
  <si>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</si>
  <si>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</si>
  <si>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</si>
  <si>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</si>
  <si>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</si>
  <si>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</si>
  <si>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</si>
  <si>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</si>
  <si>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</si>
  <si>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</si>
  <si>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</si>
  <si>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</si>
  <si>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</si>
  <si>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</si>
  <si>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</si>
  <si>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</si>
  <si>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</si>
  <si>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</si>
  <si>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</si>
  <si>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</si>
  <si>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</si>
  <si>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</si>
  <si>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</si>
  <si>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</si>
  <si>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</si>
  <si>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</si>
  <si>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</si>
  <si>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</si>
  <si>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</si>
  <si>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</si>
  <si>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</si>
  <si>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</si>
  <si>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</si>
  <si>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</si>
  <si>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</si>
  <si>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</si>
  <si>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</si>
  <si>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</si>
  <si>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</si>
  <si>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</si>
  <si>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</si>
  <si>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</si>
  <si>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</si>
  <si>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</si>
  <si>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</si>
  <si>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</si>
  <si>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</si>
  <si>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</si>
  <si>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</si>
  <si>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</si>
  <si>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</si>
  <si>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</si>
  <si>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</si>
  <si>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</si>
  <si>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</si>
  <si>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</si>
  <si>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</si>
  <si>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</si>
  <si>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</si>
  <si>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</si>
  <si>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</si>
  <si>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</si>
  <si>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</si>
  <si>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</si>
  <si>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</si>
  <si>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</si>
  <si>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</si>
  <si>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</si>
  <si>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</si>
  <si>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</si>
  <si>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</si>
  <si>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</si>
  <si>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</si>
  <si>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</si>
  <si>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</si>
  <si>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</si>
  <si>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</si>
  <si>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</si>
  <si>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</si>
  <si>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</si>
  <si>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</si>
  <si>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</si>
  <si>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</si>
  <si>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</si>
  <si>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</si>
  <si>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</si>
  <si>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</si>
  <si>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</si>
  <si>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</si>
  <si>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</si>
  <si>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</si>
  <si>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</si>
  <si>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</si>
  <si>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</si>
  <si>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</si>
  <si>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</si>
  <si>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</si>
  <si>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</si>
  <si>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</si>
  <si>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</si>
  <si>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</si>
  <si>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</si>
  <si>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</si>
  <si>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</si>
  <si>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</si>
  <si>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</si>
  <si>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</si>
  <si>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</si>
  <si>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</si>
  <si>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</si>
  <si>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</si>
  <si>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</si>
  <si>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</si>
  <si>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</si>
  <si>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</si>
  <si>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</si>
  <si>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</si>
  <si>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</si>
  <si>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</si>
  <si>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</si>
  <si>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</si>
  <si>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</si>
  <si>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</si>
  <si>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</si>
  <si>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</si>
  <si>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</si>
  <si>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</si>
  <si>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</si>
  <si>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</si>
  <si>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</si>
  <si>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</si>
  <si>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</si>
  <si>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</si>
  <si>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</si>
  <si>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</si>
  <si>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</si>
  <si>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</si>
  <si>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</si>
  <si>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</si>
  <si>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</si>
  <si>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</si>
  <si>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</si>
  <si>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</si>
  <si>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</si>
  <si>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</si>
  <si>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</si>
  <si>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</si>
  <si>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</si>
  <si>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</si>
  <si>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</si>
  <si>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</si>
  <si>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</si>
  <si>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</si>
  <si>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</si>
  <si>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</si>
  <si>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</si>
  <si>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</si>
  <si>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</si>
  <si>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</si>
  <si>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</si>
  <si>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</si>
  <si>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</si>
  <si>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</si>
  <si>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</si>
  <si>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</si>
  <si>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</si>
  <si>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</si>
  <si>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</si>
  <si>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</si>
  <si>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</si>
  <si>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</si>
  <si>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</si>
  <si>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</si>
  <si>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</si>
  <si>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</si>
  <si>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</si>
  <si>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</si>
  <si>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</si>
  <si>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</si>
  <si>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</si>
  <si>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</si>
  <si>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</si>
  <si>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</si>
  <si>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</si>
  <si>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</si>
  <si>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</si>
  <si>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</si>
  <si>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</si>
  <si>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</si>
  <si>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</si>
  <si>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</si>
  <si>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</si>
  <si>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</si>
  <si>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</si>
  <si>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</si>
  <si>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</si>
  <si>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</si>
  <si>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</si>
  <si>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</si>
  <si>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</si>
  <si>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</si>
  <si>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</si>
  <si>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</si>
  <si>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</si>
  <si>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</si>
  <si>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</si>
  <si>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</si>
  <si>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</si>
  <si>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</si>
  <si>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</si>
  <si>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</si>
  <si>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</si>
  <si>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</si>
  <si>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</si>
  <si>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</si>
  <si>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</si>
  <si>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</si>
  <si>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</si>
  <si>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</si>
  <si>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</si>
  <si>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</si>
  <si>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</si>
  <si>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</si>
  <si>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</si>
  <si>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</si>
  <si>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</si>
  <si>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</si>
  <si>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</si>
  <si>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</si>
  <si>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</si>
  <si>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</si>
  <si>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</si>
  <si>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</si>
  <si>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</si>
  <si>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</si>
  <si>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</si>
  <si>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</si>
  <si>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</si>
  <si>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</si>
  <si>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</si>
  <si>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</si>
  <si>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</si>
  <si>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</si>
  <si>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</si>
  <si>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</si>
  <si>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</si>
  <si>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</si>
  <si>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</si>
  <si>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</si>
  <si>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</si>
  <si>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</si>
  <si>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</si>
  <si>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</si>
  <si>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</si>
  <si>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</si>
  <si>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</si>
  <si>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</si>
  <si>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</si>
  <si>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</si>
  <si>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</si>
  <si>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</si>
  <si>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</si>
  <si>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</si>
  <si>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</si>
  <si>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</si>
  <si>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</si>
  <si>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</si>
  <si>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</si>
  <si>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</si>
  <si>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</si>
  <si>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</si>
  <si>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</si>
  <si>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</si>
  <si>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</si>
  <si>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</si>
  <si>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</si>
  <si>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</si>
  <si>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</si>
  <si>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</si>
  <si>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</si>
  <si>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</si>
  <si>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</si>
  <si>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</si>
  <si>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</si>
  <si>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</si>
  <si>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</si>
  <si>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</si>
  <si>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</si>
  <si>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</si>
  <si>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</si>
  <si>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</si>
  <si>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</si>
  <si>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</si>
  <si>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</si>
  <si>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</si>
  <si>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</si>
  <si>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</si>
  <si>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</si>
  <si>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</si>
  <si>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</si>
  <si>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</si>
  <si>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</si>
  <si>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</si>
  <si>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</si>
  <si>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</si>
  <si>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</si>
  <si>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</si>
  <si>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</si>
  <si>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</si>
  <si>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</si>
  <si>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</si>
  <si>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</si>
  <si>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</si>
  <si>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</si>
  <si>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</si>
  <si>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</si>
  <si>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</si>
  <si>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</si>
  <si>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</si>
  <si>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</si>
  <si>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</si>
  <si>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</si>
  <si>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</si>
  <si>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</si>
  <si>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</si>
  <si>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</si>
  <si>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</si>
  <si>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</si>
  <si>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</si>
  <si>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</si>
  <si>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</si>
  <si>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</si>
  <si>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</si>
  <si>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</si>
  <si>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</si>
  <si>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</si>
  <si>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</si>
  <si>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</si>
  <si>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</si>
  <si>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</si>
  <si>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</si>
  <si>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</si>
  <si>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</si>
  <si>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</si>
  <si>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</si>
  <si>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</si>
  <si>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</si>
  <si>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</si>
  <si>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</si>
  <si>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</si>
  <si>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</si>
  <si>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</si>
  <si>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</si>
  <si>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</si>
  <si>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</si>
  <si>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</si>
  <si>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</si>
  <si>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</si>
  <si>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</si>
  <si>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</si>
  <si>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</si>
  <si>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</si>
  <si>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</si>
  <si>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</si>
  <si>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</si>
  <si>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</si>
  <si>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</si>
  <si>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</si>
  <si>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</si>
  <si>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</si>
  <si>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</si>
  <si>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</si>
  <si>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</si>
  <si>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</si>
  <si>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</si>
  <si>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</si>
  <si>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</si>
  <si>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</si>
  <si>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</si>
  <si>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</si>
  <si>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</si>
  <si>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</si>
  <si>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</si>
  <si>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</si>
  <si>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</si>
  <si>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</si>
  <si>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</si>
  <si>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</si>
  <si>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</si>
  <si>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</si>
  <si>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</si>
  <si>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</si>
  <si>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</si>
  <si>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</si>
  <si>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</si>
  <si>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</si>
  <si>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</si>
  <si>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</si>
  <si>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</si>
  <si>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</si>
  <si>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</si>
  <si>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</si>
  <si>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</si>
  <si>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</si>
  <si>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</si>
  <si>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</si>
  <si>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</si>
  <si>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</si>
  <si>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</si>
  <si>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</si>
  <si>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</si>
  <si>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</si>
  <si>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</si>
  <si>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</si>
  <si>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</si>
  <si>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</si>
  <si>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</si>
  <si>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</si>
  <si>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</si>
  <si>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</si>
  <si>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</si>
  <si>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</si>
  <si>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</si>
  <si>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</si>
  <si>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</si>
  <si>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</si>
  <si>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</si>
  <si>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</si>
  <si>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</si>
  <si>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</si>
  <si>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</si>
  <si>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</si>
  <si>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</si>
  <si>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</si>
  <si>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</si>
  <si>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</si>
  <si>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</si>
  <si>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</si>
  <si>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</si>
  <si>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</si>
  <si>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</si>
  <si>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</si>
  <si>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</si>
  <si>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</si>
  <si>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</si>
  <si>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</si>
  <si>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</si>
  <si>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</si>
  <si>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</si>
  <si>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</si>
  <si>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</si>
  <si>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</si>
  <si>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</si>
  <si>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</si>
  <si>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</si>
  <si>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</si>
  <si>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</si>
  <si>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</si>
  <si>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</si>
  <si>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</si>
  <si>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</si>
  <si>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</si>
  <si>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</si>
  <si>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</si>
  <si>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</si>
  <si>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</si>
  <si>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</si>
  <si>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</si>
  <si>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</si>
  <si>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</si>
  <si>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</si>
  <si>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</si>
  <si>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</si>
  <si>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</si>
  <si>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</si>
  <si>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</si>
  <si>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</si>
  <si>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</si>
  <si>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</si>
  <si>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</si>
  <si>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</si>
  <si>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</si>
  <si>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</si>
  <si>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</si>
  <si>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</si>
  <si>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</si>
  <si>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</si>
  <si>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</si>
  <si>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</si>
  <si>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</si>
  <si>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</si>
  <si>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</si>
  <si>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</si>
  <si>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</si>
  <si>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</si>
  <si>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</si>
  <si>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</si>
  <si>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</si>
  <si>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</si>
  <si>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</si>
  <si>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</si>
  <si>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</si>
  <si>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</si>
  <si>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</si>
  <si>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</si>
  <si>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</si>
  <si>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</si>
  <si>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</si>
  <si>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</si>
  <si>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</si>
  <si>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</si>
  <si>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</si>
  <si>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</si>
  <si>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</si>
  <si>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</si>
  <si>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</si>
  <si>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</si>
  <si>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</si>
  <si>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</si>
  <si>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</si>
  <si>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</si>
  <si>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</si>
  <si>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</si>
  <si>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</si>
  <si>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</si>
  <si>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</si>
  <si>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</si>
  <si>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</si>
  <si>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</si>
  <si>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</si>
  <si>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</si>
  <si>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</si>
  <si>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</si>
  <si>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</si>
  <si>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</si>
  <si>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</si>
  <si>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</si>
  <si>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</si>
  <si>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</si>
  <si>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</si>
  <si>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</si>
  <si>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</si>
  <si>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</si>
  <si>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</si>
  <si>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</si>
  <si>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</si>
  <si>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</si>
  <si>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</si>
  <si>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</si>
  <si>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</si>
  <si>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</si>
  <si>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</si>
  <si>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</si>
  <si>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</si>
  <si>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</si>
  <si>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</si>
  <si>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</si>
  <si>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</si>
  <si>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</si>
  <si>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</si>
  <si>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</si>
  <si>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</si>
  <si>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</si>
  <si>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</si>
  <si>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</si>
  <si>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</si>
  <si>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</si>
  <si>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</si>
  <si>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</si>
  <si>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</si>
  <si>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</si>
  <si>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</si>
  <si>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</si>
  <si>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</si>
  <si>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</si>
  <si>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</si>
  <si>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</si>
  <si>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</si>
  <si>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</si>
  <si>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</si>
  <si>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</si>
  <si>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</si>
  <si>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</si>
  <si>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</si>
  <si>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</si>
  <si>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</si>
  <si>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</si>
  <si>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</si>
  <si>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</si>
  <si>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</si>
  <si>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</si>
  <si>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</si>
  <si>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</si>
  <si>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</si>
  <si>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</si>
  <si>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</si>
  <si>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</si>
  <si>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</si>
  <si>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</si>
  <si>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</si>
  <si>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</si>
  <si>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</si>
  <si>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</si>
  <si>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</si>
  <si>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</si>
  <si>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</si>
  <si>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</si>
  <si>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</si>
  <si>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</si>
  <si>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</si>
  <si>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</si>
  <si>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</si>
  <si>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</si>
  <si>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</si>
  <si>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</si>
  <si>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</si>
  <si>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</si>
  <si>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</si>
  <si>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</si>
  <si>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</si>
  <si>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</si>
  <si>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</si>
  <si>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</si>
  <si>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</si>
  <si>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</si>
  <si>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</si>
  <si>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</si>
  <si>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</si>
  <si>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</si>
  <si>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</si>
  <si>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</si>
  <si>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</si>
  <si>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</si>
  <si>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</si>
  <si>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</si>
  <si>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</si>
  <si>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</si>
  <si>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</si>
  <si>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</si>
  <si>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</si>
  <si>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</si>
  <si>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</si>
  <si>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</si>
  <si>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</si>
  <si>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</si>
  <si>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</si>
  <si>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</si>
  <si>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</si>
  <si>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</si>
  <si>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</si>
  <si>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</si>
  <si>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</si>
  <si>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</si>
  <si>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</si>
  <si>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</si>
  <si>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</si>
  <si>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</si>
  <si>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</si>
  <si>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</si>
  <si>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</si>
  <si>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</si>
  <si>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</si>
  <si>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</si>
  <si>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</si>
  <si>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</si>
  <si>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</si>
  <si>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</si>
  <si>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</si>
  <si>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</si>
  <si>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</si>
  <si>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</si>
  <si>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</si>
  <si>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</si>
  <si>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</si>
  <si>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</si>
  <si>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</si>
  <si>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</si>
  <si>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</si>
  <si>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</si>
  <si>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</si>
  <si>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</si>
  <si>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</si>
  <si>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</si>
  <si>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</si>
  <si>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</si>
  <si>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</si>
  <si>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</si>
  <si>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</si>
  <si>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</si>
  <si>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</si>
  <si>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</si>
  <si>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</si>
  <si>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</si>
  <si>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</si>
  <si>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</si>
  <si>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</si>
  <si>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</si>
  <si>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</si>
  <si>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</si>
  <si>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</si>
  <si>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</si>
  <si>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</si>
  <si>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</si>
  <si>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</si>
  <si>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</si>
  <si>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</si>
  <si>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</si>
  <si>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</si>
  <si>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</si>
  <si>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</si>
  <si>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</si>
  <si>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</si>
  <si>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</si>
  <si>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</si>
  <si>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</si>
  <si>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</si>
  <si>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</si>
  <si>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</si>
  <si>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</si>
  <si>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</si>
  <si>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</si>
  <si>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</si>
  <si>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</si>
  <si>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</si>
  <si>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</si>
  <si>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</si>
  <si>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</si>
  <si>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</si>
  <si>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</si>
  <si>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</si>
  <si>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</si>
  <si>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</si>
  <si>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</si>
  <si>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</si>
  <si>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</si>
  <si>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</si>
  <si>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</si>
  <si>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</si>
  <si>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</si>
  <si>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</si>
  <si>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</si>
  <si>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</si>
  <si>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</si>
  <si>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</si>
  <si>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</si>
  <si>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</si>
  <si>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</si>
  <si>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</si>
  <si>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</si>
  <si>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</si>
  <si>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</si>
  <si>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</si>
  <si>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</si>
  <si>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</si>
  <si>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</si>
  <si>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</si>
  <si>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</si>
  <si>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</si>
  <si>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</si>
  <si>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</si>
  <si>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</si>
  <si>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</si>
  <si>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</si>
  <si>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</si>
  <si>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</si>
  <si>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</si>
  <si>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</si>
  <si>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</si>
  <si>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</si>
  <si>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</si>
  <si>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</si>
  <si>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</si>
  <si>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</si>
  <si>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</si>
  <si>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</si>
  <si>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</si>
  <si>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</si>
  <si>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</si>
  <si>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</si>
  <si>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</si>
  <si>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</si>
  <si>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</si>
  <si>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</si>
  <si>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</si>
  <si>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</si>
  <si>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</si>
  <si>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</si>
  <si>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</si>
  <si>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</si>
  <si>
    <t>RESPONSABLE</t>
  </si>
  <si>
    <t>CATALINA VALENZUEA</t>
  </si>
  <si>
    <t>BENJAMIN PINO- CONBES</t>
  </si>
  <si>
    <t>CRISTIAN ELGUETA ICG</t>
  </si>
  <si>
    <t>ING. LAGOS</t>
  </si>
  <si>
    <t xml:space="preserve">CATALINA VALENZUELA </t>
  </si>
  <si>
    <t>ANDRES BAHAMONDE-WEDO</t>
  </si>
  <si>
    <t>ALEJANDRO LEON- DUARTE</t>
  </si>
  <si>
    <t>CRISTIAN PEÑA</t>
  </si>
  <si>
    <t>CARLOS AGUILERA</t>
  </si>
  <si>
    <t>CESAR BRAVO</t>
  </si>
  <si>
    <t>GERMAN PINO</t>
  </si>
  <si>
    <t>CATALINA VALENZUELA</t>
  </si>
  <si>
    <t>ALEX ABARZUA</t>
  </si>
  <si>
    <t>MATIAS BRICEÑO- CONBES</t>
  </si>
  <si>
    <t>MARCO ZUÑIGA</t>
  </si>
  <si>
    <t xml:space="preserve">CARLOS AGUILERA </t>
  </si>
  <si>
    <t>BENJAMIN PINO</t>
  </si>
  <si>
    <t>VICENTE PINO</t>
  </si>
  <si>
    <t xml:space="preserve">BENJAMIN PINO </t>
  </si>
  <si>
    <t xml:space="preserve">ALEJANDRO LEON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</si>
</sst>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67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0.14915528818969448</c:v>
                </c:pt>
                <c:pt idx="1">
                  <c:v>0.85084471181030552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0.12408380681818186</c:v>
                </c:pt>
                <c:pt idx="1">
                  <c:v>0.87591619318181813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0.14915528818969448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981292641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2.6919525763793889E-2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980476952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988015198.69880188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177103560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182346817.65000004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1887666313719035E-16"/>
              <c:y val="5.957024866014161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dLbl>
              <c:idx val="8"/>
              <c:layout>
                <c:manualLayout>
                  <c:x val="-1.1887666313719035E-16"/>
                  <c:y val="5.95702486601416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0CF-4CF2-8C67-5620724584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177103560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212727044</c:v>
                </c:pt>
                <c:pt idx="1">
                  <c:v>767749908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2346557.9712999999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0.14915528818969448</c:v>
                </c:pt>
                <c:pt idx="1">
                  <c:v>0.85084471181030552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0.14915528818969448</c:v>
                </c:pt>
                <c:pt idx="1">
                  <c:v>0.85084471181030552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0.12408380681818186</c:v>
                </c:pt>
                <c:pt idx="1">
                  <c:v>0.87591619318181813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FISICO'!$G$4:$G$5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FISICO'!$F$4:$F$5</c:f>
              <c:multiLvlStrCache>
                <c:ptCount val="1"/>
                <c:lvl>
                  <c:pt idx="0">
                    <c:v>33</c:v>
                  </c:pt>
                </c:lvl>
                <c:lvl>
                  <c:pt idx="0">
                    <c:v>agosto</c:v>
                  </c:pt>
                </c:lvl>
              </c:multiLvlStrCache>
            </c:multiLvlStrRef>
          </c:cat>
          <c:val>
            <c:numRef>
              <c:f>'HOME FISICO'!$H$4:$H$5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4</c:v>
                </c:pt>
                <c:pt idx="1">
                  <c:v>5</c:v>
                </c:pt>
                <c:pt idx="2">
                  <c:v>9</c:v>
                </c:pt>
                <c:pt idx="3">
                  <c:v>12</c:v>
                </c:pt>
                <c:pt idx="4">
                  <c:v>16</c:v>
                </c:pt>
                <c:pt idx="5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FISICO'!$C$4:$C$5</c:f>
              <c:numCache>
                <c:formatCode>0</c:formatCode>
                <c:ptCount val="1"/>
                <c:pt idx="0">
                  <c:v>210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FISICO'!$D$4:$D$5</c:f>
              <c:numCache>
                <c:formatCode>0</c:formatCode>
                <c:ptCount val="1"/>
                <c:pt idx="0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FISICO'!$C$504:$C$505</c:f>
              <c:numCache>
                <c:formatCode>General</c:formatCode>
                <c:ptCount val="1"/>
                <c:pt idx="0">
                  <c:v>165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FISICO'!$B$504:$B$505</c:f>
              <c:strCache>
                <c:ptCount val="1"/>
                <c:pt idx="0">
                  <c:v>09-08-2026</c:v>
                </c:pt>
              </c:strCache>
            </c:strRef>
          </c:cat>
          <c:val>
            <c:numRef>
              <c:f>'HOME FISICO'!$D$504:$D$505</c:f>
              <c:numCache>
                <c:formatCode>General</c:formatCode>
                <c:ptCount val="1"/>
                <c:pt idx="0">
                  <c:v>44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2631.3263456667273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664.66415316441226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0.13678381755778932</c:v>
                </c:pt>
                <c:pt idx="1">
                  <c:v>0.86321618244221066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81.712413650807875</c:v>
                </c:pt>
                <c:pt idx="2">
                  <c:v>103.74765680883485</c:v>
                </c:pt>
                <c:pt idx="3">
                  <c:v>51.236870551921072</c:v>
                </c:pt>
                <c:pt idx="4">
                  <c:v>16.213203627704313</c:v>
                </c:pt>
                <c:pt idx="5">
                  <c:v>48.678955453148987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99.835796387520531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119.45808182427902</c:v>
                </c:pt>
                <c:pt idx="19">
                  <c:v>107.84914010720459</c:v>
                </c:pt>
                <c:pt idx="20">
                  <c:v>102.54761904761905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91.364545818327343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105.39682539682539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4.0808273354842065E-2</c:v>
                </c:pt>
                <c:pt idx="1">
                  <c:v>3.1002783565771675E-2</c:v>
                </c:pt>
                <c:pt idx="2">
                  <c:v>1.8532361672634126E-2</c:v>
                </c:pt>
                <c:pt idx="3">
                  <c:v>5.5656871387428693E-3</c:v>
                </c:pt>
                <c:pt idx="4">
                  <c:v>1.7538438442898773E-2</c:v>
                </c:pt>
                <c:pt idx="5">
                  <c:v>4.1571175121255279E-2</c:v>
                </c:pt>
                <c:pt idx="6">
                  <c:v>4.2484510401738257E-2</c:v>
                </c:pt>
                <c:pt idx="7">
                  <c:v>1.6031348307152461E-2</c:v>
                </c:pt>
                <c:pt idx="8">
                  <c:v>3.2147890450558374E-2</c:v>
                </c:pt>
                <c:pt idx="9">
                  <c:v>9.977131273317983E-3</c:v>
                </c:pt>
                <c:pt idx="10">
                  <c:v>0</c:v>
                </c:pt>
                <c:pt idx="11">
                  <c:v>0</c:v>
                </c:pt>
                <c:pt idx="12">
                  <c:v>2.3016441725392734E-2</c:v>
                </c:pt>
                <c:pt idx="13">
                  <c:v>4.6332802692552709E-2</c:v>
                </c:pt>
                <c:pt idx="14">
                  <c:v>5.8396460057176428E-2</c:v>
                </c:pt>
                <c:pt idx="15">
                  <c:v>5.9105932979271088E-2</c:v>
                </c:pt>
                <c:pt idx="16">
                  <c:v>3.901531194435439E-2</c:v>
                </c:pt>
                <c:pt idx="17">
                  <c:v>4.957946119819126E-2</c:v>
                </c:pt>
                <c:pt idx="18">
                  <c:v>4.2700286678393234E-2</c:v>
                </c:pt>
                <c:pt idx="19">
                  <c:v>6.3217666227144725E-2</c:v>
                </c:pt>
                <c:pt idx="20">
                  <c:v>4.8250705022640623E-2</c:v>
                </c:pt>
                <c:pt idx="21">
                  <c:v>5.5958859036696278E-2</c:v>
                </c:pt>
                <c:pt idx="22">
                  <c:v>3.5211081143836614E-2</c:v>
                </c:pt>
                <c:pt idx="23">
                  <c:v>0</c:v>
                </c:pt>
                <c:pt idx="24">
                  <c:v>4.2713415369445389E-2</c:v>
                </c:pt>
                <c:pt idx="25">
                  <c:v>4.0255768312767469E-2</c:v>
                </c:pt>
                <c:pt idx="26">
                  <c:v>3.439832392501839E-2</c:v>
                </c:pt>
                <c:pt idx="27">
                  <c:v>3.4398323925018397E-2</c:v>
                </c:pt>
                <c:pt idx="28">
                  <c:v>3.4398323925018397E-2</c:v>
                </c:pt>
                <c:pt idx="29">
                  <c:v>8.5999205869276784E-4</c:v>
                </c:pt>
                <c:pt idx="30">
                  <c:v>3.6531244049477114E-2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VOLCOGLASS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CONSUMO'!$B$755:$B$761</c:f>
              <c:strCache>
                <c:ptCount val="6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</c:strCache>
            </c:strRef>
          </c:cat>
          <c:val>
            <c:numRef>
              <c:f>'HOME CONSUMO'!$C$755:$C$761</c:f>
              <c:numCache>
                <c:formatCode>General</c:formatCode>
                <c:ptCount val="6"/>
                <c:pt idx="0">
                  <c:v>365</c:v>
                </c:pt>
                <c:pt idx="1">
                  <c:v>441</c:v>
                </c:pt>
                <c:pt idx="2">
                  <c:v>445</c:v>
                </c:pt>
                <c:pt idx="3">
                  <c:v>445</c:v>
                </c:pt>
                <c:pt idx="4">
                  <c:v>477</c:v>
                </c:pt>
                <c:pt idx="5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VOLCOGLASS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CONSUMO'!$B$755:$B$761</c:f>
              <c:strCache>
                <c:ptCount val="6"/>
                <c:pt idx="0">
                  <c:v>11-05-2026</c:v>
                </c:pt>
                <c:pt idx="1">
                  <c:v>18-05-2026</c:v>
                </c:pt>
                <c:pt idx="2">
                  <c:v>25-05-2026</c:v>
                </c:pt>
                <c:pt idx="3">
                  <c:v>01-06-2026</c:v>
                </c:pt>
                <c:pt idx="4">
                  <c:v>08-06-2026</c:v>
                </c:pt>
                <c:pt idx="5">
                  <c:v>15-06-2026</c:v>
                </c:pt>
              </c:strCache>
            </c:strRef>
          </c:cat>
          <c:val>
            <c:numRef>
              <c:f>'HOME CONSUMO'!$D$755:$D$761</c:f>
              <c:numCache>
                <c:formatCode>General</c:formatCode>
                <c:ptCount val="6"/>
                <c:pt idx="0">
                  <c:v>82.902494331065753</c:v>
                </c:pt>
                <c:pt idx="1">
                  <c:v>82.902494331065753</c:v>
                </c:pt>
                <c:pt idx="2">
                  <c:v>82.902494331065753</c:v>
                </c:pt>
                <c:pt idx="3">
                  <c:v>82.902494331065753</c:v>
                </c:pt>
                <c:pt idx="4">
                  <c:v>111.92743764172336</c:v>
                </c:pt>
                <c:pt idx="5">
                  <c:v>111.92743764172336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980476952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988015198.69880188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177103560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182346817.65000004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177103560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212727044</c:v>
                </c:pt>
                <c:pt idx="1">
                  <c:v>767749908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212727044</c:v>
                </c:pt>
                <c:pt idx="1">
                  <c:v>767749908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-668295.33180000016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2346557.9712999999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PINO 2X6X400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9831.4627</c:v>
                </c:pt>
                <c:pt idx="1">
                  <c:v>10059.893550000001</c:v>
                </c:pt>
                <c:pt idx="2">
                  <c:v>10322.555550000001</c:v>
                </c:pt>
                <c:pt idx="3">
                  <c:v>10632.191500000001</c:v>
                </c:pt>
                <c:pt idx="4">
                  <c:v>10187.761933333333</c:v>
                </c:pt>
                <c:pt idx="5">
                  <c:v>10122.2798</c:v>
                </c:pt>
                <c:pt idx="6">
                  <c:v>10122.280500000001</c:v>
                </c:pt>
                <c:pt idx="7">
                  <c:v>10340.738600000001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92.078770680056039</c:v>
                </c:pt>
                <c:pt idx="1">
                  <c:v>81.712413650807875</c:v>
                </c:pt>
                <c:pt idx="2">
                  <c:v>103.74765680883485</c:v>
                </c:pt>
                <c:pt idx="3">
                  <c:v>51.236870551921072</c:v>
                </c:pt>
                <c:pt idx="4">
                  <c:v>16.213203627704313</c:v>
                </c:pt>
                <c:pt idx="5">
                  <c:v>48.678955453148987</c:v>
                </c:pt>
                <c:pt idx="6">
                  <c:v>0</c:v>
                </c:pt>
                <c:pt idx="7">
                  <c:v>84.368816778789082</c:v>
                </c:pt>
                <c:pt idx="8">
                  <c:v>148.68686868686865</c:v>
                </c:pt>
                <c:pt idx="9">
                  <c:v>107.82106782106787</c:v>
                </c:pt>
                <c:pt idx="10">
                  <c:v>59.059198147344063</c:v>
                </c:pt>
                <c:pt idx="11">
                  <c:v>98.646616541353325</c:v>
                </c:pt>
                <c:pt idx="12">
                  <c:v>139.59595959595961</c:v>
                </c:pt>
                <c:pt idx="13">
                  <c:v>28.54299928926795</c:v>
                </c:pt>
                <c:pt idx="14">
                  <c:v>140.95238095238093</c:v>
                </c:pt>
                <c:pt idx="15">
                  <c:v>99.835796387520531</c:v>
                </c:pt>
                <c:pt idx="16">
                  <c:v>44.761904761904752</c:v>
                </c:pt>
                <c:pt idx="17">
                  <c:v>122.17687074829932</c:v>
                </c:pt>
                <c:pt idx="18">
                  <c:v>119.45808182427902</c:v>
                </c:pt>
                <c:pt idx="19">
                  <c:v>107.84914010720459</c:v>
                </c:pt>
                <c:pt idx="20">
                  <c:v>102.54761904761905</c:v>
                </c:pt>
                <c:pt idx="21">
                  <c:v>89.523809523809518</c:v>
                </c:pt>
                <c:pt idx="22">
                  <c:v>89.523809523809518</c:v>
                </c:pt>
                <c:pt idx="23">
                  <c:v>91.364545818327343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105.39682539682539</c:v>
                </c:pt>
                <c:pt idx="27">
                  <c:v>107.35930735930735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4.0808273354842065E-2</c:v>
                </c:pt>
                <c:pt idx="1">
                  <c:v>3.1002783565771675E-2</c:v>
                </c:pt>
                <c:pt idx="2">
                  <c:v>1.8532361672634126E-2</c:v>
                </c:pt>
                <c:pt idx="3">
                  <c:v>5.5656871387428693E-3</c:v>
                </c:pt>
                <c:pt idx="4">
                  <c:v>1.7538438442898773E-2</c:v>
                </c:pt>
                <c:pt idx="5">
                  <c:v>4.1571175121255279E-2</c:v>
                </c:pt>
                <c:pt idx="6">
                  <c:v>4.2484510401738257E-2</c:v>
                </c:pt>
                <c:pt idx="7">
                  <c:v>1.6031348307152461E-2</c:v>
                </c:pt>
                <c:pt idx="8">
                  <c:v>3.2147890450558374E-2</c:v>
                </c:pt>
                <c:pt idx="9">
                  <c:v>9.977131273317983E-3</c:v>
                </c:pt>
                <c:pt idx="10">
                  <c:v>0</c:v>
                </c:pt>
                <c:pt idx="11">
                  <c:v>0</c:v>
                </c:pt>
                <c:pt idx="12">
                  <c:v>2.3016441725392734E-2</c:v>
                </c:pt>
                <c:pt idx="13">
                  <c:v>4.6332802692552709E-2</c:v>
                </c:pt>
                <c:pt idx="14">
                  <c:v>5.8396460057176428E-2</c:v>
                </c:pt>
                <c:pt idx="15">
                  <c:v>5.9105932979271088E-2</c:v>
                </c:pt>
                <c:pt idx="16">
                  <c:v>3.901531194435439E-2</c:v>
                </c:pt>
                <c:pt idx="17">
                  <c:v>4.957946119819126E-2</c:v>
                </c:pt>
                <c:pt idx="18">
                  <c:v>4.2700286678393234E-2</c:v>
                </c:pt>
                <c:pt idx="19">
                  <c:v>6.3217666227144725E-2</c:v>
                </c:pt>
                <c:pt idx="20">
                  <c:v>4.8250705022640623E-2</c:v>
                </c:pt>
                <c:pt idx="21">
                  <c:v>5.5958859036696278E-2</c:v>
                </c:pt>
                <c:pt idx="22">
                  <c:v>3.5211081143836614E-2</c:v>
                </c:pt>
                <c:pt idx="23">
                  <c:v>0</c:v>
                </c:pt>
                <c:pt idx="24">
                  <c:v>4.2713415369445389E-2</c:v>
                </c:pt>
                <c:pt idx="25">
                  <c:v>4.0255768312767469E-2</c:v>
                </c:pt>
                <c:pt idx="26">
                  <c:v>3.439832392501839E-2</c:v>
                </c:pt>
                <c:pt idx="27">
                  <c:v>3.4398323925018397E-2</c:v>
                </c:pt>
                <c:pt idx="28">
                  <c:v>3.4398323925018397E-2</c:v>
                </c:pt>
                <c:pt idx="29">
                  <c:v>8.5999205869276784E-4</c:v>
                </c:pt>
                <c:pt idx="30">
                  <c:v>3.6531244049477114E-2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-0,76%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-$7.538.247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14,92%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$981.292.641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5909851"/>
            <a:ext cx="2357436" cy="125170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107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29380176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42369912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33225305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9499239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9415898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29403989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3123709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647644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13,68%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6008704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602355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200644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197072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447643402775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PUNTA PARA PUNTILLERA DE 30 MM CAJA DE 5.000 UNIDADES"/>
        <s v="SOPORTE DE TINA STANDARD D25 H13 ( SB004819130100)"/>
        <s v="PERFIL ESQUINERO INTERIOR PVC 8MM BLANCO"/>
        <s v="PERFIL ESQUINERO ENCUENTRO PVC 8MM BLANCO"/>
        <s v="ESQUINERO CORNIZA EXTERIOR PVC COLOR BLANCO"/>
        <s v="PLANCHA YESO CARTON RF 1.22x2.44x15 BORDE CUADRADO S/PAPEL ( 2,9768 M2 X PL=70 PLX PQTE) SKU 5001097"/>
        <s v="CONECTOR DENTADO SIMPSON DE 3&quot; X 6&quot; (AS36B / CAJA 232 UND)"/>
        <s v="FORRO LATERAL E:05mm L:1000mm ALUZINC"/>
        <s v="CEERRADURA BAÑO 815 TUBULAR DAP DUCASSE US32D 45MM ACERO INOX 304"/>
        <s v="TYPAR VOLCANWRAP ROLLO DE 2,743 x 45,72 MTS ( 125 M2 x ROLLO ) SKU 7000031"/>
        <s v="Geotextil No Tejido 0,20x500Mts 40Grs Altec"/>
        <s v="CLAVO HELICOIDAL PROFIX GALV 3.1X65MMX217X18R"/>
        <s v="PINO NACIONAL CEPILLADO 4/CARAS SECO DE 2&quot; X 2&quot; X 3.20 MT (41 X 41 mm) IMPREGNADO"/>
        <s v="BURLETE DE TERMINACION PARA PLATO DUCHA Y BAÑERAS TIRA DE 3 MTS. PVC"/>
        <s v="FORRO FRENTE E:05mm L:3140mm ALUZINC"/>
        <s v="COLA FRIA ARTICOL MADERA BALDE 20 KG."/>
        <s v="BUTILLO ROLLO DE 3.2 x 19 x 15.25  MTS"/>
        <s v="TORNILLO CABEZA PLANA 7,7MM X 85MM (250 X CAJA) (SDW22338MB)"/>
        <s v="GUARDAPOLVO PARA RETORNO PISO VINILICO PVC 50 x 3.000 COLOR BLANCO"/>
        <s v="FIBROCEMENTO LISO 1.2 x 2.40 x 22 MM (VOLCAN)"/>
        <s v="PINO NACIONAL SECO  CEPILLADO DE 1 x 4 x 3.20 MTS (264 PZA X PQTE) IMPREGNADO"/>
        <s v="TORNILLO ZINCADO 8 x 3&quot; CRS."/>
        <s v="PLACA OSB STANDARD DE 1.22 x 2.44 x 11.1 MM ( 72 X PAQUETE )"/>
        <s v="PINO SYP GRADO 2 PRIME IMPREGNADO DE  3&quot; x 8&quot; x 10' (63x184 mm)"/>
        <s v="PINO NACIONAL GRADO C-16/C-24 IMPREGNADO DE 2&quot; X 6&quot; X 4,00 m (VIVIENDAS SOCIALES)"/>
        <s v="ADHESIVO GEXAFLEX 60 ENVASE GALON ( 3.75 LTS)"/>
        <s v="PLANCHA YESO CARTON VOLCAN RF 1.22 x 3.40 x 15MM WHITE BORDE CUADRADO (40PLXPQ) SKU 5002142"/>
        <s v="LLAVE DE BOLA JARDIN/LAVAD 1/2&quot; MANGO ROJO"/>
        <s v="GOLILLA PVC BLANCA PARA TECHO 27 MM C/TAPA"/>
        <s v="LLAVE DE BOLA JARDIN/LAVAD 1/2&quot; MANGO AZUL"/>
        <s v="CLAVO HELICOIDAL 31/4 x 80 N-80 (CAJA 4.500 UNIDADES)"/>
        <s v="GRAPA 14X35 T-50 (10.000 X CAJA)"/>
        <s v="ESQUINERO GUARDAPOLVO EXTERIOR PVC COLOR BLANCO"/>
        <s v="PLACA FIBROCEMENTO SIMPLISIMA CENIA BEIGE 2400 MM x 1200 MM x 6 MM"/>
        <s v="PLACA SMART SIDE R-4 SPC-M111 DE 1.220X2.440X11.1 MM (72 PL.POR PALLET )"/>
        <s v="TORNILLO PARA CONECTORES 5MM X 50MM (CAJA 250 UN) (CODIGO SIMPSON: CSA5.0X50)"/>
        <s v="ESQUINERO CORNIZA INTERIOR PVC COLOR BLANCO"/>
        <s v="ESCUADRA REFORZADA 105 X 150 X 90 E:3MM (COD: ABR105)"/>
        <s v="TERCIADO FENOLICO CD DE 1,22 X 2,44 X 15 mm (65 PL X PQTE)"/>
        <s v="PLACA LP OSB STANDAR 1.22 x2.44 x 9.5 MM APA PT-OECA095  (84 PL.xPAQ)"/>
        <s v="HOLDOWN SUJECIÓN DE SERVICIO PESADO, 14&quot; ALTO INCLUYE 30 TORNILLOS SDS25212 -HHDQ14"/>
        <s v="CINTA POLIESTER DE 2&quot; COLOR VERDE (ROLLO= 100 mt=15 kg)"/>
        <s v="ESMALTE AL AGUA RAL 8011"/>
        <s v="HOLDOWN ALTA CARGA HDQ8 CON TORNILLOS SDS 3&quot;-DHQ8"/>
        <s v="CONECTOR DENTADO SIMPSON DE  6&quot; X 8&quot;  (AS68B / 88 UND POR CAJA)"/>
        <s v="TORNILLO BASTON MURO TRA. 8 X 13/4"/>
        <s v="AISLAN  GLASS 90 MM 0.375x12 MTS . DENSIDAD 11 KG/M3 (13.5 M2 X BOLSA) SKU 4000147"/>
        <s v="TORNILLO SIMPSON ESTRUCTURAL SDWS22600DB DE 6&quot; (500 TORN.XPQTE.)"/>
        <s v="TORNILLO PARA FIBROCEMENTO PUNTA ESPEDA DE 10 x 13/4&quot;  COD: K20TFCW (CAJA 1.000 UND )"/>
        <s v="PISO VINILICO SAFETRED UNIVERSAL 2M VENUS (2 x 20 M)"/>
        <s v="PINO NACIONAL GRADO C-16/C-24 IMPREGNADO DE 2&quot; X 6&quot; X 3,20 m (41x138mm)"/>
        <s v="SOPORTE BARRA CORTINA ECONOMICO BLANCO COD:1511110022050"/>
        <s v="TORNILLOS SDS PARA CONECTORES ¼ X 4 1/2&quot; - VASTAGO LARGO (100 UN X CAJA) (SDS25412MB)"/>
        <s v="FORRO LATERAL E:05mm L:3140mm ALUZINC"/>
        <s v="ESMALTE AL AGUA RAL 8001"/>
        <s v="VOLCOGLASS X RH 1,20 x 2,40 x 15MM BORDE"/>
        <s v="EXTRACTOR VENTILACION PASIVA JONAS 4 VERSION CUADRADA F C/CELOSIA #150 BLANCO 100MM (COD: 250729)"/>
        <s v="PLANCHA YESO CARTON VOLCAN RF 122 x 2.44 x 15 LINEN GREY BORDE CUADRADO 70 PLXPALLET SKU 5002205"/>
        <s v="CELOSIA ALUMINIO MATE 25 x 25 CMS"/>
        <s v="V01-VENTANA DORMITORIOS 2 PAÑOS.INFERIOR FIJO Y SUPERIOR PROYECTANTE (2050mm X 700 mm)"/>
        <s v="V03- VENTANA BAÑO PROYECTANTE (550X550 MM)"/>
        <s v="V05-VENTANA LIVING-COMEDOR CORREDERA BALCONERA (2050 mm X 1600 mm)"/>
        <s v="MANILLA JUEGO 2816-C 19MM REVERSIBLE SIN BOC."/>
        <s v="IMPRIMANTE 4G"/>
        <s v="CUBREJUNTA MDF WHITE  DE 5.5 x 40 x 3.600 MM  (VOLCAN) SKU: 1500015"/>
        <s v="PASTA RETAPE NEUTRA WET-PROOF"/>
        <s v="MEMBRANA PVC NEGRA DE 0.8 MM ESPESOR TERMOFUSIONADA (4,1 ANCHO X 13 MT LARGO) MOD TIPO QB"/>
        <s v="PORTA ROLLO BENTON CROMO (21BE0000100)"/>
        <s v="PILASTRA MDF FOLIO COLOR BLANCO DE 12 x 57 x 2,440  mm"/>
        <s v="SIFON PARA LAVAPLATO DE 1 1/2&quot; VINILIT SALIDA RECTA DE 50"/>
        <s v="ESPEJO RECTO AL. BLANCO DE 50x70 CMS"/>
        <s v="TINA DE ACERO ESMALTADA BLANCA ANTIDESLIZANTE 130x70"/>
        <s v="PERCHA SIMPLE YORK 21PL0000104"/>
        <s v="ARGOLLA TOALLA BENTON CROMO (21BE0000101)"/>
        <s v="CUADRADILLO EXPANSION 8X8X70MM"/>
        <s v="AISLAN GLASS 140 MM R100/349 0.375x7.20 MTS DENSIDAD 13 KG/M3 (8.1 M2) COD:4000724"/>
        <s v="MANILLON C SPAGNA 19X200X300 MM (SKU: 041420)"/>
        <s v="CILINDRO 03 LLAVE/LLAVE 70MM (35X35) AI"/>
        <s v="CAVE POLFLEX IMPERMEABILIZANTE , COPD: LCPIMM10020601 BALDE 20 KG"/>
        <s v="BOCALLAVE B1 800 ACCESO SATINADO (PAR)"/>
        <s v="MUEBLE BASE LAVAPLATOS 80X50X86,5 CM EN MELAMINA BLANCA 15 MM"/>
        <s v="CERRADURA DE EMB 85000 MULTIPLE C/REC"/>
        <s v="BARANDA METALICA  3140X1050 MM- SOLUCION BALCON"/>
        <s v="PLANCHA YESO CARTON RH DE 1.20 x 2.40 x 12.5 MM BORDE REBAJADO (70PLXPQT)"/>
        <s v="CELOSÍA ALUMINIO BLANCO 805X2446 QUIEBRAVISTA GRANDE Y ANGULO PERIMETRAL"/>
        <s v="KIT DESAGÜE Y SIFÓN C/REBALSE PARA TINAS (SC1015690001BS)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AISLAN  GLASS 50 MM 0.375x12 MTS . DENSIDAD 14 KG/M3 (13.5 M2 X BOLSA) SKU 4000147"/>
        <s v="PINO NACIONAL GRADO C-16/C-24 IMPREGNADO DE 2&quot; x 4&quot; x x 3,20 m (41x90mm)"/>
        <s v="SELLO INSTALACION WC AURA HORIZONTAL"/>
        <s v="ADHESIVO VINILICO GEXAFLEX TINETA 20 KG"/>
        <s v="EXTRACTOR DVP4 12W 4 C/SENDOR DE HUMEDAD – HST 220VOLT"/>
        <s v="GRAPA 145X35 T-40 (10.000 X CAJA)"/>
        <s v="NUEVO ASIENTO Y TAPA WC AURA P.P. CIERRE ESTÁNDAR"/>
        <s v="ESQUINERO PILASTRA PVC COLOR BLANCO"/>
        <s v="TORNILLO PARA VOLCANITA CRS 6 x2 1/4 NEGRO DRYWALL"/>
        <s v="GUARDAPOLVO MDF FOLIO COLOR BLANCO DE 12 x 57 x 3.660"/>
        <s v="AISLAN ROCA 90 MM D: 32 KG/M3 DE 0.375x1.200 MM (5.4 M2) SKU 3000481"/>
        <s v="TERMINACION TOP COAT 4G"/>
        <s v="CUBREJUNTA MDF DE  5.5 x 40 x 2.440 MM.LINEN GREY (VOLCAN SKU 213041)"/>
        <s v="TOPE DE PUERTA IMPORTADO MODELO 26D"/>
        <s v="CORNIZA MDF FOLIO COLOR BLANCO MC-8 DE LARGO 3.660"/>
        <s v="KIT PRECOLGADO PTA PREPINTADA 750X2040+M.P.FINGER 38X120 C/CELOSÍA PVC-DERECHA"/>
        <s v="KIT PREC.PTA.CARA ACERO GALV.LISA 1/2 C.BLANCA 45X850X2050 V.TERMOPANEL,M.P.FINGER 38X120-DERECHA (LOGIA)"/>
        <s v="LAVAPLATOS DE SOBREPONER 80X50 CM PARA MONOMANDO C/SECADOR DERECHO"/>
        <s v="CERRADURA ACCESO 815 TUBULAR CILINDRO 3 LLAVES DAP DUCASSE US32D 45MM ACERO INOX 304"/>
        <s v="TORNILLO DOBLE ROSCA 8MM X 330 MM (50 UNID X CAJA) SWD"/>
        <s v="CALEFON 10 LITROS GAS LICUADO TIRO FORZADO"/>
        <s v="KIT DUCTO 60/100MM TIF CAM ABIER-5961599 (5961599)"/>
        <s v="NARIZ GRADA ALUMINIO 5367 DE 53 x 28 x 924 MM (casas Chacra)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CONECTOR DENTADO"/>
        <s v="E"/>
        <s v="CEERRADURA BAÑO 815 TUBULAR"/>
        <s v="CLAVO HELICOIDAL PROFIX"/>
        <s v="BURLETE PVC"/>
        <s v="COLA FRIA"/>
        <s v="FIBROCEMENTO BALCON"/>
        <s v="OSB 11MM"/>
        <s v="PINO 3X8X320"/>
        <s v="VOLCANITA EMPAPELADA CIELO"/>
        <s v="LLAVE DE BOLA AC"/>
        <s v="LLAVE DE BOLA AF"/>
        <s v="CLAVO HELICOIDAL"/>
        <s v="GRAPA T50"/>
        <s v="ESQUINERO GUARDAPOLVO EXTERIOR"/>
        <s v="SIMPLISIMA"/>
        <s v="SMARTPANEL"/>
        <s v="ESQUINERO CORNIZA INTERIOR"/>
        <s v="TERCIADO FENOLICO"/>
        <s v="OSB 9.5"/>
        <s v="PB1"/>
        <s v="PB2"/>
        <s v="AISLAN GLASS 90MM"/>
        <s v="TORNILLO SIMPSON 6&quot;"/>
        <s v="PISO TARKET"/>
        <s v="PINO 2X6X320"/>
        <s v="VOLCOGLASS"/>
        <s v="VENTILACIÓN PASIVA"/>
        <s v="VOCANITA EMPAPELADA MURO"/>
        <s v="CELOSIA ALUMINIO 25X25"/>
        <s v="VENTANA V-01"/>
        <s v="VENTANA V.05"/>
        <s v="MANILLA JUEGO"/>
        <s v="PASTA RETAPE"/>
        <s v="MEMBRANA PVC"/>
        <s v="PORTA ROLLO BENTON"/>
        <s v="SIFON LAVAPLATO"/>
        <s v="TINA DE ACERO"/>
        <s v="PERCHA SIMPLE YORK"/>
        <s v="ARGOLLA TOALLA BENTON"/>
        <s v="CUADRADILLO EXPANSION 8X"/>
        <s v="AISLAN GLASS 140MM"/>
        <s v="CILINDRO 03 LLAVE/LLAVE"/>
        <s v="BOCALLAVE B1 800 ACCESO"/>
        <s v="MUEBLE LAVAPLATOS"/>
        <s v="CERRADURA DE EMB"/>
        <s v="BARANDA BALCON"/>
        <s v="VOLCANITA RH"/>
        <s v="KIT DESAGUE TINA"/>
        <s v="LAVAMANOS DS THEOS"/>
        <s v="NEW TS2024022)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AISLAN DENSIDAD 14 KG/M3 (13.5 M2 X BOLSA) SKU 4000147"/>
        <s v="PINO 2X4X320"/>
        <s v="SELLO INSTALACION WC"/>
        <s v="EXTRT"/>
        <s v="GRAPA T40"/>
        <s v="NUEVA"/>
        <s v="ESQUINERO PILASTRA PVC"/>
        <s v="TORNILLO CRS 6X2 1/4"/>
        <s v="GUARDAPOLVO BLANCO"/>
        <s v="AISLAN ROCA 90MM"/>
        <s v="TERMINACION TOP COAT"/>
        <s v="CUBREJUNTA"/>
        <s v="TOPE DE PUERTA"/>
        <s v="CORNIZA BLANCA"/>
        <s v="KIT PREC"/>
        <s v="LAVAPLATOS"/>
        <s v="CERRADURA INOX 304"/>
        <s v="NARIZ GRADA ALUMINIO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32">
        <s v=""/>
        <s v="PINO 2X8X4"/>
        <s v="PINO 2X4X2,44"/>
        <s v="OSB 11MM"/>
        <s v="PINO 3X8X320"/>
        <s v="PINO 2X6X400"/>
        <s v="VOLCANITA EMPAPELADA CIELO"/>
        <s v="SIMPLISIMA"/>
        <s v="SMARTPANEL"/>
        <s v="TERCIADO FENOLICO"/>
        <s v="OSB 9.5"/>
        <s v="HOLDOWN PB1"/>
        <s v="HOLDOWN PB2"/>
        <s v="AISLAN GLASS 90MM"/>
        <s v="TORNILLO SIMPSON 6&quot;"/>
        <s v="PISO TARKET"/>
        <s v="PINO 2X6X320"/>
        <s v="VOLCOGLASS"/>
        <s v="VOCANITA EMPAPELADA MURO"/>
        <s v="VENTANA V-01"/>
        <s v="VENTANA BAÑO"/>
        <s v="VENTANA V.05"/>
        <s v="MEMBRANA PVC"/>
        <s v="AISLAN GLASS 140MM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5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54658"/>
    </cacheField>
    <cacheField name="AVANCE TEORICO MODULO" numFmtId="168">
      <sharedItems containsMixedTypes="1" containsNumber="1" minValue="0" maxValue="10487.84555984556"/>
    </cacheField>
    <cacheField name="PRECIO DE COMPRA" numFmtId="168">
      <sharedItems containsSemiMixedTypes="0" containsString="0" containsNumber="1" containsInteger="1" minValue="0" maxValue="77733788"/>
    </cacheField>
    <cacheField name="PRECIO COMPRA UNITARIO" numFmtId="168">
      <sharedItems containsMixedTypes="1" containsNumber="1" minValue="0" maxValue="381626.19148936169"/>
    </cacheField>
    <cacheField name="PROYECCION COMPRA" numFmtId="168">
      <sharedItems containsMixedTypes="1" containsNumber="1" minValue="-813847.33294064971" maxValue="3648789996.8590641"/>
    </cacheField>
    <cacheField name="%VARIACION" numFmtId="10">
      <sharedItems containsMixedTypes="1" containsNumber="1" minValue="-15.052452498825893" maxValue="0.44252002473722274"/>
    </cacheField>
    <cacheField name="PPTO FALTANTE" numFmtId="168">
      <sharedItems containsMixedTypes="1" containsNumber="1" minValue="-237564" maxValue="535082"/>
    </cacheField>
    <cacheField name="%AVANCE PEDIDOS" numFmtId="10">
      <sharedItems containsMixedTypes="1" containsNumber="1" minValue="-14.168646080760126" maxValue="2.7286702536510372"/>
    </cacheField>
    <cacheField name="SALDO DE COMPRA" numFmtId="168">
      <sharedItems containsMixedTypes="1" containsNumber="1" minValue="-744873614.75166321" maxValue="37251942.321272202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447646643515" createdVersion="8" refreshedVersion="8" minRefreshableVersion="3" recordCount="2393" xr:uid="{B2854F62-F04A-4B16-8820-693E19AF167B}">
  <cacheSource type="worksheet">
    <worksheetSource name="DETALLE_GD_1"/>
  </cacheSource>
  <cacheFields count="36">
    <cacheField name="FECHA GUIA" numFmtId="14">
      <sharedItems containsSemiMixedTypes="0" containsNonDate="0" containsDate="1" containsString="0" minDate="2025-10-08T00:00:00" maxDate="2026-06-19T00:00:00"/>
    </cacheField>
    <cacheField name="FECHA SOLICITUD" numFmtId="14">
      <sharedItems containsSemiMixedTypes="0" containsNonDate="0" containsDate="1" containsString="0" minDate="2025-10-08T00:00:00" maxDate="2026-06-19T00:00:00" count="129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  <d v="2026-06-15T00:00:00"/>
        <d v="2026-06-16T00:00:00"/>
        <d v="2026-06-17T00:00:00"/>
        <d v="2026-06-18T00:00:00"/>
      </sharedItems>
      <fieldGroup par="35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5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RESPONSABLE" numFmtId="166">
      <sharedItems containsBlank="1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310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19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9-06-2026"/>
        </groupItems>
      </fieldGroup>
    </cacheField>
    <cacheField name="Trimestres (FECHA SOLICITUD)" numFmtId="0" databaseField="0">
      <fieldGroup base="1">
        <rangePr groupBy="quarters" startDate="2025-10-08T00:00:00" endDate="2026-06-19T00:00:00"/>
        <groupItems count="6">
          <s v="&lt;08-10-2025"/>
          <s v="Trim.1"/>
          <s v="Trim.2"/>
          <s v="Trim.3"/>
          <s v="Trim.4"/>
          <s v="&gt;19-06-2026"/>
        </groupItems>
      </fieldGroup>
    </cacheField>
    <cacheField name="Años (FECHA SOLICITUD)" numFmtId="0" databaseField="0">
      <fieldGroup base="1">
        <rangePr groupBy="years" startDate="2025-10-08T00:00:00" endDate="2026-06-19T00:00:00"/>
        <groupItems count="4">
          <s v="&lt;08-10-2025"/>
          <s v="2025"/>
          <s v="2026"/>
          <s v="&gt;19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44765185185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24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631.3263456667273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447653124997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6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44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5056818181818182" maxValue="1"/>
    </cacheField>
    <cacheField name="%TERMINO" numFmtId="9">
      <sharedItems containsMixedTypes="1" containsNumber="1" minValue="0" maxValue="0.5641025641025641"/>
    </cacheField>
    <cacheField name="GAP INICIO" numFmtId="0">
      <sharedItems containsSemiMixedTypes="0" containsString="0" containsNumber="1" containsInteger="1" minValue="0" maxValue="598"/>
    </cacheField>
    <cacheField name="GAP TERMINO" numFmtId="0">
      <sharedItems containsSemiMixedTypes="0" containsString="0" containsNumber="1" containsInteger="1" minValue="0" maxValue="660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5056818181818182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6.25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447655324075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11">
        <n v="0.99999999999999989"/>
        <n v="0.95499999999999985"/>
        <n v="0.93"/>
        <n v="0.98499999999999988"/>
        <n v="0.85999999999999988"/>
        <n v="0.96999999999999986"/>
        <n v="0.91500000000000004"/>
        <n v="0.86499999999999999"/>
        <n v="0.97499999999999987"/>
        <n v="0.80999999999999983"/>
        <n v="0.8"/>
        <n v="0.94999999999999984"/>
        <n v="0.73999999999999988"/>
        <n v="0.7749999999999998"/>
        <n v="0.95999999999999985"/>
        <n v="0.71"/>
        <n v="0.7599999999999999"/>
        <n v="0.94"/>
        <n v="0.92499999999999982"/>
        <n v="0.74"/>
        <n v="0.79500000000000004"/>
        <n v="0.8949999999999998"/>
        <n v="0.91999999999999982"/>
        <n v="0.70499999999999985"/>
        <n v="0.73"/>
        <n v="0.67999999999999994"/>
        <n v="0.65999999999999992"/>
        <n v="0.83499999999999985"/>
        <n v="0.73499999999999999"/>
        <n v="0.56999999999999995"/>
        <n v="0.55999999999999994"/>
        <n v="0.80500000000000005"/>
        <n v="0.86499999999999988"/>
        <n v="0.53999999999999992"/>
        <n v="0.64999999999999991"/>
        <n v="0.39"/>
        <n v="0.48"/>
        <n v="0.43"/>
        <n v="0"/>
        <n v="0.12"/>
        <n v="0.78" u="1"/>
        <n v="0.72" u="1"/>
        <n v="0.78500000000000003" u="1"/>
        <n v="0.8899999999999999" u="1"/>
        <n v="0.88499999999999979" u="1"/>
        <n v="0.63" u="1"/>
        <n v="0.6399999999999999" u="1"/>
        <n v="0.54999999999999993" u="1"/>
        <n v="0.62" u="1"/>
        <n v="0.91" u="1"/>
        <n v="0.5" u="1"/>
        <n v="0.94499999999999984" u="1"/>
        <n v="0.7" u="1"/>
        <n v="0.7649999999999999" u="1"/>
        <n v="0.85499999999999987" u="1"/>
        <n v="0.46999999999999992" u="1"/>
        <n v="0.45" u="1"/>
        <n v="0.59" u="1"/>
        <n v="0.8849999999999999" u="1"/>
        <n v="0.84999999999999987" u="1"/>
        <n v="0.92999999999999983" u="1"/>
        <n v="0.84499999999999997" u="1"/>
        <n v="0.96499999999999986" u="1"/>
        <n v="0.7699999999999998" u="1"/>
        <n v="0.92" u="1"/>
        <n v="0.69" u="1"/>
        <n v="0.73499999999999988" u="1"/>
        <n v="0.91499999999999981" u="1"/>
        <n v="0.61" u="1"/>
        <n v="0.53" u="1"/>
        <n v="0.85499999999999998" u="1"/>
        <n v="0.81499999999999995" u="1"/>
        <n v="0.96999999999999964" u="1"/>
        <n v="0.83499999999999996" u="1"/>
        <n v="0.74499999999999988" u="1"/>
        <n v="0.66999999999999993" u="1"/>
        <n v="0.745" u="1"/>
        <n v="0.5099999999999999" u="1"/>
        <n v="0.97999999999999965" u="1"/>
        <n v="0.75" u="1"/>
        <n v="0.57999999999999996" u="1"/>
        <n v="0.6" u="1"/>
        <n v="0.41" u="1"/>
        <n v="0.42999999999999994" u="1"/>
        <n v="0.23" u="1"/>
        <n v="0.81" u="1"/>
        <n v="0.83999999999999986" u="1"/>
        <n v="0.8999999999999998" u="1"/>
        <n v="0.64" u="1"/>
        <n v="0.41999999999999993" u="1"/>
        <n v="0.93499999999999983" u="1"/>
        <n v="0.93999999999999984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82499999999999984" u="1"/>
        <n v="0.66500000000000004" u="1"/>
        <n v="0.81999999999999984" u="1"/>
        <n v="0.65500000000000003" u="1"/>
        <n v="0.43999999999999995" u="1"/>
        <n v="0.74999999999999989" u="1"/>
        <n v="0.72999999999999987" u="1"/>
        <n v="0.579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18T00:00:00" count="64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m/>
        <d v="2026-06-15T00:00:00"/>
        <d v="2026-06-17T00:00:00"/>
        <d v="2026-06-16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9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1" maxValue="46191"/>
    </cacheField>
    <cacheField name="FECHA TERMINO" numFmtId="14">
      <sharedItems containsNonDate="0" containsDate="1" containsString="0" containsBlank="1" minDate="2026-05-08T00:00:00" maxDate="2026-06-19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40-49%"/>
        <s v="0%"/>
        <s v="10-19%"/>
        <s v="20-29%" u="1"/>
        <s v="COMPLETO" u="1"/>
      </sharedItems>
    </cacheField>
    <cacheField name="GAP INICIO (DIAS)" numFmtId="41">
      <sharedItems containsMixedTypes="1" containsNumber="1" containsInteger="1" minValue="-2" maxValue="14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18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8-06-2026"/>
        </groupItems>
      </fieldGroup>
    </cacheField>
    <cacheField name="Meses (FECHA INICIO REAL)" numFmtId="0" databaseField="0">
      <fieldGroup base="6">
        <rangePr groupBy="months" startDate="2026-02-17T00:00:00" endDate="2026-06-18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8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447659953701" createdVersion="8" refreshedVersion="8" minRefreshableVersion="3" recordCount="13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16T00:00:00" count="10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000"/>
    </cacheField>
    <cacheField name="CANT X MODULO" numFmtId="0">
      <sharedItems containsString="0" containsBlank="1" containsNumber="1" minValue="0" maxValue="52.5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5097"/>
    </cacheField>
    <cacheField name="CONSUMO" numFmtId="0">
      <sharedItems containsSemiMixedTypes="0" containsString="0" containsNumber="1" containsInteger="1" minValue="128" maxValue="14374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431.67271973106057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458.20009356928216"/>
    </cacheField>
    <cacheField name="PERDIDA O EN PROCESO" numFmtId="168">
      <sharedItems containsMixedTypes="1" containsNumber="1" minValue="-1040.9859249836786" maxValue="62.88827470200259"/>
    </cacheField>
    <cacheField name="VALOR UNITARIO" numFmtId="168">
      <sharedItems containsSemiMixedTypes="0" containsString="0" containsNumber="1" minValue="707.86891891891889" maxValue="150740.5806451613"/>
    </cacheField>
    <cacheField name="VALOR PERDIDA" numFmtId="168">
      <sharedItems containsMixedTypes="1" containsNumber="1" minValue="-156918822.77548003" maxValue="1459025.8994453484"/>
    </cacheField>
    <cacheField name="VALOR STOCK" numFmtId="168">
      <sharedItems containsSemiMixedTypes="0" containsString="0" containsNumber="1" minValue="0" maxValue="11790055.218109954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92.447660532409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981292641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4915528818969448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2408380681818186"/>
    </cacheField>
    <cacheField name="%AVANCE FISICO MENSUAL" numFmtId="10">
      <sharedItems containsString="0" containsBlank="1" containsNumber="1" minValue="1.6447368421052627E-2" maxValue="6.2992010793066905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24"/>
    <n v="0"/>
    <n v="124"/>
    <s v=""/>
    <n v="274671"/>
    <n v="2215.0887096774195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34"/>
    <n v="0"/>
    <n v="134"/>
    <s v=""/>
    <n v="302351"/>
    <n v="2256.3507462686566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1"/>
    <x v="1"/>
    <s v=""/>
    <s v=""/>
    <s v=""/>
    <s v=""/>
    <s v=""/>
    <n v="2814"/>
    <n v="0"/>
    <n v="2814"/>
    <s v=""/>
    <n v="38704130"/>
    <n v="13754.132906894101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9"/>
    <n v="0"/>
    <n v="19"/>
    <s v=""/>
    <n v="934039"/>
    <n v="49159.947368421053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6"/>
    <n v="0"/>
    <n v="46"/>
    <s v=""/>
    <n v="59716"/>
    <n v="1298.17391304347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218"/>
    <n v="0"/>
    <n v="218"/>
    <s v=""/>
    <n v="624335"/>
    <n v="2863.9220183486241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231"/>
    <n v="0"/>
    <n v="231"/>
    <s v=""/>
    <n v="424129"/>
    <n v="1836.0562770562772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71"/>
    <n v="0"/>
    <n v="71"/>
    <s v=""/>
    <n v="174195"/>
    <n v="2453.4507042253522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49"/>
    <n v="0"/>
    <n v="149"/>
    <s v=""/>
    <n v="113746"/>
    <n v="763.39597315436242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41"/>
    <n v="0"/>
    <n v="141"/>
    <s v=""/>
    <n v="101122"/>
    <n v="717.17730496453896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161"/>
    <n v="0"/>
    <n v="1161"/>
    <s v=""/>
    <n v="866106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8"/>
    <n v="0"/>
    <n v="78"/>
    <s v=""/>
    <n v="1850475"/>
    <n v="23724.038461538461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2"/>
    <x v="1"/>
    <s v=""/>
    <s v=""/>
    <s v=""/>
    <s v=""/>
    <s v=""/>
    <n v="15936"/>
    <n v="0"/>
    <n v="15936"/>
    <s v=""/>
    <n v="77733788"/>
    <n v="4877.8732429718875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33"/>
    <n v="0"/>
    <n v="33"/>
    <s v=""/>
    <n v="49587"/>
    <n v="1502.63636363636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7"/>
    <n v="0"/>
    <n v="27"/>
    <s v=""/>
    <n v="8423"/>
    <n v="311.96296296296299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86"/>
    <n v="0"/>
    <n v="186"/>
    <s v=""/>
    <n v="1664968"/>
    <n v="8951.4408602150543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54658"/>
    <n v="0"/>
    <n v="254658"/>
    <n v="10487.84555984556"/>
    <n v="872408"/>
    <n v="3.4258024487744345"/>
    <n v="-813847.33294064971"/>
    <n v="-15.052452498825893"/>
    <n v="-237564"/>
    <n v="-1.0719553467697125"/>
    <n v="-8973.6115846497705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7"/>
    <n v="0"/>
    <n v="17"/>
    <n v="1619.047619047619"/>
    <n v="833522"/>
    <n v="49030.705882352944"/>
    <n v="-471087.02211764711"/>
    <n v="-2.2997833530653233"/>
    <n v="-9.6080000000000005"/>
    <n v="-1.7693588676103247"/>
    <n v="7.1297576883807778E-2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531"/>
    <n v="0"/>
    <n v="531"/>
    <n v="1011.4285714285713"/>
    <n v="743693"/>
    <n v="1400.5517890772128"/>
    <n v="-226049.0587570621"/>
    <n v="-1.4443277588201093"/>
    <n v="-161.39999999999998"/>
    <n v="-3.2899628252788107"/>
    <n v="-3886.5225034621253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193"/>
    <n v="0"/>
    <n v="1193"/>
    <n v="757.46031746031736"/>
    <n v="4394675"/>
    <n v="3683.7175188600168"/>
    <n v="-310169.01508801273"/>
    <n v="-1.0762036182567689"/>
    <n v="-84.199999999999818"/>
    <n v="-14.168646080760126"/>
    <n v="-1081.3367200134089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839"/>
    <n v="0"/>
    <n v="839"/>
    <n v="399.52380952380952"/>
    <n v="846096"/>
    <n v="1008.4576877234804"/>
    <n v="644807.84553039342"/>
    <n v="-0.49659812802506997"/>
    <n v="639.40000000000009"/>
    <n v="1.3121676571786047"/>
    <n v="90825.193702193326"/>
    <n v="862"/>
    <n v="0"/>
  </r>
  <r>
    <n v="408034"/>
    <x v="99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25"/>
    <n v="0"/>
    <n v="25"/>
    <n v="350.14005602240894"/>
    <n v="46675"/>
    <n v="1867"/>
    <n v="47170.875200000009"/>
    <n v="-0.49734466812169487"/>
    <n v="25.265600000000006"/>
    <n v="0.98948768285732358"/>
    <n v="1.2543107120000059"/>
    <n v="1866.9503999999999"/>
    <n v="4.4999999090578058E-5"/>
  </r>
  <r>
    <n v="1801230"/>
    <x v="100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101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58"/>
    <n v="0"/>
    <n v="358"/>
    <n v="340.95238095238096"/>
    <n v="980210"/>
    <n v="2738.0167597765362"/>
    <n v="1043731.9888268157"/>
    <n v="-0.55751328952996881"/>
    <n v="381.20000000000005"/>
    <n v="0.93913955928646364"/>
    <n v="-172677.21117318445"/>
    <n v="3191"/>
    <n v="0"/>
  </r>
  <r>
    <n v="1103074"/>
    <x v="102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30"/>
    <n v="0"/>
    <n v="330"/>
    <n v="314.28571428571428"/>
    <n v="680304"/>
    <n v="2061.5272727272727"/>
    <n v="843576.96000000008"/>
    <n v="-0.52978879381846"/>
    <n v="409.20000000000005"/>
    <n v="0.80645161290322576"/>
    <n v="-149551.44000000006"/>
    <n v="2427"/>
    <n v="0"/>
  </r>
  <r>
    <n v="704024"/>
    <x v="103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701040"/>
    <x v="104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10045"/>
    <x v="105"/>
    <x v="65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4045"/>
    <n v="0"/>
    <n v="4045"/>
    <n v="240.77380952380946"/>
    <n v="1404842"/>
    <n v="347.30333745364646"/>
    <n v="2702784.0327317682"/>
    <n v="-0.379016617168906"/>
    <n v="7782.2000000000025"/>
    <n v="0.51977589884608444"/>
    <n v="-161076.15884243231"/>
    <n v="368.00139999999999"/>
    <n v="3.9000000072064722E-5"/>
  </r>
  <r>
    <n v="1103088"/>
    <x v="106"/>
    <x v="66"/>
    <s v=""/>
    <s v=""/>
    <m/>
    <s v=""/>
    <n v="3134"/>
    <b v="0"/>
    <x v="0"/>
    <x v="0"/>
    <n v="1.05"/>
    <n v="0"/>
    <n v="0"/>
    <n v="0"/>
    <n v="737.1"/>
    <n v="250"/>
    <n v="0"/>
    <n v="250"/>
    <n v="238.09523809523807"/>
    <n v="783500"/>
    <n v="3134"/>
    <n v="1533152.8"/>
    <s v=""/>
    <n v="489.20000000000005"/>
    <n v="0.51103843008994276"/>
    <n v="1533152.8"/>
    <n v="3134"/>
    <n v="0"/>
  </r>
  <r>
    <n v="1405040"/>
    <x v="107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124"/>
    <n v="0"/>
    <n v="124"/>
    <n v="236.19047619047618"/>
    <n v="939162"/>
    <n v="7573.8870967741932"/>
    <n v="1860146.6709677421"/>
    <n v="-0.33498092369166677"/>
    <n v="245.60000000000002"/>
    <n v="0.50488599348534202"/>
    <n v="1445.8709677418228"/>
    <n v="7568"/>
    <n v="0"/>
  </r>
  <r>
    <n v="1902003"/>
    <x v="108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93"/>
    <n v="0"/>
    <n v="93"/>
    <n v="224.27688790496444"/>
    <n v="14018874"/>
    <n v="150740.5806451613"/>
    <n v="29986049.504119754"/>
    <n v="-0.3184096104275026"/>
    <n v="198.92486400000007"/>
    <n v="0.46751320136632074"/>
    <n v="7281.6814799085259"/>
    <n v="150703.9755"/>
    <n v="4.0000042645260692E-5"/>
  </r>
  <r>
    <s v="geotextil"/>
    <x v="109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408042"/>
    <x v="110"/>
    <x v="68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8"/>
    <n v="0"/>
    <n v="198"/>
    <n v="206.62531551450886"/>
    <n v="6930000"/>
    <n v="35000"/>
    <n v="16681433.999999991"/>
    <n v="-0.29350186862856364"/>
    <n v="476.61239999999975"/>
    <n v="0.41543191070983487"/>
    <n v="0"/>
    <n v="35000"/>
    <n v="0"/>
  </r>
  <r>
    <n v="302248"/>
    <x v="111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801735"/>
    <x v="112"/>
    <x v="69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100"/>
    <n v="0"/>
    <n v="100"/>
    <n v="190.47619047619048"/>
    <n v="381570"/>
    <n v="3815.7"/>
    <n v="1028712.7200000001"/>
    <n v="-0.28788065473398983"/>
    <n v="269.60000000000002"/>
    <n v="0.37091988130563797"/>
    <n v="-25017.053459999966"/>
    <n v="3495"/>
    <n v="0"/>
  </r>
  <r>
    <n v="1103086"/>
    <x v="113"/>
    <x v="66"/>
    <s v=""/>
    <s v=""/>
    <m/>
    <s v="TRA"/>
    <n v="10466"/>
    <b v="0"/>
    <x v="0"/>
    <x v="0"/>
    <n v="0.52500000000000002"/>
    <n v="0"/>
    <n v="0"/>
    <n v="0"/>
    <n v="368.55"/>
    <n v="100"/>
    <n v="0"/>
    <n v="100"/>
    <n v="190.47619047619048"/>
    <n v="1046582"/>
    <n v="10465.82"/>
    <n v="2821585.0720000002"/>
    <s v=""/>
    <n v="269.60000000000002"/>
    <n v="0.37091988130563797"/>
    <n v="2821585.0720000002"/>
    <n v="10466"/>
    <n v="0"/>
  </r>
  <r>
    <n v="2302098"/>
    <x v="114"/>
    <x v="70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9"/>
    <n v="0"/>
    <n v="99"/>
    <n v="188.57142857142856"/>
    <n v="2100087"/>
    <n v="21213"/>
    <n v="5740237.8000000007"/>
    <n v="-0.26785714285714279"/>
    <n v="270.60000000000002"/>
    <n v="0.36585365853658536"/>
    <n v="0"/>
    <n v="21213"/>
    <n v="0"/>
  </r>
  <r>
    <n v="704046"/>
    <x v="115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79"/>
    <n v="0"/>
    <n v="79"/>
    <n v="188.0952380952381"/>
    <n v="715665"/>
    <n v="9059.0506329113923"/>
    <n v="1962915.0911392407"/>
    <n v="-0.2685542833575264"/>
    <n v="216.68"/>
    <n v="0.36459294812626913"/>
    <n v="-3686.0657067191787"/>
    <n v="9076.0622000000003"/>
    <n v="2.9999991966178641E-6"/>
  </r>
  <r>
    <n v="412301"/>
    <x v="116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750"/>
    <n v="0"/>
    <n v="3750"/>
    <n v="178.57142857142858"/>
    <n v="1457850"/>
    <n v="388.76"/>
    <n v="4289577.84"/>
    <n v="-0.25365215584481327"/>
    <n v="11034"/>
    <n v="0.33985861881457313"/>
    <n v="2.5378200002014637"/>
    <n v="388.75979999999998"/>
    <n v="2.99999999811007E-5"/>
  </r>
  <r>
    <n v="810007"/>
    <x v="117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69"/>
    <n v="0"/>
    <n v="169"/>
    <n v="160.95238095238093"/>
    <n v="566958"/>
    <n v="3354.7810650887573"/>
    <n v="1912896.1633136095"/>
    <n v="-0.20976793019593098"/>
    <n v="570.20000000000005"/>
    <n v="0.29638723254998245"/>
    <n v="45648.174726009369"/>
    <n v="3274.7246"/>
    <n v="-3.8000000131432898E-5"/>
  </r>
  <r>
    <n v="701084"/>
    <x v="118"/>
    <x v="71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112"/>
    <n v="0"/>
    <n v="112"/>
    <n v="160.40100250626566"/>
    <n v="4402591"/>
    <n v="39308.848214285717"/>
    <n v="14920380.899000002"/>
    <n v="-0.20507307521413543"/>
    <n v="379.56800000000004"/>
    <n v="0.29507229271171431"/>
    <n v="427367.58554014564"/>
    <n v="38182.916700000002"/>
    <n v="3.300000389572233E-5"/>
  </r>
  <r>
    <n v="302249"/>
    <x v="119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984"/>
    <n v="0"/>
    <n v="984"/>
    <n v="156.19047619047618"/>
    <n v="2215422"/>
    <n v="2251.4451219512193"/>
    <n v="7770187.4048780501"/>
    <n v="-0.21307595804758772"/>
    <n v="3451.2000000000007"/>
    <n v="0.28511821974965224"/>
    <n v="86749.273300449364"/>
    <n v="2226.3090999999999"/>
    <n v="-4.799999987881165E-5"/>
  </r>
  <r>
    <n v="407185"/>
    <x v="120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44982"/>
    <n v="0"/>
    <n v="144982"/>
    <n v="150.08488612836439"/>
    <n v="940909"/>
    <n v="6.4898332206756697"/>
    <n v="3472592.9393855785"/>
    <n v="-0.25762777361958411"/>
    <n v="535082"/>
    <n v="0.27095286329945689"/>
    <n v="-207872.28285442153"/>
    <n v="6.8783000000000003"/>
    <n v="-2.0000000000131024E-5"/>
  </r>
  <r>
    <n v="304007"/>
    <x v="121"/>
    <x v="72"/>
    <s v="OBRA GRUESA"/>
    <s v="TABLERO"/>
    <n v="11444.353021999999"/>
    <s v="PL"/>
    <n v="11444.353021999996"/>
    <b v="1"/>
    <x v="3"/>
    <x v="1"/>
    <n v="8.6625000000000014"/>
    <n v="99136.70805307501"/>
    <n v="3172374.6576984003"/>
    <n v="69792242.469364807"/>
    <n v="6081.0750000000007"/>
    <n v="1288"/>
    <n v="0"/>
    <n v="1288"/>
    <n v="148.68686868686865"/>
    <n v="14808508"/>
    <n v="11497.288819875776"/>
    <n v="55306558.139130451"/>
    <n v="-0.20755436159817942"/>
    <n v="4810.4000000000015"/>
    <n v="0.26775320139697312"/>
    <n v="254642.36210163683"/>
    <n v="11444.352999999999"/>
    <n v="-2.1999996533850208E-5"/>
  </r>
  <r>
    <s v="030253X"/>
    <x v="122"/>
    <x v="73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888"/>
    <n v="0"/>
    <n v="888"/>
    <n v="140.95238095238093"/>
    <n v="13713845"/>
    <n v="15443.519144144144"/>
    <n v="54781251.108108118"/>
    <n v="-0.19585211151897863"/>
    <n v="3547.2000000000007"/>
    <n v="0.25033829499323407"/>
    <n v="297313.38915611058"/>
    <n v="15359.702799999999"/>
    <n v="1.499999598308932E-5"/>
  </r>
  <r>
    <n v="302046"/>
    <x v="123"/>
    <x v="18"/>
    <s v="OBRA GRUESA"/>
    <s v="MADERA"/>
    <n v="10156.598467"/>
    <s v="PZA"/>
    <n v="10156.598467000002"/>
    <b v="1"/>
    <x v="5"/>
    <x v="1"/>
    <n v="34.65"/>
    <n v="351926.13688154996"/>
    <n v="11261636.380209599"/>
    <n v="247756000.36461118"/>
    <n v="24324.3"/>
    <n v="4837"/>
    <n v="0"/>
    <n v="4837"/>
    <n v="139.59595959595961"/>
    <n v="49768122"/>
    <n v="10289.047343394666"/>
    <n v="201218783.27583212"/>
    <n v="-0.18783487390938003"/>
    <n v="19556.599999999999"/>
    <n v="0.24733338105805713"/>
    <n v="2590249.696099937"/>
    <n v="10156.5985"/>
    <n v="3.2999998438754119E-5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8"/>
    <n v="0"/>
    <n v="18"/>
    <n v="137.14285714285714"/>
    <n v="392207"/>
    <n v="21789.277777777777"/>
    <n v="1621122.2666666668"/>
    <n v="-0.19948011250111786"/>
    <n v="74.400000000000006"/>
    <n v="0.24193548387096772"/>
    <n v="-9467.1141717333812"/>
    <n v="22292"/>
    <n v="0"/>
  </r>
  <r>
    <n v="701043"/>
    <x v="125"/>
    <x v="74"/>
    <s v="OBRA GRUESA"/>
    <s v="TABIQUERIA"/>
    <n v="22146.362772"/>
    <s v="PL"/>
    <n v="22146.362772"/>
    <b v="1"/>
    <x v="6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5316484"/>
    <x v="126"/>
    <x v="75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70"/>
    <n v="0"/>
    <n v="70"/>
    <n v="133.33333333333331"/>
    <n v="303105"/>
    <n v="4330.0714285714284"/>
    <n v="1297289.4000000001"/>
    <n v="-0.19730138110144535"/>
    <n v="299.60000000000002"/>
    <n v="0.23364485981308408"/>
    <n v="-12779.690990800038"/>
    <n v="4372.7272999999996"/>
    <n v="2.6999999136023689E-5"/>
  </r>
  <r>
    <n v="1405006"/>
    <x v="127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4050"/>
    <n v="0"/>
    <n v="4050"/>
    <n v="133.00492610837438"/>
    <n v="142766"/>
    <n v="35.250864197530866"/>
    <n v="612899.7256296298"/>
    <n v="-0.18769683241683288"/>
    <n v="17386.800000000003"/>
    <n v="0.23293533025053484"/>
    <n v="928.52810162969399"/>
    <n v="35.197499999999998"/>
    <n v="3.9999999991380264E-5"/>
  </r>
  <r>
    <n v="5316483"/>
    <x v="128"/>
    <x v="76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9"/>
    <n v="0"/>
    <n v="69"/>
    <n v="131.42857142857142"/>
    <n v="210070"/>
    <n v="3044.4927536231885"/>
    <n v="915174.52173913049"/>
    <n v="-0.23520012400035151"/>
    <n v="300.60000000000002"/>
    <n v="0.22954091816367264"/>
    <n v="-58050.18544666958"/>
    <n v="3237.6071000000002"/>
    <n v="-4.3000000005122274E-5"/>
  </r>
  <r>
    <n v="408071"/>
    <x v="129"/>
    <x v="77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408088"/>
    <x v="130"/>
    <x v="78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6"/>
    <n v="0"/>
    <n v="16"/>
    <n v="126.98412698412699"/>
    <n v="280000"/>
    <n v="17500"/>
    <n v="1272320.0000000002"/>
    <n v="-0.18037952272446878"/>
    <n v="72.704000000000008"/>
    <n v="0.22007042253521125"/>
    <n v="-6.7407513598445803"/>
    <n v="17500.092700000001"/>
    <n v="-1.4999997802078724E-5"/>
  </r>
  <r>
    <n v="704025"/>
    <x v="131"/>
    <x v="79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705028"/>
    <x v="132"/>
    <x v="80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49"/>
    <n v="0"/>
    <n v="449"/>
    <n v="122.17687074829932"/>
    <n v="10231413"/>
    <n v="22787.11135857461"/>
    <n v="48723401.50690423"/>
    <n v="-0.17859236862408612"/>
    <n v="2138.1999999999998"/>
    <n v="0.20998971097184549"/>
    <n v="-299294.22090316564"/>
    <n v="22927.086200000002"/>
    <n v="-6.999998731771484E-6"/>
  </r>
  <r>
    <n v="304002"/>
    <x v="133"/>
    <x v="81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783"/>
    <n v="0"/>
    <n v="2783"/>
    <n v="119.45808182427902"/>
    <n v="60094732"/>
    <n v="21593.507725476105"/>
    <n v="294060388.2055335"/>
    <n v="-0.15612396477097734"/>
    <n v="13617.999999999996"/>
    <n v="0.204361873990307"/>
    <n v="4725453.795979619"/>
    <n v="21246.5072"/>
    <n v="4.7000001359265298E-5"/>
  </r>
  <r>
    <n v="407427"/>
    <x v="134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5"/>
    <x v="82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12302"/>
    <x v="136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304049"/>
    <x v="137"/>
    <x v="83"/>
    <s v="OBRA GRUESA"/>
    <s v="MADERA"/>
    <n v="14982"/>
    <s v="PL"/>
    <n v="14981.999999999993"/>
    <b v="1"/>
    <x v="9"/>
    <x v="1"/>
    <n v="23.273250000000008"/>
    <n v="348679.83150000015"/>
    <n v="11157754.608000005"/>
    <n v="245470601.37600011"/>
    <n v="16337.821500000005"/>
    <n v="2510"/>
    <n v="0"/>
    <n v="2510"/>
    <n v="107.84914010720459"/>
    <n v="37819229"/>
    <n v="15067.421912350597"/>
    <n v="209050956.42321602"/>
    <n v="-0.1483666261810237"/>
    <n v="13874.368000000006"/>
    <n v="0.1809091412307933"/>
    <n v="1185175.0472159386"/>
    <n v="14982"/>
    <n v="0"/>
  </r>
  <r>
    <n v="304101"/>
    <x v="138"/>
    <x v="84"/>
    <s v="OBRA GRUESA"/>
    <s v="TABLERO"/>
    <n v="9657.5879499999992"/>
    <s v="PL"/>
    <n v="9657.5879500000046"/>
    <b v="1"/>
    <x v="10"/>
    <x v="1"/>
    <n v="47.643749999999976"/>
    <n v="460123.70589281223"/>
    <n v="14723958.588569991"/>
    <n v="323927088.94853979"/>
    <n v="33445.912499999984"/>
    <n v="5137"/>
    <n v="0"/>
    <n v="5137"/>
    <n v="107.82106782106787"/>
    <n v="49570780"/>
    <n v="9649.7527739926027"/>
    <n v="274093507.7430405"/>
    <n v="-0.15384196909019865"/>
    <n v="28404.199999999983"/>
    <n v="0.18085353574471391"/>
    <n v="-222551.90634930134"/>
    <n v="9657.5879999999997"/>
    <n v="4.9999995098914951E-5"/>
  </r>
  <r>
    <n v="412260"/>
    <x v="139"/>
    <x v="85"/>
    <s v="OBRA GRUESA"/>
    <s v="FIJACION"/>
    <n v="87567.442477999997"/>
    <s v="UND"/>
    <n v="87567.442477999983"/>
    <b v="1"/>
    <x v="11"/>
    <x v="1"/>
    <n v="5.7750000000000004"/>
    <n v="505701.98031045002"/>
    <n v="16182463.369934401"/>
    <n v="356014194.13855684"/>
    <n v="4054.05"/>
    <n v="620"/>
    <n v="0"/>
    <n v="620"/>
    <n v="107.35930735930735"/>
    <n v="53852106"/>
    <n v="86858.235483870973"/>
    <n v="299278736.18322587"/>
    <n v="-0.1593629099328836"/>
    <n v="3445.6000000000004"/>
    <n v="0.17993963315532852"/>
    <n v="-2443643.6189709306"/>
    <n v="87567.442500000005"/>
    <n v="2.2000021999701858E-5"/>
  </r>
  <r>
    <n v="5309018"/>
    <x v="140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700"/>
    <n v="0"/>
    <n v="3700"/>
    <n v="106.78210678210681"/>
    <n v="2619115"/>
    <n v="707.86891891891889"/>
    <n v="14648356.260540536"/>
    <n v="-0.14214194754258658"/>
    <n v="20693.599999999995"/>
    <n v="0.17879924227780575"/>
    <n v="162852.15322533995"/>
    <n v="699.99919999999997"/>
    <n v="-3.2000000487641955E-5"/>
  </r>
  <r>
    <n v="602255"/>
    <x v="141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32"/>
    <n v="0"/>
    <n v="32"/>
    <n v="105.97879803069867"/>
    <n v="1532480"/>
    <n v="47890"/>
    <n v="8647536.5698000006"/>
    <n v="-0.1505291964055675"/>
    <n v="180.57082"/>
    <n v="0.17721578713548514"/>
    <n v="90.285410000011325"/>
    <n v="47889.5"/>
    <n v="0"/>
  </r>
  <r>
    <n v="412280"/>
    <x v="142"/>
    <x v="86"/>
    <s v="OBRA GRUESA"/>
    <s v="FIJACION"/>
    <n v="40002.920093000001"/>
    <s v="UND"/>
    <n v="40002.920093000001"/>
    <b v="1"/>
    <x v="12"/>
    <x v="1"/>
    <n v="7.875"/>
    <n v="315022.99573237501"/>
    <n v="10080735.863436"/>
    <n v="221776188.995592"/>
    <n v="5528.25"/>
    <n v="830"/>
    <n v="0"/>
    <n v="830"/>
    <n v="105.39682539682539"/>
    <n v="32514881"/>
    <n v="39174.555421686746"/>
    <n v="184668854.25783131"/>
    <n v="-0.16731884024979005"/>
    <n v="4714"/>
    <n v="0.17607127704709377"/>
    <n v="-3904911.0605706871"/>
    <n v="40002.920100000003"/>
    <n v="7.0000023697502911E-6"/>
  </r>
  <r>
    <n v="410126"/>
    <x v="143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106"/>
    <n v="0"/>
    <n v="1106"/>
    <n v="105.33333333333333"/>
    <n v="1088091"/>
    <n v="983.80741410488247"/>
    <n v="6184213.4050632911"/>
    <n v="-0.14945821753428234"/>
    <n v="6286"/>
    <n v="0.17594654788418709"/>
    <n v="1185.1190972914919"/>
    <n v="983.61890000000005"/>
    <n v="1.9000000065716449E-5"/>
  </r>
  <r>
    <s v="040748X"/>
    <x v="144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1901008"/>
    <x v="145"/>
    <x v="87"/>
    <s v="OBRA GRUESA"/>
    <s v="AISLANTE"/>
    <n v="2112.795779"/>
    <s v="M2"/>
    <n v="2112.795779"/>
    <b v="1"/>
    <x v="13"/>
    <x v="1"/>
    <n v="62.430325650000007"/>
    <n v="131902.52851491544"/>
    <n v="4220880.912477294"/>
    <n v="92859380.074500471"/>
    <n v="43826.088606300007"/>
    <n v="6477"/>
    <n v="0"/>
    <n v="6477"/>
    <n v="103.74765680883485"/>
    <n v="13356319"/>
    <n v="2062.1150223869076"/>
    <n v="77275593.712261677"/>
    <n v="-0.16782134825513617"/>
    <n v="37473.949257600005"/>
    <n v="0.17284006965682738"/>
    <n v="-1899208.1016557962"/>
    <n v="2112.7957999999999"/>
    <n v="2.0999999833293259E-5"/>
  </r>
  <r>
    <n v="407011"/>
    <x v="146"/>
    <x v="88"/>
    <s v="OBRA GRUESA"/>
    <s v="FIJACION"/>
    <n v="473.17523999999997"/>
    <s v="UND"/>
    <n v="473.17523999999992"/>
    <b v="1"/>
    <x v="14"/>
    <x v="1"/>
    <n v="588"/>
    <n v="278227.04112000001"/>
    <n v="8903265.3158400003"/>
    <n v="195871836.94848001"/>
    <n v="412776"/>
    <n v="60298"/>
    <n v="0"/>
    <n v="60298"/>
    <n v="102.54761904761905"/>
    <n v="28064712"/>
    <n v="465.43354671796743"/>
    <n v="164602435.53099605"/>
    <n v="-0.1596421512384586"/>
    <n v="353654"/>
    <n v="0.17049998020664264"/>
    <n v="-2737880.795963943"/>
    <n v="473.17520000000002"/>
    <n v="-3.9999999899009708E-5"/>
  </r>
  <r>
    <n v="407049"/>
    <x v="147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5255"/>
    <n v="0"/>
    <n v="5255"/>
    <n v="100.0952380952381"/>
    <n v="85141"/>
    <n v="16.201902949571835"/>
    <n v="513681.33301617502"/>
    <n v="-0.14219445128845465"/>
    <n v="31705"/>
    <n v="0.16574672764548179"/>
    <n v="-8.2131938250386156"/>
    <n v="16.202200000000001"/>
    <n v="3.7999999999982492E-5"/>
  </r>
  <r>
    <s v="081009X"/>
    <x v="148"/>
    <x v="89"/>
    <s v="TERMINACION"/>
    <n v="0"/>
    <n v="11882.387917"/>
    <s v="M2"/>
    <n v="11882.387917"/>
    <b v="1"/>
    <x v="15"/>
    <x v="1"/>
    <n v="7.6124999999999998"/>
    <n v="90454.678018162493"/>
    <n v="2894549.6965811998"/>
    <n v="63680093.324786395"/>
    <n v="5343.9749999999995"/>
    <n v="760"/>
    <n v="0"/>
    <n v="760"/>
    <n v="99.835796387520531"/>
    <n v="10146930"/>
    <n v="13351.223684210527"/>
    <n v="61404947.968421049"/>
    <n v="-3.5727732758830344E-2"/>
    <n v="4599.2"/>
    <n v="0.1652461297616977"/>
    <n v="6755469.4605546519"/>
    <n v="11882.3879"/>
    <n v="-1.7000000298139639E-5"/>
  </r>
  <r>
    <n v="302010"/>
    <x v="149"/>
    <x v="90"/>
    <s v="OBRA GRUESA"/>
    <s v="MADERA"/>
    <n v="6585.1337450000001"/>
    <s v="PZA"/>
    <n v="6585.1337449999919"/>
    <b v="0"/>
    <x v="16"/>
    <x v="1"/>
    <n v="34.912500000000023"/>
    <n v="229903.48187231267"/>
    <n v="7356911.4199140053"/>
    <n v="161852051.23810813"/>
    <n v="24508.575000000015"/>
    <n v="4032"/>
    <n v="588"/>
    <n v="3444"/>
    <n v="98.646616541353325"/>
    <n v="22944301"/>
    <n v="5690.5508432539682"/>
    <n v="116920333.84583342"/>
    <n v="-0.27760981123540751"/>
    <n v="20546.400000000016"/>
    <n v="0.19623875715453787"/>
    <n v="-18380458.132434696"/>
    <n v="6585.1337000000003"/>
    <n v="-4.4999991587246768E-5"/>
  </r>
  <r>
    <n v="1808003"/>
    <x v="150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89"/>
    <n v="0"/>
    <n v="89"/>
    <n v="96.870748299319729"/>
    <n v="14929"/>
    <n v="167.74157303370785"/>
    <n v="93566.249438202227"/>
    <n v="-0.13761738320919759"/>
    <n v="557.79999999999995"/>
    <n v="0.15955539619935463"/>
    <n v="-1.832354197758832"/>
    <n v="167.7449"/>
    <n v="4.1999999979225322E-5"/>
  </r>
  <r>
    <n v="407115"/>
    <x v="151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7"/>
    <x v="152"/>
    <x v="66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602254"/>
    <x v="153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5"/>
    <n v="1"/>
    <n v="34"/>
    <n v="94.652606230803585"/>
    <n v="1566040"/>
    <n v="44744"/>
    <n v="9748940.3967200015"/>
    <n v="-0.16302115333109279"/>
    <n v="217.88263000000003"/>
    <n v="0.16063694476241633"/>
    <n v="-286733.54107999988"/>
    <n v="46060"/>
    <n v="0"/>
  </r>
  <r>
    <n v="1902014"/>
    <x v="154"/>
    <x v="91"/>
    <s v="OBRA GRUESA"/>
    <n v="0"/>
    <n v="29779"/>
    <s v="PL"/>
    <n v="29779.000000000004"/>
    <b v="1"/>
    <x v="17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2505058"/>
    <x v="155"/>
    <x v="92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97"/>
    <n v="0"/>
    <n v="197"/>
    <n v="93.809523809523782"/>
    <n v="3277496"/>
    <n v="16637.035532994923"/>
    <n v="21318697.331979699"/>
    <n v="-0.1930610921516871"/>
    <n v="1281.4000000000003"/>
    <n v="0.15373809895426874"/>
    <n v="-1580105.276755508"/>
    <n v="17870.144100000001"/>
    <n v="3.1999999919207767E-5"/>
  </r>
  <r>
    <n v="701096"/>
    <x v="156"/>
    <x v="93"/>
    <s v="OBRA GRUESA"/>
    <s v="TABIQUERIA"/>
    <n v="16019.885684999999"/>
    <s v="PL"/>
    <n v="16019.885685000005"/>
    <b v="1"/>
    <x v="18"/>
    <x v="1"/>
    <n v="31.237499999999997"/>
    <n v="500421.17908518744"/>
    <n v="16013477.730725998"/>
    <n v="352296510.07597196"/>
    <n v="21928.724999999999"/>
    <n v="2854"/>
    <n v="0"/>
    <n v="2854"/>
    <n v="91.364545818327343"/>
    <n v="46315905"/>
    <n v="16228.418009810792"/>
    <n v="310566481.13735104"/>
    <n v="-0.11845144003731956"/>
    <n v="19137.199999999997"/>
    <n v="0.14913362456367704"/>
    <n v="3990724.8063691258"/>
    <n v="16019.885700000001"/>
    <n v="1.499999598308932E-5"/>
  </r>
  <r>
    <n v="1802517"/>
    <x v="157"/>
    <x v="94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47"/>
    <n v="0"/>
    <n v="47"/>
    <n v="89.523809523809518"/>
    <n v="108687"/>
    <n v="2312.4893617021276"/>
    <n v="746009.06808510644"/>
    <n v="-0.12716851750894298"/>
    <n v="322.60000000000002"/>
    <n v="0.14569125852448853"/>
    <n v="-3.4319148935610428"/>
    <n v="2312"/>
    <n v="0"/>
  </r>
  <r>
    <s v="V01"/>
    <x v="158"/>
    <x v="95"/>
    <s v="TERMINACION"/>
    <s v="PUERTA Y VENTANA"/>
    <n v="205500"/>
    <s v="UND"/>
    <n v="205500"/>
    <b v="1"/>
    <x v="19"/>
    <x v="1"/>
    <n v="1.5750000000000002"/>
    <n v="323662.50000000006"/>
    <n v="10357200.000000002"/>
    <n v="227858400.00000003"/>
    <n v="1105.6500000000001"/>
    <n v="141"/>
    <n v="0"/>
    <n v="141"/>
    <n v="89.523809523809518"/>
    <n v="28603076"/>
    <n v="202858.69503546099"/>
    <n v="196326645.05531919"/>
    <n v="-0.13838311400712389"/>
    <n v="967.80000000000018"/>
    <n v="0.1456912585244885"/>
    <n v="-2556254.9446808398"/>
    <n v="205500"/>
    <n v="0"/>
  </r>
  <r>
    <s v="V03"/>
    <x v="159"/>
    <x v="0"/>
    <s v="TERMINACION"/>
    <s v="PUERTA Y VENTANA"/>
    <n v="101229"/>
    <s v="UND"/>
    <n v="101229"/>
    <b v="1"/>
    <x v="20"/>
    <x v="1"/>
    <n v="0.52500000000000002"/>
    <n v="53145.225000000006"/>
    <n v="1700647.2000000002"/>
    <n v="37414238.400000006"/>
    <n v="368.55"/>
    <n v="47"/>
    <n v="0"/>
    <n v="47"/>
    <n v="89.523809523809518"/>
    <n v="5624894"/>
    <n v="119678.59574468085"/>
    <n v="38608314.987234041"/>
    <n v="3.1915031236718461E-2"/>
    <n v="322.60000000000002"/>
    <n v="0.14569125852448853"/>
    <n v="5951839.5872340389"/>
    <n v="101229"/>
    <n v="0"/>
  </r>
  <r>
    <s v="V05"/>
    <x v="160"/>
    <x v="96"/>
    <s v="TERMINACION"/>
    <s v="PUERTA Y VENTANA"/>
    <n v="350139"/>
    <s v="UND"/>
    <n v="350139"/>
    <b v="1"/>
    <x v="21"/>
    <x v="1"/>
    <n v="0.52500000000000002"/>
    <n v="183822.97500000001"/>
    <n v="5882335.2000000002"/>
    <n v="129411374.40000001"/>
    <n v="368.55"/>
    <n v="47"/>
    <n v="0"/>
    <n v="47"/>
    <n v="89.523809523809518"/>
    <n v="17936431"/>
    <n v="381626.19148936169"/>
    <n v="123112609.37446809"/>
    <n v="-4.8672421993316783E-2"/>
    <n v="322.60000000000002"/>
    <n v="0.14569125852448853"/>
    <n v="10157767.974468082"/>
    <n v="350139"/>
    <n v="0"/>
  </r>
  <r>
    <n v="2508992"/>
    <x v="161"/>
    <x v="97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70"/>
    <n v="0"/>
    <n v="70"/>
    <n v="88.888888888888872"/>
    <n v="354545"/>
    <n v="5064.9285714285716"/>
    <n v="2453451.4000000004"/>
    <n v="6.9027471087296455E-2"/>
    <n v="484.40000000000009"/>
    <n v="0.1445086705202312"/>
    <n v="448196.86650519981"/>
    <n v="5084"/>
    <n v="0"/>
  </r>
  <r>
    <n v="602256"/>
    <x v="162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307032"/>
    <x v="163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726"/>
    <n v="0"/>
    <n v="726"/>
    <n v="86.428571428571431"/>
    <n v="1625763"/>
    <n v="2239.3429752066118"/>
    <n v="11616815.618181819"/>
    <n v="-0.17404799374844016"/>
    <n v="5187.6000000000004"/>
    <n v="0.13994910941475827"/>
    <n v="-721242.74450978078"/>
    <n v="2378.375"/>
    <n v="-4.0999999782798113E-5"/>
  </r>
  <r>
    <n v="608013"/>
    <x v="164"/>
    <x v="98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9"/>
    <n v="0"/>
    <n v="9"/>
    <n v="85.714285714285722"/>
    <n v="76146"/>
    <n v="8460.6666666666661"/>
    <n v="549266.48"/>
    <n v="-0.1228245743946369"/>
    <n v="64.92"/>
    <n v="0.13863216266173753"/>
    <n v="-670.84000000008382"/>
    <n v="8471"/>
    <n v="0"/>
  </r>
  <r>
    <n v="907031"/>
    <x v="165"/>
    <x v="99"/>
    <s v="OBRA GRUESA"/>
    <s v="TECHUMBRE"/>
    <n v="156269.16666700001"/>
    <s v="RLL"/>
    <n v="156269.16666700004"/>
    <b v="1"/>
    <x v="22"/>
    <x v="1"/>
    <n v="0.7111632270168855"/>
    <n v="111132.88485014325"/>
    <n v="3556252.315204584"/>
    <n v="78237550.934500843"/>
    <n v="499.23658536585361"/>
    <n v="60"/>
    <n v="0"/>
    <n v="60"/>
    <n v="84.368816778789082"/>
    <n v="9248277"/>
    <n v="154137.95000000001"/>
    <n v="67922261.317148224"/>
    <n v="-0.13184576324466502"/>
    <n v="440.65891181988741"/>
    <n v="0.13615973350500191"/>
    <n v="-939139.61733262241"/>
    <n v="156269.1667"/>
    <n v="3.2999960239976645E-5"/>
  </r>
  <r>
    <n v="1802171"/>
    <x v="166"/>
    <x v="100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44"/>
    <n v="0"/>
    <n v="44"/>
    <n v="83.80952380952381"/>
    <n v="140228"/>
    <n v="3187"/>
    <n v="1037687.2000000001"/>
    <n v="-0.11370661683791616"/>
    <n v="325.60000000000002"/>
    <n v="0.13513513513513511"/>
    <n v="6253.3352200000081"/>
    <n v="3632"/>
    <n v="0"/>
  </r>
  <r>
    <n v="307033"/>
    <x v="167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660"/>
    <n v="0"/>
    <n v="660"/>
    <n v="83.809523809523796"/>
    <n v="1247151"/>
    <n v="1889.6227272727272"/>
    <n v="9228917.4000000004"/>
    <n v="-0.11878218276027841"/>
    <n v="4884.0000000000009"/>
    <n v="0.13513513513513511"/>
    <n v="2779.8911039978266"/>
    <n v="1889.0535"/>
    <n v="-4.4000000116284355E-5"/>
  </r>
  <r>
    <n v="1703006"/>
    <x v="168"/>
    <x v="101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43"/>
    <n v="0"/>
    <n v="43"/>
    <n v="81.904761904761898"/>
    <n v="71478"/>
    <n v="1662.2790697674418"/>
    <n v="542900.34418604651"/>
    <n v="-0.11619361454597799"/>
    <n v="326.60000000000002"/>
    <n v="0.1316595223515003"/>
    <n v="91.144186046440154"/>
    <n v="1662"/>
    <n v="0"/>
  </r>
  <r>
    <n v="1206002"/>
    <x v="169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3"/>
    <n v="0"/>
    <n v="43"/>
    <n v="81.904761904761898"/>
    <n v="865168"/>
    <n v="20120.18604651163"/>
    <n v="6571252.7627906986"/>
    <n v="0.12645368291320502"/>
    <n v="326.60000000000002"/>
    <n v="0.1316595223515003"/>
    <n v="1416366.9305220982"/>
    <n v="15783.483899999999"/>
    <n v="2.8999998903600499E-5"/>
  </r>
  <r>
    <n v="1802162"/>
    <x v="170"/>
    <x v="102"/>
    <s v="TERMINACION"/>
    <s v="BAÑO"/>
    <n v="42840"/>
    <s v="UND"/>
    <n v="42840"/>
    <b v="1"/>
    <x v="0"/>
    <x v="0"/>
    <n v="0.52500000000000002"/>
    <n v="22491"/>
    <n v="719712"/>
    <n v="15833664"/>
    <n v="368.55"/>
    <n v="43"/>
    <n v="0"/>
    <n v="43"/>
    <n v="81.904761904761898"/>
    <n v="1842120"/>
    <n v="42840"/>
    <n v="13991544.000000002"/>
    <n v="-0.11634199134199119"/>
    <n v="326.60000000000002"/>
    <n v="0.1316595223515003"/>
    <n v="0"/>
    <n v="42840"/>
    <n v="0"/>
  </r>
  <r>
    <n v="1808156"/>
    <x v="171"/>
    <x v="103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43"/>
    <n v="0"/>
    <n v="43"/>
    <n v="81.904761904761898"/>
    <n v="83059"/>
    <n v="1931.6046511627908"/>
    <n v="630862.0790697675"/>
    <n v="-0.1218328874949357"/>
    <n v="326.60000000000002"/>
    <n v="0.1316595223515003"/>
    <n v="-3944.5774200324668"/>
    <n v="1916"/>
    <n v="0"/>
  </r>
  <r>
    <n v="1802172"/>
    <x v="172"/>
    <x v="104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43"/>
    <n v="0"/>
    <n v="43"/>
    <n v="81.904761904761898"/>
    <n v="130393"/>
    <n v="3032.3953488372094"/>
    <n v="990380.32093023264"/>
    <n v="-0.11560397746739248"/>
    <n v="326.60000000000002"/>
    <n v="0.1316595223515003"/>
    <n v="826.45602123253047"/>
    <n v="3035"/>
    <n v="0"/>
  </r>
  <r>
    <n v="2508994"/>
    <x v="173"/>
    <x v="105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43"/>
    <n v="0"/>
    <n v="43"/>
    <n v="81.904761904761898"/>
    <n v="74137"/>
    <n v="1724.1162790697674"/>
    <n v="563096.37674418604"/>
    <n v="-0.6319723892515885"/>
    <n v="326.60000000000002"/>
    <n v="0.1316595223515003"/>
    <n v="-788934.30906341411"/>
    <n v="1598"/>
    <n v="0"/>
  </r>
  <r>
    <n v="1901086"/>
    <x v="174"/>
    <x v="106"/>
    <s v="OBRA GRUESA"/>
    <s v="AISLANTE"/>
    <n v="3711.5870410000002"/>
    <s v="M2"/>
    <n v="3711.5870410000002"/>
    <b v="1"/>
    <x v="23"/>
    <x v="1"/>
    <n v="31.794434700000004"/>
    <n v="118007.81180844075"/>
    <n v="3776249.9778701039"/>
    <n v="83077499.513142288"/>
    <n v="22319.693159400002"/>
    <n v="2598"/>
    <n v="0"/>
    <n v="2598"/>
    <n v="81.712413650807875"/>
    <n v="9441566"/>
    <n v="3634.167051578137"/>
    <n v="71903020.05524601"/>
    <n v="-0.13450668981832503"/>
    <n v="19785.282028800004"/>
    <n v="0.13130972791887824"/>
    <n v="-1531776.3253782839"/>
    <n v="3711.587"/>
    <n v="-4.1000000237545464E-5"/>
  </r>
  <r>
    <n v="1405025"/>
    <x v="175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41"/>
    <n v="0"/>
    <n v="41"/>
    <n v="78.095238095238088"/>
    <n v="286166"/>
    <n v="6979.6585365853662"/>
    <n v="2293515.7951219515"/>
    <n v="-8.1842232207762988E-2"/>
    <n v="328.6"/>
    <n v="0.1247717589774802"/>
    <n v="72661.741898151115"/>
    <n v="6758.5333000000001"/>
    <n v="-3.3000000257743523E-5"/>
  </r>
  <r>
    <n v="2508991"/>
    <x v="176"/>
    <x v="107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82"/>
    <n v="0"/>
    <n v="82"/>
    <n v="78.095238095238088"/>
    <n v="392172"/>
    <n v="4782.5853658536589"/>
    <n v="3143115.102439025"/>
    <n v="2.7136019011710255E-2"/>
    <n v="657.2"/>
    <n v="0.1247717589774802"/>
    <n v="422494.87367982464"/>
    <n v="4798"/>
    <n v="0"/>
  </r>
  <r>
    <n v="2302118"/>
    <x v="177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2508993"/>
    <x v="178"/>
    <x v="108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80"/>
    <n v="0"/>
    <n v="80"/>
    <n v="76.19047619047619"/>
    <n v="118076"/>
    <n v="1475.95"/>
    <n v="972946.24000000011"/>
    <n v="-0.68205169231934004"/>
    <n v="659.2"/>
    <n v="0.12135922330097086"/>
    <n v="-1755953.4173312001"/>
    <n v="1410"/>
    <n v="0"/>
  </r>
  <r>
    <n v="5316507"/>
    <x v="179"/>
    <x v="109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39"/>
    <n v="0"/>
    <n v="39"/>
    <n v="74.285714285714278"/>
    <n v="1618693"/>
    <n v="41504.948717948719"/>
    <n v="13721536.046153847"/>
    <n v="-0.10367776764795344"/>
    <n v="330.6"/>
    <n v="0.11796733212341197"/>
    <n v="28194.246043646708"/>
    <n v="41419.666700000002"/>
    <n v="3.300000389572233E-5"/>
  </r>
  <r>
    <n v="2508990"/>
    <x v="180"/>
    <x v="110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8"/>
    <n v="0"/>
    <n v="78"/>
    <n v="74.285714285714278"/>
    <n v="520734"/>
    <n v="6676.0769230769229"/>
    <n v="4414222.0615384616"/>
    <n v="0.44252002473722274"/>
    <n v="661.2"/>
    <n v="0.11796733212341197"/>
    <n v="1677042.9756352613"/>
    <n v="6738"/>
    <n v="0"/>
  </r>
  <r>
    <n v="4212234"/>
    <x v="181"/>
    <x v="111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8"/>
    <n v="0"/>
    <n v="38"/>
    <n v="72.38095238095238"/>
    <n v="4825633"/>
    <n v="126990.34210526316"/>
    <n v="42109997.442105263"/>
    <n v="-8.7864159001578734E-2"/>
    <n v="331.6"/>
    <n v="0.11459589867310012"/>
    <n v="690173.04210525751"/>
    <n v="124909"/>
    <n v="0"/>
  </r>
  <r>
    <n v="701015"/>
    <x v="182"/>
    <x v="112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412630"/>
    <x v="183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n v="1801229"/>
    <x v="184"/>
    <x v="113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6"/>
    <n v="0"/>
    <n v="36"/>
    <n v="68.571428571428569"/>
    <n v="183773"/>
    <n v="5104.8055555555557"/>
    <n v="1702963.1333333335"/>
    <n v="-1.4529786057888128E-2"/>
    <n v="333.6"/>
    <n v="0.1079136690647482"/>
    <n v="143210.15539493342"/>
    <n v="4675.5185000000001"/>
    <n v="-1.9000000065716449E-5"/>
  </r>
  <r>
    <n v="1808006"/>
    <x v="185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44"/>
    <n v="0"/>
    <n v="44"/>
    <n v="67.047619047619051"/>
    <n v="127894"/>
    <n v="2906.681818181818"/>
    <n v="1214993"/>
    <n v="-9.5234757735734421E-2"/>
    <n v="418"/>
    <n v="0.10526315789473684"/>
    <n v="4.4818720000330359"/>
    <n v="2906.6711"/>
    <n v="3.9999999899009708E-6"/>
  </r>
  <r>
    <n v="1802176"/>
    <x v="186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5"/>
    <n v="0"/>
    <n v="35"/>
    <n v="66.666666666666657"/>
    <n v="76965"/>
    <n v="2199"/>
    <n v="735785.4"/>
    <n v="-9.4696969696969835E-2"/>
    <n v="334.6"/>
    <n v="0.10460251046025104"/>
    <n v="0"/>
    <n v="2199"/>
    <n v="0"/>
  </r>
  <r>
    <n v="1802173"/>
    <x v="187"/>
    <x v="114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5"/>
    <n v="0"/>
    <n v="35"/>
    <n v="66.666666666666657"/>
    <n v="419463"/>
    <n v="11984.657142857142"/>
    <n v="4010066.2800000003"/>
    <n v="-9.3754996694723647E-2"/>
    <n v="334.6"/>
    <n v="0.10460251046025104"/>
    <n v="4168.1599999996834"/>
    <n v="11996"/>
    <n v="0"/>
  </r>
  <r>
    <n v="1802166"/>
    <x v="188"/>
    <x v="115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5"/>
    <n v="0"/>
    <n v="35"/>
    <n v="66.666666666666657"/>
    <n v="485415"/>
    <n v="13869"/>
    <n v="4640567.4000000004"/>
    <n v="-9.4696969696969724E-2"/>
    <n v="334.6"/>
    <n v="0.10460251046025104"/>
    <n v="0"/>
    <n v="13869"/>
    <n v="0"/>
  </r>
  <r>
    <n v="1802174"/>
    <x v="189"/>
    <x v="116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4"/>
    <n v="0"/>
    <n v="34"/>
    <n v="64.761904761904759"/>
    <n v="261858"/>
    <n v="7701.7058823529414"/>
    <n v="2584692.4941176474"/>
    <n v="-9.1145782473994408E-2"/>
    <n v="335.6"/>
    <n v="0.10131108462455303"/>
    <n v="2404.6885580471717"/>
    <n v="7709"/>
    <n v="0"/>
  </r>
  <r>
    <n v="1802175"/>
    <x v="190"/>
    <x v="117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4"/>
    <n v="0"/>
    <n v="34"/>
    <n v="64.761904761904759"/>
    <n v="36686"/>
    <n v="1079"/>
    <n v="362112.4"/>
    <n v="-9.1991341991341957E-2"/>
    <n v="335.6"/>
    <n v="0.10131108462455303"/>
    <n v="0"/>
    <n v="1079"/>
    <n v="0"/>
  </r>
  <r>
    <n v="1802165"/>
    <x v="191"/>
    <x v="118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4"/>
    <n v="0"/>
    <n v="34"/>
    <n v="64.761904761904759"/>
    <n v="310148"/>
    <n v="9122"/>
    <n v="3061343.2"/>
    <n v="-9.1991341991341957E-2"/>
    <n v="335.6"/>
    <n v="0.10131108462455303"/>
    <n v="0"/>
    <n v="9122"/>
    <n v="0"/>
  </r>
  <r>
    <n v="1808144"/>
    <x v="192"/>
    <x v="119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4"/>
    <n v="0"/>
    <n v="34"/>
    <n v="64.761904761904759"/>
    <n v="792769"/>
    <n v="23316.735294117647"/>
    <n v="7825096.364705883"/>
    <n v="-9.5128345917712465E-2"/>
    <n v="335.6"/>
    <n v="0.10131108462455303"/>
    <n v="-27127.999766116962"/>
    <n v="23228"/>
    <n v="0"/>
  </r>
  <r>
    <n v="1808145"/>
    <x v="193"/>
    <x v="120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4"/>
    <n v="0"/>
    <n v="34"/>
    <n v="64.761904761904759"/>
    <n v="551614"/>
    <n v="16223.941176470587"/>
    <n v="5444754.6588235293"/>
    <n v="-9.0071634443067983E-2"/>
    <n v="335.6"/>
    <n v="0.10131108462455303"/>
    <n v="11486.988440728746"/>
    <n v="17145"/>
    <n v="0"/>
  </r>
  <r>
    <n v="1808147"/>
    <x v="194"/>
    <x v="121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4"/>
    <n v="0"/>
    <n v="34"/>
    <n v="64.761904761904759"/>
    <n v="75397"/>
    <n v="2217.5588235294117"/>
    <n v="744212.74117647065"/>
    <n v="-9.1034328170103818E-2"/>
    <n v="335.6"/>
    <n v="0.10131108462455303"/>
    <n v="783.55201007053256"/>
    <n v="2293"/>
    <n v="0"/>
  </r>
  <r>
    <n v="1802167"/>
    <x v="195"/>
    <x v="122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4"/>
    <n v="0"/>
    <n v="34"/>
    <n v="64.761904761904759"/>
    <n v="509048"/>
    <n v="14972"/>
    <n v="5024603.2"/>
    <n v="-9.1991341991341957E-2"/>
    <n v="335.6"/>
    <n v="0.10131108462455303"/>
    <n v="0"/>
    <n v="14972"/>
    <n v="0"/>
  </r>
  <r>
    <n v="1802169"/>
    <x v="196"/>
    <x v="123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4"/>
    <n v="0"/>
    <n v="34"/>
    <n v="64.761904761904759"/>
    <n v="364820"/>
    <n v="10730"/>
    <n v="3600988.0000000005"/>
    <n v="-9.1087030679817049E-2"/>
    <n v="335.6"/>
    <n v="0.10131108462455303"/>
    <n v="3582.7568656005897"/>
    <n v="10741"/>
    <n v="0"/>
  </r>
  <r>
    <n v="1802170"/>
    <x v="197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4"/>
    <n v="0"/>
    <n v="34"/>
    <n v="64.761904761904759"/>
    <n v="69462"/>
    <n v="2043"/>
    <n v="685630.8"/>
    <n v="-9.1991341991341957E-2"/>
    <n v="335.6"/>
    <n v="0.10131108462455303"/>
    <n v="0"/>
    <n v="2043"/>
    <n v="0"/>
  </r>
  <r>
    <n v="1901466"/>
    <x v="198"/>
    <x v="124"/>
    <s v=""/>
    <s v=""/>
    <m/>
    <s v="M2"/>
    <n v="2112.795779"/>
    <b v="0"/>
    <x v="0"/>
    <x v="0"/>
    <n v="29.529275999999999"/>
    <n v="0"/>
    <n v="0"/>
    <n v="0"/>
    <n v="20729.551751999999"/>
    <n v="1889"/>
    <n v="0"/>
    <n v="1889"/>
    <n v="63.970413632897738"/>
    <n v="3723300"/>
    <n v="1971.0428798305982"/>
    <n v="37251942.321272202"/>
    <s v=""/>
    <n v="18899.610303999998"/>
    <n v="9.9949150782236165E-2"/>
    <n v="37251942.321272202"/>
    <n v="2112.7957999999999"/>
    <n v="2.0999999833293259E-5"/>
  </r>
  <r>
    <n v="302028"/>
    <x v="199"/>
    <x v="125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801"/>
    <n v="600"/>
    <n v="10201"/>
    <n v="59.059198147344063"/>
    <n v="51467953"/>
    <n v="4765.1099898157581"/>
    <n v="527961797.58561224"/>
    <n v="-0.1526121068740709"/>
    <n v="110797.39999999995"/>
    <n v="9.7484236994730966E-2"/>
    <n v="-39742200.519417346"/>
    <n v="5123.8024999999998"/>
    <n v="-2.7000001864507794E-5"/>
  </r>
  <r>
    <n v="1808148"/>
    <x v="200"/>
    <x v="126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31"/>
    <n v="0"/>
    <n v="31"/>
    <n v="59.047619047619044"/>
    <n v="34057"/>
    <n v="1098.6129032258063"/>
    <n v="371990.32903225807"/>
    <n v="-9.1714580355276243E-2"/>
    <n v="338.6"/>
    <n v="9.1553455404607201E-2"/>
    <n v="-3210.9393217419856"/>
    <n v="1089"/>
    <n v="0"/>
  </r>
  <r>
    <n v="2302017"/>
    <x v="201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46"/>
    <n v="0"/>
    <n v="46"/>
    <n v="58.412698412698397"/>
    <n v="3811921"/>
    <n v="82867.84782608696"/>
    <n v="42130013.834782615"/>
    <n v="-6.4112425486834157E-2"/>
    <n v="508.40000000000009"/>
    <n v="9.0479937057435081E-2"/>
    <n v="849010.84001901001"/>
    <n v="81197.881599999993"/>
    <n v="2.1000014385208488E-5"/>
  </r>
  <r>
    <n v="1805340"/>
    <x v="202"/>
    <x v="127"/>
    <s v="TERMINACION"/>
    <s v="VENTILACIÓN"/>
    <n v="19400"/>
    <s v="UND"/>
    <n v="19400"/>
    <b v="1"/>
    <x v="0"/>
    <x v="0"/>
    <n v="1.05"/>
    <n v="20370"/>
    <n v="651840"/>
    <n v="14340480"/>
    <n v="737.1"/>
    <n v="60"/>
    <n v="0"/>
    <n v="60"/>
    <n v="57.142857142857139"/>
    <n v="1164000"/>
    <n v="19400"/>
    <n v="13176480"/>
    <n v="-8.1168831168831224E-2"/>
    <n v="679.2"/>
    <n v="8.8339222614840979E-2"/>
    <n v="0"/>
    <n v="19400"/>
    <n v="0"/>
  </r>
  <r>
    <n v="408014"/>
    <x v="203"/>
    <x v="128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9"/>
    <n v="0"/>
    <n v="29"/>
    <n v="56.36540330417882"/>
    <n v="467696"/>
    <n v="16127.448275862069"/>
    <n v="5373794.7851034477"/>
    <n v="-8.3171769958155339E-2"/>
    <n v="333.20799999999997"/>
    <n v="8.7032724304338435E-2"/>
    <n v="-18212.644849047996"/>
    <n v="16182.1068"/>
    <n v="3.7999991036485881E-5"/>
  </r>
  <r>
    <n v="1808146"/>
    <x v="204"/>
    <x v="129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704021"/>
    <x v="205"/>
    <x v="130"/>
    <s v="OBRA GRUESA"/>
    <s v="TABIQUERIA"/>
    <n v="487"/>
    <s v="UND"/>
    <n v="487"/>
    <b v="1"/>
    <x v="0"/>
    <x v="0"/>
    <n v="21"/>
    <n v="10227"/>
    <n v="327264"/>
    <n v="7199808"/>
    <n v="14742"/>
    <n v="1118"/>
    <n v="0"/>
    <n v="1118"/>
    <n v="53.238095238095241"/>
    <n v="544466"/>
    <n v="487"/>
    <n v="6655342"/>
    <n v="-7.5622294372294396E-2"/>
    <n v="13666"/>
    <n v="8.1808868725303671E-2"/>
    <n v="0"/>
    <n v="487"/>
    <n v="0"/>
  </r>
  <r>
    <n v="407170"/>
    <x v="206"/>
    <x v="131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7904"/>
    <n v="0"/>
    <n v="7904"/>
    <n v="52.275132275132279"/>
    <n v="39337"/>
    <n v="4.9768471659919031"/>
    <n v="490422.50121457485"/>
    <n v="-5.5924139288587305E-2"/>
    <n v="98540.799999999988"/>
    <n v="8.0210430603364302E-2"/>
    <n v="9522.1124017749098"/>
    <n v="4.8802000000000003"/>
    <n v="-1.6000000000460091E-5"/>
  </r>
  <r>
    <n v="307030"/>
    <x v="207"/>
    <x v="132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901038"/>
    <x v="208"/>
    <x v="133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2050"/>
    <n v="0"/>
    <n v="2050"/>
    <n v="51.236870551921072"/>
    <n v="9425112"/>
    <n v="4597.6156097560979"/>
    <n v="120076919.96497172"/>
    <n v="1.5625058477079623E-2"/>
    <n v="26117.216"/>
    <n v="7.8492286467286565E-2"/>
    <n v="10452050.681335717"/>
    <n v="4197.4179000000004"/>
    <n v="2.4999999368446879E-5"/>
  </r>
  <r>
    <n v="602258"/>
    <x v="209"/>
    <x v="134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307096"/>
    <x v="210"/>
    <x v="135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3169"/>
    <n v="0"/>
    <n v="3169"/>
    <n v="48.678955453148987"/>
    <n v="5295855"/>
    <n v="1671.1438939728621"/>
    <n v="71293338.118333891"/>
    <n v="-0.25759874220644718"/>
    <n v="42661.400000000016"/>
    <n v="7.4282606759271813E-2"/>
    <n v="-18097231.874986738"/>
    <n v="2095.3501000000001"/>
    <n v="-2.8999998448853148E-5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52"/>
    <n v="0"/>
    <n v="152"/>
    <n v="48.253968253968246"/>
    <n v="459235"/>
    <n v="3021.2828947368421"/>
    <n v="6240761.9473684225"/>
    <n v="-6.8542560607934733E-2"/>
    <n v="2065.6000000000004"/>
    <n v="7.3586367157242441E-2"/>
    <n v="5.3162021562457085E-2"/>
    <n v="3021.2829000000002"/>
    <n v="3.0999999580672011E-5"/>
  </r>
  <r>
    <n v="307031"/>
    <x v="212"/>
    <x v="137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1803045"/>
    <x v="213"/>
    <x v="26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94"/>
    <n v="0"/>
    <n v="94"/>
    <n v="44.761904761904752"/>
    <n v="4877286"/>
    <n v="51886.021276595748"/>
    <n v="71831007.855319172"/>
    <n v="-8.1878472333178021E-2"/>
    <n v="1384.4000000000003"/>
    <n v="6.7899451025715096E-2"/>
    <n v="-1431440.1446808428"/>
    <n v="51873"/>
    <n v="0"/>
  </r>
  <r>
    <n v="2508987"/>
    <x v="214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22"/>
    <n v="0"/>
    <n v="22"/>
    <n v="41.904761904761905"/>
    <n v="3142325"/>
    <n v="142832.95454545456"/>
    <n v="49648735.000000007"/>
    <n v="-7.8959505746652447E-2"/>
    <n v="347.6"/>
    <n v="6.3291139240506319E-2"/>
    <n v="-1047682.1999999955"/>
    <n v="145847"/>
    <n v="0"/>
  </r>
  <r>
    <n v="5316509"/>
    <x v="215"/>
    <x v="139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21"/>
    <n v="0"/>
    <n v="21"/>
    <n v="40"/>
    <n v="306520"/>
    <n v="14596.190476190477"/>
    <n v="5088232.0000000009"/>
    <n v="-0.10797873830504434"/>
    <n v="348.6"/>
    <n v="6.0240963855421679E-2"/>
    <n v="-291827.99988379981"/>
    <n v="15433.3333"/>
    <n v="-3.3000000257743523E-5"/>
  </r>
  <r>
    <n v="1405039"/>
    <x v="216"/>
    <x v="140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6"/>
    <n v="0"/>
    <n v="56"/>
    <n v="35.55555555555555"/>
    <n v="427085"/>
    <n v="7626.5178571428569"/>
    <n v="8029198.0000000009"/>
    <n v="-0.59765861831369116"/>
    <n v="1052.8000000000002"/>
    <n v="5.3191489361702121E-2"/>
    <n v="-10919096.400000002"/>
    <n v="7596"/>
    <n v="0"/>
  </r>
  <r>
    <n v="412249"/>
    <x v="217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8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9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404793"/>
    <x v="220"/>
    <x v="141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1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20"/>
    <n v="0"/>
    <n v="120"/>
    <n v="17.582417582417587"/>
    <n v="456023"/>
    <n v="3800.1916666666666"/>
    <n v="17803137.919999998"/>
    <n v="-2.5103148778209738E-2"/>
    <n v="4684.7999999999993"/>
    <n v="2.561475409836066E-2"/>
    <n v="-2339.7405951991677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6"/>
    <n v="0"/>
    <n v="56"/>
    <n v="16.213203627704313"/>
    <n v="2059387"/>
    <n v="36774.767857142855"/>
    <n v="87362079.681799978"/>
    <n v="-2.7395305306378903E-2"/>
    <n v="2375.5983999999994"/>
    <n v="2.3573007962962095E-2"/>
    <n v="-392093.28765010834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33"/>
    <n v="0"/>
    <n v="333"/>
    <n v="2.5549611562465198"/>
    <n v="13290445"/>
    <n v="39911.246246246243"/>
    <n v="3648789996.8590641"/>
    <n v="-0.17254753504183318"/>
    <n v="91422.602400000033"/>
    <n v="3.6424253002887595E-3"/>
    <n v="-744873614.75166321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3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m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m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m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m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m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m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m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m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m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m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m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m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m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m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m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m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m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m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m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m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m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m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m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m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m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m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m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m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m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m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m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m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m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m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m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m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m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m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m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m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m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m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m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m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m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m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m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m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m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m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m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m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m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m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m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m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m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m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m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m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m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m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m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m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m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m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m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m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m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m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m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m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m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m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m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m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m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m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m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m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s v="CATALINA VALENZUEA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m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m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m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m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m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m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m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s v="CESAR BRAVO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m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s v="CATALINA VALENZUEA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m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m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m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s v="CATALINA VALENZUEA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s v="CATALINA VALENZUEA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m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m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s v="CESAR BRAVO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m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m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m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s v="MARCO ZUÑIGA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s v="CATALINA VALENZUEA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s v="CATALINA VALENZUEA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s v="CATALINA VALENZUEA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s v="CATALINA VALENZUEA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m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s v="CATALINA VALENZUEA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m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s v="CATALINA VALENZUEA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s v="CATALINA VALENZUEA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s v="CATALINA VALENZUEA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s v="CATALINA VALENZUEA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s v="MARCO ZUÑIGA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s v="CATALINA VALENZUEA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s v="CATALINA VALENZUEA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s v="CATALINA VALENZUEA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s v="CATALINA VALENZUEA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s v="CATALINA VALENZUEA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s v="CATALINA VALENZUEA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s v="CATALINA VALENZUEA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s v="BENJAMIN PINO- CONBES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s v="CATALINA VALENZUEA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s v="CATALINA VALENZUEA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s v="CATALINA VALENZUEA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s v="BENJAMIN PINO- CONBES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s v="CATALINA VALENZUEA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s v="CATALINA VALENZUEA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s v="CRISTIAN ELGUETA ICG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s v="BENJAMIN PINO- CONBES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m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m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s v="CATALINA VALENZUEA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s v="BENJAMIN PINO- CONBES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s v="CATALINA VALENZUEA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s v="BENJAMIN PINO- CONBES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s v="CATALINA VALENZUEA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s v="BENJAMIN PINO- CONBES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m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m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s v="CATALINA VALENZUEA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s v="CARLOS AGUILERA 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s v="CARLOS AGUILERA 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s v="BENJAMIN PINO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s v="CATALINA VALENZUELA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s v="BENJAMIN PINO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s v="CATALINA VALENZUELA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s v="BENJAMIN PINO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s v="MARCO ZUÑIGA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s v="CRISTIAN PEÑA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s v="BENJAMIN PINO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s v="MARCO ZUÑIGA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s v="CATALINA VALENZUELA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s v="CATALINA VALENZUELA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s v="VICENTE PINO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s v="VICENTE PINO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s v="BENJAMIN PINO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s v="CATALINA VALENZUELA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s v="BENJAMIN PINO 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s v="BENJAMIN PINO 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s v="BENJAMIN PINO 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s v="BENJAMIN PINO 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s v="CATALINA VALENZUELA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s v="BENJAMIN PINO 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s v="BENJAMIN PINO 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m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s v="MARCO ZUÑIGA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s v="ALEJANDRO LEON 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s v="BENJAMIN PINO 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s v="CATALINA VALENZUELA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s v="BENJAMIN PINO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s v="CATALINA VALENZUELA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s v="BENJAMIN PINO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s v="BENJAMIN PINO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s v="CATALINA VALENZUELA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s v="ING. LAGOS"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s v="ING. LAGOS"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s v="ING. LAGOS"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s v="CATALINA VALENZUELA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s v="BENJAMIN PINO- CONBES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s v="CATALINA VALENZUELA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s v="BENJAMIN PINO- CONBES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s v="CRISTIAN PEÑA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s v="CATALINA VALENZUELA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s v="BENJAMIN PINO- CONBES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s v="CRISTIAN PEÑA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s v="CATALINA VALENZUELA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s v="BENJAMIN PINO- CONBES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s v="BENJAMIN PINO- CONBES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s v="CATALINA VALENZUELA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s v="CATALINA VALENZUELA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s v="BENJAMIN PINO- CONBES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s v="BENJAMIN PINO- CONBES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s v="ALEJANDRO LEON 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s v="ALEJANDRO LEON 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s v="BENJAMIN PINO- CONBES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m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m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m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m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m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m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m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m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s v="VICENTE PINO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s v="ING. LAGOS"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s v="ING. LAGOS"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s v="ING. LAGOS"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m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s v="BENJAMIN PINO- CONBES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s v="CATALINA VALENZUELA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s v="CATALINA VALENZUELA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s v="CATALINA VALENZUELA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s v="CATALINA VALENZUELA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s v="CRISTIAN PEÑA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m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s v="BENJAMIN PINO- CONBES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s v="BENJAMIN PINO- CONBES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s v="CATALINA VALENZUELA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s v="BENJAMIN PINO- CONBES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s v="CRISTIAN PEÑA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m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m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m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m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m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m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m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m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m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m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m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m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m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m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m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m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m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m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m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m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s v="BENJAMIN PINO- CONBES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s v="BENJAMIN PINO- CONBES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s v="CATALINA VALENZUELA 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s v="BENJAMIN PINO- CONBES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s v="CATALINA VALENZUELA 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s v="CATALINA VALENZUELA 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s v="ANDRES BAHAMONDE-WEDO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m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s v="BENJAMIN PINO- CONBES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s v="CATALINA VALENZUELA 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s v="ANDRES BAHAMONDE-WEDO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m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m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m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m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m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m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m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m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m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m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m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m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m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m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m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m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s v="ING. LAGOS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s v="ING. LAGOS"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s v="ING. LAGOS"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m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m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m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m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m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m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m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m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m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m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s v="ALEJANDRO LEON- DUARTE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s v="CRISTIAN PEÑA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s v="ANDRES BAHAMONDE-WEDO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s v="CARLOS AGUILERA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s v="BENJAMIN PINO- CONBES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s v="CARLOS AGUILERA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s v="BENJAMIN PINO- CONBES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s v="BENJAMIN PINO- CONBES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s v="CESAR BRAVO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s v="ANDRES BAHAMONDE-WEDO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s v="ALEJANDRO LEON- DUARTE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s v="ALEJANDRO LEON- DUARTE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s v="BENJAMIN PINO- CONBES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s v="GERMAN PINO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s v="ANDRES BAHAMONDE-WEDO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s v="BENJAMIN PINO- CONBES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s v="CESAR BRAVO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s v="BENJAMIN PINO- CONBES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s v="BENJAMIN PINO- CONBES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s v="CATALINA VALENZUELA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s v="CATALINA VALENZUELA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s v="CATALINA VALENZUELA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s v="ING. LAGOS"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s v="ING. LAGOS"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s v="ING. LAGOS"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s v="CATALINA VALENZUELA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s v="CATALINA VALENZUELA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s v="ANDRES BAHAMONDE-WEDO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s v="BENJAMIN PINO- CONBES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s v="ALEX ABARZUA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m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s v="BENJAMIN PINO- CONBES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s v="BENJAMIN PINO- CONBES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s v="ALEJANDRO LEON- DUARTE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s v="CATALINA VALENZUELA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s v="BENJAMIN PINO- CONBES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s v="GERMAN PINO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s v="GERMAN PINO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s v="BENJAMIN PINO- CONBES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s v="CATALINA VALENZUELA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s v="ANDRES BAHAMONDE-WEDO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s v="CATALINA VALENZUELA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s v="CATALINA VALENZUELA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s v="BENJAMIN PINO- CONBES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s v="BENJAMIN PINO- CONBES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s v="GERMAN PINO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s v="CATALINA VALENZUELA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s v="ALEJANDRO LEON- DUARTE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s v="CATALINA VALENZUELA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s v="CARLOS AGUILERA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s v="CATALINA VALENZUELA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s v="MATIAS BRICEÑO- CONBES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s v="CATALINA VALENZUELA"/>
    <n v="4775460"/>
    <n v="6294"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s v="CARLOS AGUILERA"/>
    <n v="8726"/>
    <n v="6294"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s v="ANDRES BAHAMONDE-WEDO"/>
    <n v="67656"/>
    <n v="6294"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s v="MATIAS BRICEÑO- CONBES"/>
    <n v="6544"/>
    <n v="6294"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s v="CATALINA VALENZUELA"/>
    <n v="4759492"/>
    <n v="6294"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294"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294"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294"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294"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294"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294"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294"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294"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294"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s v="MATIAS BRICEÑO- CONBES"/>
    <n v="748164"/>
    <n v="6294"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294"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294"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294"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294"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294"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294"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294"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294"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294"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294"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294"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294"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s v="ANDRES BAHAMONDE-WEDO"/>
    <n v="48659"/>
    <n v="6294"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294"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s v="ANDRES BAHAMONDE-WEDO"/>
    <n v="1289782"/>
    <n v="6294"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294"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294"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294"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294"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294"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294"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294"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294"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294"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294"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294"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294"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294"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294"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294"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s v="CATALINA VALENZUELA"/>
    <n v="183518"/>
    <n v="6294"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s v="MATIAS BRICEÑO- CONBES"/>
    <n v="1591191"/>
    <n v="6294"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294"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294"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294"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294"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294"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s v="ANDRES BAHAMONDE-WEDO"/>
    <n v="97400"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s v="CATALINA VALENZUELA"/>
    <n v="4364102"/>
    <n v="6294"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294"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294"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294"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294"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294"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294"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294"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294"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294"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294"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294"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s v="MATIAS BRICEÑO- CONBES"/>
    <n v="763858"/>
    <n v="6294"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294"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294"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294"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294"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294"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294"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294"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s v="CATALINA VALENZUELA"/>
    <n v="1352722"/>
    <n v="6294"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294"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294"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294"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294"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294"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294"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294"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s v="BENJAMIN PINO- CONBES"/>
    <n v="1200862"/>
    <n v="6294"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294"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294"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294"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294"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294"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294"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s v="GERMAN PINO"/>
    <n v="108000"/>
    <n v="6294"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s v="CATALINA VALENZUELA"/>
    <n v="19102272"/>
    <n v="6294"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294"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294"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294"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294"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294"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294"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294"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294"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294"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294"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s v="BENJAMIN PINO- CONBES"/>
    <n v="519679"/>
    <n v="6294"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s v="ANDRES BAHAMONDE-WEDO"/>
    <n v="84930"/>
    <n v="6294"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294"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294"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294"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s v="CATALINA VALENZUELA"/>
    <n v="1529662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m/>
    <n v="1837194"/>
    <n v="6294"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s v="CATALINA VALENZUELA"/>
    <m/>
    <n v="6294"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s v="BENJAMIN PINO- CONBES"/>
    <n v="3787528"/>
    <m/>
    <n v="6579000000"/>
    <s v=""/>
    <n v="10010"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m/>
    <n v="6579000000"/>
    <n v="28575.132740000001"/>
    <n v="10010"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m/>
    <n v="6579000000"/>
    <n v="20421.197059999999"/>
    <n v="10010"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m/>
    <n v="6579000000"/>
    <n v="9203.5378099999998"/>
    <n v="10010"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m/>
    <n v="6579000000"/>
    <n v="104767.50644999991"/>
    <n v="10010"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m/>
    <n v="6579000000"/>
    <n v="94452.677199999991"/>
    <n v="10010"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m/>
    <n v="6579000000"/>
    <n v="917083.44828000001"/>
    <n v="10010"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m/>
    <n v="6579000000"/>
    <n v="100573.72"/>
    <n v="10010"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m/>
    <n v="6579000000"/>
    <n v="191558"/>
    <n v="10010"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m/>
    <n v="6579000000"/>
    <n v="184240"/>
    <n v="10010"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m/>
    <n v="6579000000"/>
    <n v="405989.40789499989"/>
    <n v="10010"/>
    <n v="5.0938747643386878E-2"/>
    <n v="405989.40799999994"/>
    <x v="1"/>
    <n v="5"/>
    <x v="4"/>
  </r>
  <r>
    <d v="2026-06-12T00:00:00"/>
    <x v="124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m/>
    <n v="6579000000"/>
    <n v="1562691.6666700004"/>
    <n v="10010"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m/>
    <n v="6579000000"/>
    <s v=""/>
    <n v="10010"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m/>
    <n v="6579000000"/>
    <n v="26604.837693000005"/>
    <n v="10010"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324"/>
    <s v="BENJAMIN PINO- CONBES"/>
    <n v="213470"/>
    <m/>
    <n v="6579000000"/>
    <n v="8436.2341680000009"/>
    <n v="10010"/>
    <n v="8.0221340470167088E-2"/>
    <n v="8436.2340000000004"/>
    <x v="1"/>
    <n v="4"/>
    <x v="28"/>
  </r>
  <r>
    <d v="2026-06-12T00:00:00"/>
    <x v="124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324"/>
    <m/>
    <m/>
    <m/>
    <n v="6579000000"/>
    <n v="8523.0292399999998"/>
    <n v="10010"/>
    <n v="0.13210922708090675"/>
    <n v="8523.0292000000009"/>
    <x v="1"/>
    <n v="4"/>
    <x v="27"/>
  </r>
  <r>
    <d v="2026-06-12T00:00:00"/>
    <x v="124"/>
    <s v="STOCK"/>
    <n v="6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8324"/>
    <m/>
    <m/>
    <m/>
    <n v="6579000000"/>
    <n v="6392"/>
    <n v="10010"/>
    <n v="5.8510638297872342E-2"/>
    <n v="6392"/>
    <x v="1"/>
    <n v="4"/>
    <x v="142"/>
  </r>
  <r>
    <d v="2026-06-12T00:00:00"/>
    <x v="124"/>
    <s v="STOCK"/>
    <n v="6"/>
    <s v="STOCK"/>
    <n v="2508993"/>
    <x v="229"/>
    <s v="UND"/>
    <n v="8"/>
    <m/>
    <n v="8"/>
    <n v="1461.625"/>
    <n v="11693"/>
    <n v="11693"/>
    <n v="1410"/>
    <n v="-51.625"/>
    <n v="-413"/>
    <n v="-3.6613475177304962E-2"/>
    <m/>
    <n v="318324"/>
    <m/>
    <m/>
    <m/>
    <n v="6579000000"/>
    <n v="11280"/>
    <n v="10010"/>
    <n v="3.6613475177304962E-2"/>
    <n v="11280"/>
    <x v="1"/>
    <n v="8"/>
    <x v="141"/>
  </r>
  <r>
    <d v="2026-06-12T00:00:00"/>
    <x v="124"/>
    <s v="STOCK"/>
    <n v="6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8324"/>
    <m/>
    <m/>
    <m/>
    <n v="6579000000"/>
    <n v="30504"/>
    <n v="10010"/>
    <n v="-3.0159913453973713E-3"/>
    <n v="30504"/>
    <x v="1"/>
    <n v="6"/>
    <x v="140"/>
  </r>
  <r>
    <d v="2026-06-12T00:00:00"/>
    <x v="124"/>
    <s v="STOCK"/>
    <n v="6"/>
    <s v="STOCK"/>
    <n v="2508991"/>
    <x v="227"/>
    <s v="UND"/>
    <n v="8"/>
    <m/>
    <n v="8"/>
    <n v="4785.5"/>
    <n v="38284"/>
    <n v="38284"/>
    <n v="4798"/>
    <n v="12.5"/>
    <n v="100"/>
    <n v="2.6052521884118384E-3"/>
    <m/>
    <n v="318324"/>
    <m/>
    <m/>
    <m/>
    <n v="6579000000"/>
    <n v="38384"/>
    <n v="10010"/>
    <n v="-2.6052521884118384E-3"/>
    <n v="38384"/>
    <x v="1"/>
    <n v="8"/>
    <x v="139"/>
  </r>
  <r>
    <d v="2026-06-12T00:00:00"/>
    <x v="124"/>
    <s v="STOCK"/>
    <n v="6"/>
    <s v="STOCK"/>
    <n v="2508990"/>
    <x v="226"/>
    <s v="UND"/>
    <n v="8"/>
    <m/>
    <n v="8"/>
    <n v="6688.75"/>
    <n v="53510"/>
    <n v="53510"/>
    <n v="6738"/>
    <n v="49.25"/>
    <n v="394"/>
    <n v="7.309290590679726E-3"/>
    <m/>
    <n v="318324"/>
    <m/>
    <m/>
    <m/>
    <n v="6579000000"/>
    <n v="53904"/>
    <n v="10010"/>
    <n v="-7.3092905906797269E-3"/>
    <n v="53904"/>
    <x v="1"/>
    <n v="8"/>
    <x v="138"/>
  </r>
  <r>
    <d v="2026-06-12T00:00:00"/>
    <x v="124"/>
    <s v="STOCK"/>
    <n v="6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8324"/>
    <m/>
    <m/>
    <m/>
    <n v="6579000000"/>
    <n v="27034.133332000001"/>
    <n v="10010"/>
    <n v="3.3952144616939288E-2"/>
    <n v="27034.1332"/>
    <x v="1"/>
    <n v="4"/>
    <x v="4"/>
  </r>
  <r>
    <d v="2026-06-12T00:00:00"/>
    <x v="124"/>
    <s v="STOCK"/>
    <n v="6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8324"/>
    <m/>
    <m/>
    <m/>
    <n v="6579000000"/>
    <n v="9248"/>
    <n v="10010"/>
    <n v="2.1626297577854672E-4"/>
    <n v="9248"/>
    <x v="1"/>
    <n v="4"/>
    <x v="86"/>
  </r>
  <r>
    <d v="2026-06-12T00:00:00"/>
    <x v="124"/>
    <s v="STOCK"/>
    <n v="6"/>
    <s v="STOCK"/>
    <n v="412016"/>
    <x v="238"/>
    <s v="UND"/>
    <n v="4"/>
    <m/>
    <n v="4"/>
    <n v="4210.25"/>
    <n v="16841"/>
    <n v="16841"/>
    <m/>
    <m/>
    <n v="-16841"/>
    <m/>
    <m/>
    <n v="318324"/>
    <m/>
    <m/>
    <m/>
    <n v="6579000000"/>
    <s v=""/>
    <n v="10010"/>
    <e v="#DIV/0!"/>
    <n v="0"/>
    <x v="1"/>
    <n v="4"/>
    <x v="100"/>
  </r>
  <r>
    <d v="2026-06-15T00:00:00"/>
    <x v="125"/>
    <s v="STOCK"/>
    <n v="6"/>
    <s v="STOCK"/>
    <n v="2508987"/>
    <x v="203"/>
    <s v="UND"/>
    <n v="3"/>
    <m/>
    <n v="3"/>
    <n v="142531.3333"/>
    <n v="427594"/>
    <n v="427594"/>
    <n v="145847"/>
    <n v="3315.6667000000002"/>
    <n v="9947"/>
    <n v="2.2733869511657127E-2"/>
    <m/>
    <n v="318405"/>
    <s v="CATALINA VALENZUELA"/>
    <n v="1312803"/>
    <m/>
    <n v="6579000000"/>
    <n v="437541"/>
    <n v="10010"/>
    <n v="-2.2733869740207215E-2"/>
    <n v="437541"/>
    <x v="1"/>
    <n v="3"/>
    <x v="126"/>
  </r>
  <r>
    <d v="2026-06-15T00:00:00"/>
    <x v="125"/>
    <s v="STOCK"/>
    <n v="6"/>
    <s v="STOCK"/>
    <n v="2508988"/>
    <x v="202"/>
    <s v="KIT"/>
    <n v="3"/>
    <m/>
    <n v="3"/>
    <n v="142675.6667"/>
    <n v="428027"/>
    <n v="428027"/>
    <m/>
    <m/>
    <n v="-428027"/>
    <m/>
    <m/>
    <n v="318405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1101298"/>
    <x v="265"/>
    <s v="UND"/>
    <n v="6"/>
    <m/>
    <n v="6"/>
    <n v="73070"/>
    <n v="438420"/>
    <n v="438420"/>
    <m/>
    <m/>
    <n v="-438420"/>
    <m/>
    <m/>
    <n v="318405"/>
    <m/>
    <m/>
    <m/>
    <n v="6579000000"/>
    <s v=""/>
    <n v="10010"/>
    <e v="#DIV/0!"/>
    <n v="0"/>
    <x v="1"/>
    <n v="6"/>
    <x v="100"/>
  </r>
  <r>
    <d v="2026-06-15T00:00:00"/>
    <x v="125"/>
    <s v="STOCK"/>
    <n v="6"/>
    <s v="STOCK"/>
    <n v="609008"/>
    <x v="30"/>
    <s v="LTS"/>
    <n v="4"/>
    <m/>
    <n v="4"/>
    <n v="2412.25"/>
    <n v="9649"/>
    <n v="9649"/>
    <n v="2130.7573000000002"/>
    <n v="-281.49270000000001"/>
    <n v="-1125.9708000000001"/>
    <n v="-0.13210922176772916"/>
    <m/>
    <n v="318405"/>
    <m/>
    <m/>
    <m/>
    <n v="6579000000"/>
    <n v="8523.0292399999998"/>
    <n v="10010"/>
    <n v="0.13210922708090675"/>
    <n v="8523.0292000000009"/>
    <x v="1"/>
    <n v="4"/>
    <x v="27"/>
  </r>
  <r>
    <d v="2026-06-15T00:00:00"/>
    <x v="125"/>
    <s v="STOCK"/>
    <n v="6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8405"/>
    <m/>
    <m/>
    <m/>
    <n v="6579000000"/>
    <n v="8436.2341680000009"/>
    <n v="10010"/>
    <n v="8.0221340470167088E-2"/>
    <n v="8436.2340000000004"/>
    <x v="1"/>
    <n v="4"/>
    <x v="28"/>
  </r>
  <r>
    <d v="2026-06-15T00:00:00"/>
    <x v="125"/>
    <s v="STOCK"/>
    <n v="6"/>
    <s v="STOCK"/>
    <n v="2302119"/>
    <x v="44"/>
    <s v="UND"/>
    <n v="36"/>
    <m/>
    <n v="36"/>
    <n v="3679.8611000000001"/>
    <n v="132475"/>
    <n v="132475"/>
    <n v="3671"/>
    <n v="-8.8611000000000004"/>
    <n v="-319"/>
    <n v="-2.413813977420679E-3"/>
    <m/>
    <n v="318408"/>
    <s v="CATALINA VALENZUELA"/>
    <n v="9560990"/>
    <m/>
    <n v="6579000000"/>
    <n v="132156"/>
    <n v="10010"/>
    <n v="2.4138109506946551E-3"/>
    <n v="132156"/>
    <x v="1"/>
    <n v="36"/>
    <x v="40"/>
  </r>
  <r>
    <d v="2026-06-15T00:00:00"/>
    <x v="125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408"/>
    <m/>
    <m/>
    <m/>
    <n v="6579000000"/>
    <n v="10545.292710000002"/>
    <n v="10010"/>
    <n v="8.0197633209320524E-2"/>
    <n v="10545.2925"/>
    <x v="1"/>
    <n v="5"/>
    <x v="28"/>
  </r>
  <r>
    <d v="2026-06-15T00:00:00"/>
    <x v="125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8408"/>
    <m/>
    <m/>
    <m/>
    <n v="6579000000"/>
    <n v="21307.573100000001"/>
    <n v="10010"/>
    <n v="0.1320857612455438"/>
    <n v="21307.573000000004"/>
    <x v="1"/>
    <n v="10"/>
    <x v="27"/>
  </r>
  <r>
    <d v="2026-06-15T00:00:00"/>
    <x v="125"/>
    <s v="STOCK"/>
    <n v="6"/>
    <s v="STOCK"/>
    <n v="304101"/>
    <x v="0"/>
    <s v="PL"/>
    <n v="252"/>
    <m/>
    <n v="252"/>
    <n v="9610.2937000000002"/>
    <n v="2421794"/>
    <n v="2421794"/>
    <n v="9657.5879999999997"/>
    <n v="47.2943"/>
    <n v="11918.163399999999"/>
    <n v="4.8971129697404888E-3"/>
    <m/>
    <n v="318408"/>
    <m/>
    <m/>
    <m/>
    <n v="6579000000"/>
    <n v="2433712.1634000018"/>
    <n v="10010"/>
    <n v="-4.8971130265651804E-3"/>
    <n v="2433712.176"/>
    <x v="0"/>
    <n v="252"/>
    <x v="0"/>
  </r>
  <r>
    <d v="2026-06-15T00:00:00"/>
    <x v="125"/>
    <s v="STOCK"/>
    <n v="6"/>
    <s v="STOCK"/>
    <n v="304049"/>
    <x v="159"/>
    <s v="PL"/>
    <n v="195"/>
    <m/>
    <n v="195"/>
    <n v="15646.779500000001"/>
    <n v="3051122"/>
    <n v="3051122"/>
    <n v="14982"/>
    <n v="-664.77949999999998"/>
    <n v="-129632"/>
    <n v="-4.4371878733112685E-2"/>
    <m/>
    <n v="318408"/>
    <m/>
    <m/>
    <m/>
    <n v="6579000000"/>
    <n v="2921489.9999999986"/>
    <n v="10010"/>
    <n v="4.437187958883998E-2"/>
    <n v="2921490"/>
    <x v="0"/>
    <n v="195"/>
    <x v="99"/>
  </r>
  <r>
    <d v="2026-06-15T00:00:00"/>
    <x v="125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8408"/>
    <m/>
    <m/>
    <m/>
    <n v="6579000000"/>
    <n v="570454.86033000005"/>
    <n v="10010"/>
    <n v="-6.758618130535847E-2"/>
    <n v="570454.86599999992"/>
    <x v="1"/>
    <n v="270"/>
    <x v="101"/>
  </r>
  <r>
    <d v="2026-06-15T00:00:00"/>
    <x v="125"/>
    <s v="STOCK"/>
    <n v="6"/>
    <s v="STOCK"/>
    <n v="1901086"/>
    <x v="149"/>
    <s v="M2"/>
    <n v="162"/>
    <m/>
    <n v="162"/>
    <n v="3654.6851999999999"/>
    <n v="592059"/>
    <n v="592059"/>
    <n v="3711.587"/>
    <n v="56.901899999999998"/>
    <n v="9218.1005999999998"/>
    <n v="1.53308692982946E-2"/>
    <m/>
    <n v="318408"/>
    <m/>
    <m/>
    <m/>
    <n v="6579000000"/>
    <n v="601277.10064200009"/>
    <n v="10010"/>
    <n v="-1.5330854429655049E-2"/>
    <n v="601277.09400000004"/>
    <x v="0"/>
    <n v="162"/>
    <x v="96"/>
  </r>
  <r>
    <d v="2026-06-15T00:00:00"/>
    <x v="125"/>
    <s v="STOCK"/>
    <n v="6"/>
    <s v="STOCK"/>
    <n v="1901008"/>
    <x v="6"/>
    <s v="M2"/>
    <n v="270"/>
    <m/>
    <n v="270"/>
    <n v="2115.6667000000002"/>
    <n v="571230"/>
    <n v="571230"/>
    <n v="2112.7957999999999"/>
    <n v="-2.8708999999999998"/>
    <n v="-775.13969999999995"/>
    <n v="-1.3588098268661282E-3"/>
    <m/>
    <n v="318408"/>
    <m/>
    <m/>
    <m/>
    <n v="6579000000"/>
    <n v="570454.86033000005"/>
    <n v="10010"/>
    <n v="1.3588156508074975E-3"/>
    <n v="570454.86599999992"/>
    <x v="0"/>
    <n v="270"/>
    <x v="6"/>
  </r>
  <r>
    <d v="2026-06-15T00:00:00"/>
    <x v="125"/>
    <s v="STOCK"/>
    <n v="6"/>
    <s v="STOCK"/>
    <n v="407011"/>
    <x v="8"/>
    <s v="UND"/>
    <n v="5000"/>
    <m/>
    <n v="5000"/>
    <n v="444.9794"/>
    <n v="2224897"/>
    <n v="2224897"/>
    <n v="473.17520000000002"/>
    <n v="28.195799999999998"/>
    <n v="140979.20000000001"/>
    <n v="5.9588578641604162E-2"/>
    <m/>
    <n v="318408"/>
    <m/>
    <m/>
    <m/>
    <n v="6579000000"/>
    <n v="2365876.1999999997"/>
    <n v="10010"/>
    <n v="-5.958849914365761E-2"/>
    <n v="2365876"/>
    <x v="0"/>
    <n v="5000"/>
    <x v="8"/>
  </r>
  <r>
    <d v="2026-06-15T00:00:00"/>
    <x v="125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8411"/>
    <s v="CATALINA VALENZUELA"/>
    <n v="127278"/>
    <m/>
    <n v="6579000000"/>
    <n v="127277.99999999996"/>
    <n v="10010"/>
    <n v="0"/>
    <n v="127278"/>
    <x v="1"/>
    <n v="6"/>
    <x v="5"/>
  </r>
  <r>
    <d v="2026-06-15T00:00:00"/>
    <x v="125"/>
    <s v="STOCK"/>
    <n v="6"/>
    <s v="STOCK"/>
    <n v="106022"/>
    <x v="157"/>
    <s v="UND"/>
    <n v="10"/>
    <m/>
    <n v="10"/>
    <n v="3800"/>
    <n v="38000"/>
    <n v="38000"/>
    <n v="3800.6911"/>
    <n v="0.69110000000000005"/>
    <n v="6.9109999999999996"/>
    <n v="1.8183508788241479E-4"/>
    <m/>
    <n v="318421"/>
    <s v="BENJAMIN PINO- CONBES"/>
    <n v="336947"/>
    <m/>
    <n v="6579000000"/>
    <n v="38006.910989999997"/>
    <n v="10010"/>
    <n v="-1.8183535094446528E-4"/>
    <n v="38006.911"/>
    <x v="1"/>
    <n v="10"/>
    <x v="4"/>
  </r>
  <r>
    <d v="2026-06-15T00:00:00"/>
    <x v="125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421"/>
    <m/>
    <m/>
    <m/>
    <n v="6579000000"/>
    <n v="75680"/>
    <n v="10010"/>
    <n v="7.5317124735726983E-4"/>
    <n v="75680"/>
    <x v="1"/>
    <n v="10"/>
    <x v="113"/>
  </r>
  <r>
    <d v="2026-06-15T00:00:00"/>
    <x v="125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421"/>
    <m/>
    <m/>
    <m/>
    <n v="6579000000"/>
    <n v="132156"/>
    <n v="10010"/>
    <n v="2.4213838191228334E-3"/>
    <n v="132156"/>
    <x v="1"/>
    <n v="36"/>
    <x v="40"/>
  </r>
  <r>
    <d v="2026-06-15T00:00:00"/>
    <x v="125"/>
    <s v="STOCK"/>
    <n v="6"/>
    <s v="STOCK"/>
    <n v="2304053"/>
    <x v="141"/>
    <s v="UND"/>
    <n v="48"/>
    <m/>
    <n v="48"/>
    <n v="1046.5"/>
    <n v="50232"/>
    <n v="50232"/>
    <n v="862"/>
    <n v="-184.5"/>
    <n v="-8856"/>
    <n v="-0.21403712296983743"/>
    <m/>
    <n v="318421"/>
    <m/>
    <m/>
    <m/>
    <n v="6579000000"/>
    <n v="41376.000000000007"/>
    <n v="10010"/>
    <n v="0.2140371229698376"/>
    <n v="41376"/>
    <x v="1"/>
    <n v="48"/>
    <x v="4"/>
  </r>
  <r>
    <d v="2026-06-15T00:00:00"/>
    <x v="125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421"/>
    <m/>
    <m/>
    <m/>
    <n v="6579000000"/>
    <n v="33035.321376"/>
    <n v="10010"/>
    <n v="2.3994899422923075E-2"/>
    <n v="33035.320800000001"/>
    <x v="1"/>
    <n v="24"/>
    <x v="4"/>
  </r>
  <r>
    <d v="2026-06-15T00:00:00"/>
    <x v="125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18421"/>
    <m/>
    <m/>
    <m/>
    <n v="6579000000"/>
    <n v="7557.04882"/>
    <n v="10010"/>
    <n v="-0.11685103537108199"/>
    <n v="7557.0489999999991"/>
    <x v="1"/>
    <n v="10"/>
    <x v="4"/>
  </r>
  <r>
    <d v="2026-06-15T00:00:00"/>
    <x v="125"/>
    <s v="STOCK"/>
    <n v="6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8464"/>
    <s v="BENJAMIN PINO- CONBES"/>
    <n v="1186087"/>
    <m/>
    <n v="6579000000"/>
    <n v="71496"/>
    <n v="10010"/>
    <n v="6.1807653575025177E-2"/>
    <n v="71496"/>
    <x v="1"/>
    <n v="24"/>
    <x v="100"/>
  </r>
  <r>
    <d v="2026-06-15T00:00:00"/>
    <x v="125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464"/>
    <m/>
    <m/>
    <m/>
    <n v="6579000000"/>
    <n v="476280"/>
    <n v="10010"/>
    <n v="-1.9729990551776301E-2"/>
    <n v="476280"/>
    <x v="1"/>
    <n v="9"/>
    <x v="100"/>
  </r>
  <r>
    <d v="2026-06-15T00:00:00"/>
    <x v="125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464"/>
    <m/>
    <m/>
    <m/>
    <n v="6579000000"/>
    <n v="466856.99999999994"/>
    <n v="10010"/>
    <n v="1.6493358780096941E-4"/>
    <n v="466857"/>
    <x v="0"/>
    <n v="9"/>
    <x v="57"/>
  </r>
  <r>
    <d v="2026-06-15T00:00:00"/>
    <x v="125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464"/>
    <m/>
    <m/>
    <m/>
    <n v="6579000000"/>
    <n v="533202.50991891895"/>
    <n v="10010"/>
    <n v="-0.96749640146098337"/>
    <n v="533202.5"/>
    <x v="1"/>
    <n v="5000"/>
    <x v="63"/>
  </r>
  <r>
    <d v="2026-06-15T00:00:00"/>
    <x v="125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464"/>
    <m/>
    <m/>
    <m/>
    <n v="6579000000"/>
    <n v="34391.599999999999"/>
    <n v="10010"/>
    <n v="-8.9077242923396804E-2"/>
    <n v="34391.5"/>
    <x v="1"/>
    <n v="5000"/>
    <x v="4"/>
  </r>
  <r>
    <d v="2026-06-15T00:00:00"/>
    <x v="125"/>
    <s v="STOCK"/>
    <n v="6"/>
    <s v="STOCK"/>
    <n v="307096"/>
    <x v="197"/>
    <s v="TRA"/>
    <n v="70"/>
    <m/>
    <n v="70"/>
    <n v="1824.2285999999999"/>
    <n v="127696"/>
    <n v="127696"/>
    <n v="2095.3501000000001"/>
    <n v="271.1216"/>
    <n v="18978.508999999998"/>
    <n v="0.12939200652867464"/>
    <m/>
    <n v="318464"/>
    <m/>
    <m/>
    <m/>
    <n v="6579000000"/>
    <n v="146674.5090299999"/>
    <n v="10010"/>
    <n v="-0.12939198084367867"/>
    <n v="146674.50700000001"/>
    <x v="0"/>
    <n v="70"/>
    <x v="121"/>
  </r>
  <r>
    <d v="2026-06-15T00:00:00"/>
    <x v="125"/>
    <s v="STOCK"/>
    <n v="6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8446"/>
    <s v="ANDRES BAHAMONDE-WEDO"/>
    <n v="3568122"/>
    <m/>
    <n v="6579000000"/>
    <n v="14287.56637"/>
    <n v="10010"/>
    <n v="2.3400416019060161E-3"/>
    <n v="14287.566500000001"/>
    <x v="1"/>
    <n v="5"/>
    <x v="81"/>
  </r>
  <r>
    <d v="2026-06-15T00:00:00"/>
    <x v="125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8446"/>
    <m/>
    <m/>
    <m/>
    <n v="6579000000"/>
    <n v="10210.598529999999"/>
    <n v="10010"/>
    <n v="-0.16831515801938537"/>
    <n v="10210.5985"/>
    <x v="1"/>
    <n v="5"/>
    <x v="82"/>
  </r>
  <r>
    <d v="2026-06-15T00:00:00"/>
    <x v="125"/>
    <s v="STOCK"/>
    <n v="6"/>
    <s v="STOCK"/>
    <n v="1902003"/>
    <x v="105"/>
    <s v="RLL"/>
    <n v="6"/>
    <m/>
    <n v="6"/>
    <n v="150861.8333"/>
    <n v="905171"/>
    <n v="905171"/>
    <n v="150703.9755"/>
    <n v="-157.8579"/>
    <n v="-947.1472"/>
    <n v="-1.047469868339897E-3"/>
    <m/>
    <n v="318446"/>
    <m/>
    <m/>
    <m/>
    <n v="6579000000"/>
    <n v="904223.85275999969"/>
    <n v="10010"/>
    <n v="1.0474693814563501E-3"/>
    <n v="904223.853"/>
    <x v="1"/>
    <n v="6"/>
    <x v="4"/>
  </r>
  <r>
    <d v="2026-06-15T00:00:00"/>
    <x v="125"/>
    <s v="STOCK"/>
    <n v="6"/>
    <s v="STOCK"/>
    <n v="907031"/>
    <x v="158"/>
    <s v="0"/>
    <n v="2"/>
    <m/>
    <n v="2"/>
    <n v="152881.5"/>
    <n v="305763"/>
    <n v="305763"/>
    <n v="156269.1667"/>
    <n v="3387.6667000000002"/>
    <n v="6775.3333000000002"/>
    <n v="2.1678407450773384E-2"/>
    <m/>
    <n v="318446"/>
    <m/>
    <m/>
    <m/>
    <n v="6579000000"/>
    <n v="312538.33333400008"/>
    <n v="10010"/>
    <n v="-2.1678407657369312E-2"/>
    <n v="312538.3334"/>
    <x v="0"/>
    <n v="2"/>
    <x v="98"/>
  </r>
  <r>
    <d v="2026-06-15T00:00:00"/>
    <x v="125"/>
    <s v="STOCK"/>
    <n v="6"/>
    <s v="STOCK"/>
    <n v="2302024"/>
    <x v="150"/>
    <s v="GAL"/>
    <n v="2"/>
    <m/>
    <n v="2"/>
    <n v="22480"/>
    <n v="44960"/>
    <n v="44960"/>
    <n v="22292"/>
    <n v="-188"/>
    <n v="-376"/>
    <n v="-8.4335187511214785E-3"/>
    <m/>
    <n v="318446"/>
    <m/>
    <m/>
    <m/>
    <n v="6579000000"/>
    <n v="44584"/>
    <n v="10010"/>
    <n v="8.4335187511214785E-3"/>
    <n v="44584"/>
    <x v="1"/>
    <n v="2"/>
    <x v="4"/>
  </r>
  <r>
    <d v="2026-06-15T00:00:00"/>
    <x v="125"/>
    <s v="STOCK"/>
    <n v="6"/>
    <s v="STOCK"/>
    <n v="2302098"/>
    <x v="5"/>
    <s v="TIN"/>
    <n v="2"/>
    <m/>
    <n v="2"/>
    <n v="21213"/>
    <n v="42426"/>
    <n v="42426"/>
    <n v="21213"/>
    <n v="0"/>
    <n v="0"/>
    <n v="-1.7149761029050001E-16"/>
    <m/>
    <n v="318446"/>
    <m/>
    <m/>
    <m/>
    <n v="6579000000"/>
    <n v="42425.999999999993"/>
    <n v="10010"/>
    <n v="0"/>
    <n v="42426"/>
    <x v="1"/>
    <n v="2"/>
    <x v="5"/>
  </r>
  <r>
    <d v="2026-06-15T00:00:00"/>
    <x v="125"/>
    <s v="STOCK"/>
    <n v="6"/>
    <s v="STOCK"/>
    <n v="404792"/>
    <x v="279"/>
    <s v="CJA"/>
    <n v="3"/>
    <m/>
    <n v="3"/>
    <n v="18351.666700000002"/>
    <n v="55055"/>
    <n v="55055"/>
    <m/>
    <m/>
    <n v="-55055"/>
    <m/>
    <m/>
    <n v="318446"/>
    <m/>
    <m/>
    <m/>
    <n v="6579000000"/>
    <s v=""/>
    <n v="10010"/>
    <e v="#DIV/0!"/>
    <n v="0"/>
    <x v="1"/>
    <n v="3"/>
    <x v="100"/>
  </r>
  <r>
    <d v="2026-06-15T00:00:00"/>
    <x v="125"/>
    <s v="STOCK"/>
    <n v="6"/>
    <s v="STOCK"/>
    <n v="707023"/>
    <x v="263"/>
    <s v="UND"/>
    <n v="24"/>
    <m/>
    <n v="24"/>
    <n v="16734.458299999998"/>
    <n v="401627"/>
    <n v="401627"/>
    <m/>
    <m/>
    <n v="-401627"/>
    <m/>
    <m/>
    <n v="318446"/>
    <m/>
    <m/>
    <m/>
    <n v="6579000000"/>
    <s v=""/>
    <n v="10010"/>
    <e v="#DIV/0!"/>
    <n v="0"/>
    <x v="1"/>
    <n v="24"/>
    <x v="100"/>
  </r>
  <r>
    <d v="2026-06-15T00:00:00"/>
    <x v="125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8446"/>
    <m/>
    <m/>
    <m/>
    <n v="6579000000"/>
    <n v="823993.41758399969"/>
    <n v="10010"/>
    <n v="-2.1341695769083589E-2"/>
    <n v="823993.41599999997"/>
    <x v="0"/>
    <n v="72"/>
    <x v="43"/>
  </r>
  <r>
    <d v="2026-06-15T00:00:00"/>
    <x v="125"/>
    <s v="STOCK"/>
    <n v="6"/>
    <s v="STOCK"/>
    <n v="304101"/>
    <x v="0"/>
    <s v="PL"/>
    <n v="84"/>
    <m/>
    <n v="84"/>
    <n v="9610.2975999999999"/>
    <n v="807265"/>
    <n v="807265"/>
    <n v="9657.5879999999997"/>
    <n v="47.290300000000002"/>
    <n v="3972.3878"/>
    <n v="4.8967020748059828E-3"/>
    <m/>
    <n v="318446"/>
    <m/>
    <m/>
    <m/>
    <n v="6579000000"/>
    <n v="811237.38780000038"/>
    <n v="10010"/>
    <n v="-4.896709199025664E-3"/>
    <n v="811237.39199999999"/>
    <x v="0"/>
    <n v="84"/>
    <x v="0"/>
  </r>
  <r>
    <d v="2026-06-15T00:00:00"/>
    <x v="125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8446"/>
    <m/>
    <m/>
    <m/>
    <n v="6579000000"/>
    <n v="176208"/>
    <n v="10010"/>
    <n v="2.4175973849087443E-3"/>
    <n v="176208"/>
    <x v="1"/>
    <n v="48"/>
    <x v="40"/>
  </r>
  <r>
    <d v="2026-06-15T00:00:00"/>
    <x v="125"/>
    <s v="STOCK"/>
    <n v="6"/>
    <s v="STOCK"/>
    <n v="1802517"/>
    <x v="98"/>
    <s v="UND"/>
    <n v="15"/>
    <m/>
    <n v="15"/>
    <n v="2312.4666999999999"/>
    <n v="34687"/>
    <n v="34687"/>
    <n v="2312"/>
    <n v="-0.4667"/>
    <n v="-7"/>
    <n v="-2.0184544405999004E-4"/>
    <m/>
    <n v="318467"/>
    <s v="ANDRES BAHAMONDE-WEDO"/>
    <n v="113404"/>
    <m/>
    <n v="6579000000"/>
    <n v="34680"/>
    <n v="10010"/>
    <n v="2.018598615916722E-4"/>
    <n v="34680"/>
    <x v="1"/>
    <n v="15"/>
    <x v="86"/>
  </r>
  <r>
    <d v="2026-06-15T00:00:00"/>
    <x v="125"/>
    <s v="STOCK"/>
    <n v="6"/>
    <s v="STOCK"/>
    <n v="412016"/>
    <x v="238"/>
    <s v="UND"/>
    <n v="15"/>
    <m/>
    <n v="15"/>
    <n v="4210.3333000000002"/>
    <n v="63155"/>
    <n v="63155"/>
    <m/>
    <m/>
    <n v="-63155"/>
    <m/>
    <m/>
    <n v="318467"/>
    <m/>
    <m/>
    <m/>
    <n v="6579000000"/>
    <s v=""/>
    <n v="10010"/>
    <e v="#DIV/0!"/>
    <n v="0"/>
    <x v="1"/>
    <n v="15"/>
    <x v="100"/>
  </r>
  <r>
    <d v="2026-06-15T00:00:00"/>
    <x v="125"/>
    <s v="STOCK"/>
    <n v="6"/>
    <s v="STOCK"/>
    <n v="412132"/>
    <x v="239"/>
    <s v="UND"/>
    <n v="15"/>
    <m/>
    <n v="15"/>
    <n v="1037.4666999999999"/>
    <n v="15562"/>
    <n v="15562"/>
    <m/>
    <m/>
    <n v="-15562"/>
    <m/>
    <m/>
    <n v="318467"/>
    <m/>
    <m/>
    <m/>
    <n v="6579000000"/>
    <s v=""/>
    <n v="10010"/>
    <e v="#DIV/0!"/>
    <n v="0"/>
    <x v="1"/>
    <n v="15"/>
    <x v="100"/>
  </r>
  <r>
    <d v="2026-06-16T00:00:00"/>
    <x v="126"/>
    <s v="STOCK"/>
    <n v="6"/>
    <s v="STOCK"/>
    <s v="V01"/>
    <x v="240"/>
    <s v="UND"/>
    <n v="27"/>
    <m/>
    <n v="27"/>
    <n v="201281.81479999999"/>
    <n v="5434609"/>
    <n v="5434609"/>
    <n v="205500"/>
    <n v="4218.1851999999999"/>
    <n v="113891"/>
    <n v="2.0526448589708989E-2"/>
    <m/>
    <m/>
    <s v="ING. LAGOS"/>
    <n v="8895641"/>
    <n v="6310"/>
    <n v="6579000000"/>
    <n v="5548500"/>
    <n v="10010"/>
    <n v="-2.052644866180052E-2"/>
    <n v="5548500"/>
    <x v="0"/>
    <n v="27"/>
    <x v="145"/>
  </r>
  <r>
    <d v="2026-06-16T00:00:00"/>
    <x v="126"/>
    <s v="STOCK"/>
    <n v="6"/>
    <s v="STOCK"/>
    <s v="V03"/>
    <x v="241"/>
    <s v="UND"/>
    <n v="10"/>
    <m/>
    <n v="10"/>
    <n v="118159"/>
    <n v="1181590"/>
    <n v="1181590"/>
    <n v="101229"/>
    <n v="-16930"/>
    <n v="-169300"/>
    <n v="-0.16724456430469528"/>
    <m/>
    <m/>
    <s v="ING. LAGOS"/>
    <m/>
    <n v="6310"/>
    <n v="6579000000"/>
    <n v="1012290"/>
    <n v="10010"/>
    <n v="0.16724456430469528"/>
    <n v="1012290"/>
    <x v="0"/>
    <n v="10"/>
    <x v="4"/>
  </r>
  <r>
    <d v="2026-06-16T00:00:00"/>
    <x v="126"/>
    <s v="STOCK"/>
    <n v="6"/>
    <s v="STOCK"/>
    <s v="V05"/>
    <x v="242"/>
    <s v="UND"/>
    <n v="6"/>
    <m/>
    <n v="6"/>
    <n v="379907"/>
    <n v="2279442"/>
    <n v="2279442"/>
    <n v="350139"/>
    <n v="-29768"/>
    <n v="-178608"/>
    <n v="-8.5017664413275879E-2"/>
    <m/>
    <m/>
    <s v="ING. LAGOS"/>
    <m/>
    <n v="6310"/>
    <n v="6579000000"/>
    <n v="2100834"/>
    <n v="10010"/>
    <n v="8.5017664413275865E-2"/>
    <n v="2100834"/>
    <x v="0"/>
    <n v="6"/>
    <x v="146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30"/>
    <s v="BENJAMIN PINO- CONBES"/>
    <n v="2078394"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8530"/>
    <m/>
    <m/>
    <m/>
    <n v="6579000000"/>
    <n v="475295.51668"/>
    <n v="10010"/>
    <n v="9.3378713886288892E-2"/>
    <n v="475295.516"/>
    <x v="0"/>
    <n v="40"/>
    <x v="92"/>
  </r>
  <r>
    <d v="2026-06-16T00:00:00"/>
    <x v="126"/>
    <s v="STOCK"/>
    <n v="6"/>
    <s v="STOCK"/>
    <n v="1103086"/>
    <x v="221"/>
    <s v="UND"/>
    <n v="50"/>
    <m/>
    <n v="50"/>
    <n v="10465.82"/>
    <n v="523291"/>
    <n v="523291"/>
    <n v="10466"/>
    <n v="0.18"/>
    <n v="9"/>
    <n v="1.7198547678223872E-5"/>
    <m/>
    <n v="318544"/>
    <s v="GERMAN PINO"/>
    <n v="1150091"/>
    <m/>
    <n v="6579000000"/>
    <n v="523300"/>
    <n v="10010"/>
    <n v="-1.7198547678223872E-5"/>
    <n v="523300"/>
    <x v="1"/>
    <n v="50"/>
    <x v="137"/>
  </r>
  <r>
    <d v="2026-06-16T00:00:00"/>
    <x v="126"/>
    <s v="STOCK"/>
    <n v="6"/>
    <s v="STOCK"/>
    <n v="1103088"/>
    <x v="267"/>
    <s v="UND"/>
    <n v="200"/>
    <m/>
    <n v="200"/>
    <n v="3134"/>
    <n v="626800"/>
    <n v="626800"/>
    <n v="3134"/>
    <n v="0"/>
    <n v="0"/>
    <n v="0"/>
    <m/>
    <n v="318544"/>
    <m/>
    <m/>
    <m/>
    <n v="6579000000"/>
    <n v="626800"/>
    <n v="10010"/>
    <n v="0"/>
    <n v="626800"/>
    <x v="1"/>
    <n v="200"/>
    <x v="137"/>
  </r>
  <r>
    <d v="2026-06-16T00:00:00"/>
    <x v="126"/>
    <s v="STOCK"/>
    <n v="6"/>
    <s v="STOCK"/>
    <n v="106022"/>
    <x v="157"/>
    <s v="UND"/>
    <n v="4"/>
    <m/>
    <n v="4"/>
    <n v="3800"/>
    <n v="15200"/>
    <n v="15200"/>
    <n v="3800.6911"/>
    <n v="0.69110000000000005"/>
    <n v="2.7644000000000002"/>
    <n v="1.8183508788241479E-4"/>
    <m/>
    <n v="318528"/>
    <s v="CATALINA VALENZUELA"/>
    <n v="19894462"/>
    <m/>
    <n v="6579000000"/>
    <n v="15202.764396000002"/>
    <n v="10010"/>
    <n v="-1.8183535094446528E-4"/>
    <n v="15202.7644"/>
    <x v="1"/>
    <n v="4"/>
    <x v="4"/>
  </r>
  <r>
    <d v="2026-06-16T00:00:00"/>
    <x v="126"/>
    <s v="STOCK"/>
    <n v="6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8528"/>
    <m/>
    <m/>
    <m/>
    <n v="6579000000"/>
    <n v="16202.162000000002"/>
    <n v="10010"/>
    <n v="-1.2344002666275806E-5"/>
    <n v="16202.2"/>
    <x v="1"/>
    <n v="1000"/>
    <x v="4"/>
  </r>
  <r>
    <d v="2026-06-16T00:00:00"/>
    <x v="126"/>
    <s v="STOCK"/>
    <n v="6"/>
    <s v="STOCK"/>
    <s v="030253X"/>
    <x v="3"/>
    <s v="PZA"/>
    <n v="80"/>
    <m/>
    <n v="80"/>
    <n v="15359.7125"/>
    <n v="1228777"/>
    <n v="1228777"/>
    <n v="15359.702799999999"/>
    <n v="-9.7000000000000003E-3"/>
    <n v="-0.7772"/>
    <n v="-6.324992177577508E-7"/>
    <m/>
    <n v="318528"/>
    <m/>
    <m/>
    <m/>
    <n v="6579000000"/>
    <n v="1228776.2228000003"/>
    <n v="10010"/>
    <n v="6.3152263600575396E-7"/>
    <n v="1228776.2239999999"/>
    <x v="0"/>
    <n v="80"/>
    <x v="3"/>
  </r>
  <r>
    <d v="2026-06-16T00:00:00"/>
    <x v="126"/>
    <s v="STOCK"/>
    <n v="6"/>
    <s v="STOCK"/>
    <s v="040801x"/>
    <x v="146"/>
    <s v="CJA"/>
    <n v="2"/>
    <m/>
    <n v="2"/>
    <n v="49030.5"/>
    <n v="98061"/>
    <n v="98061"/>
    <n v="49030.713300000003"/>
    <n v="0.21329999999999999"/>
    <n v="0.42659999999999998"/>
    <n v="4.3503956119487609E-6"/>
    <m/>
    <n v="318528"/>
    <m/>
    <m/>
    <m/>
    <n v="6579000000"/>
    <n v="98061.426605999994"/>
    <n v="10010"/>
    <n v="-4.3503344260560319E-6"/>
    <n v="98061.426600000006"/>
    <x v="1"/>
    <n v="2"/>
    <x v="4"/>
  </r>
  <r>
    <d v="2026-06-16T00:00:00"/>
    <x v="126"/>
    <s v="STOCK"/>
    <n v="6"/>
    <s v="STOCK"/>
    <n v="2304056"/>
    <x v="168"/>
    <s v="UND"/>
    <n v="36"/>
    <m/>
    <n v="36"/>
    <n v="3163.1388999999999"/>
    <n v="113873"/>
    <n v="113873"/>
    <n v="2979"/>
    <n v="-184.13890000000001"/>
    <n v="-6629"/>
    <n v="-6.1812315840513152E-2"/>
    <m/>
    <n v="318528"/>
    <m/>
    <m/>
    <m/>
    <n v="6579000000"/>
    <n v="107244"/>
    <n v="10010"/>
    <n v="6.1812319570325583E-2"/>
    <n v="107244"/>
    <x v="1"/>
    <n v="36"/>
    <x v="100"/>
  </r>
  <r>
    <d v="2026-06-16T00:00:00"/>
    <x v="126"/>
    <s v="STOCK"/>
    <n v="6"/>
    <s v="STOCK"/>
    <n v="404745"/>
    <x v="184"/>
    <s v="UND"/>
    <n v="10"/>
    <m/>
    <n v="10"/>
    <n v="8826"/>
    <n v="88260"/>
    <n v="88260"/>
    <m/>
    <m/>
    <n v="-88260"/>
    <m/>
    <m/>
    <n v="318528"/>
    <m/>
    <m/>
    <m/>
    <n v="6579000000"/>
    <s v=""/>
    <n v="10010"/>
    <e v="#DIV/0!"/>
    <n v="0"/>
    <x v="1"/>
    <n v="10"/>
    <x v="100"/>
  </r>
  <r>
    <d v="2026-06-16T00:00:00"/>
    <x v="126"/>
    <s v="STOCK"/>
    <n v="6"/>
    <s v="STOCK"/>
    <n v="302028"/>
    <x v="72"/>
    <s v="PZA"/>
    <n v="360"/>
    <m/>
    <n v="360"/>
    <n v="4901.5778"/>
    <n v="1764568"/>
    <n v="1764568"/>
    <n v="5123.8024999999998"/>
    <n v="222.22470000000001"/>
    <n v="80000.909700000004"/>
    <n v="4.3371060467534688E-2"/>
    <m/>
    <n v="318528"/>
    <m/>
    <m/>
    <m/>
    <n v="6579000000"/>
    <n v="1844568.9097200008"/>
    <n v="10010"/>
    <n v="-4.337105108949843E-2"/>
    <n v="1844568.9"/>
    <x v="0"/>
    <n v="360"/>
    <x v="65"/>
  </r>
  <r>
    <d v="2026-06-16T00:00:00"/>
    <x v="126"/>
    <s v="STOCK"/>
    <n v="6"/>
    <s v="STOCK"/>
    <n v="302010"/>
    <x v="136"/>
    <s v="PZA"/>
    <n v="252"/>
    <m/>
    <n v="252"/>
    <n v="6754.3015999999998"/>
    <n v="1702084"/>
    <n v="1702084"/>
    <n v="6585.1337000000003"/>
    <n v="-169.1678"/>
    <n v="-42630.296300000002"/>
    <n v="-2.5689355577636148E-2"/>
    <m/>
    <n v="318528"/>
    <m/>
    <m/>
    <m/>
    <n v="6579000000"/>
    <n v="1659453.7037399979"/>
    <n v="10010"/>
    <n v="2.5689364515104601E-2"/>
    <n v="1659453.6924000001"/>
    <x v="0"/>
    <n v="252"/>
    <x v="95"/>
  </r>
  <r>
    <d v="2026-06-16T00:00:00"/>
    <x v="12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528"/>
    <m/>
    <m/>
    <m/>
    <n v="6579000000"/>
    <n v="533202.50991891895"/>
    <n v="10010"/>
    <n v="-0.96749640146098337"/>
    <n v="533202.5"/>
    <x v="1"/>
    <n v="5000"/>
    <x v="63"/>
  </r>
  <r>
    <d v="2026-06-16T00:00:00"/>
    <x v="126"/>
    <s v="STOCK"/>
    <n v="6"/>
    <s v="STOCK"/>
    <n v="304007"/>
    <x v="49"/>
    <s v="PL"/>
    <n v="144"/>
    <m/>
    <n v="144"/>
    <n v="11200.1181"/>
    <n v="1612817"/>
    <n v="1612817"/>
    <n v="11444.352999999999"/>
    <n v="244.23500000000001"/>
    <n v="35169.835200000001"/>
    <n v="2.1341089878557321E-2"/>
    <m/>
    <n v="318528"/>
    <m/>
    <m/>
    <m/>
    <n v="6579000000"/>
    <n v="1647986.8351679994"/>
    <n v="10010"/>
    <n v="-2.1341084113710884E-2"/>
    <n v="1647986.8319999999"/>
    <x v="0"/>
    <n v="144"/>
    <x v="43"/>
  </r>
  <r>
    <d v="2026-06-16T00:00:00"/>
    <x v="126"/>
    <s v="STOCK"/>
    <n v="6"/>
    <s v="STOCK"/>
    <n v="412313"/>
    <x v="153"/>
    <s v="CJA"/>
    <n v="6"/>
    <m/>
    <n v="6"/>
    <n v="23724.166700000002"/>
    <n v="142345"/>
    <n v="142345"/>
    <n v="23724.0674"/>
    <n v="-9.9299999999999999E-2"/>
    <n v="-0.59570000000000001"/>
    <n v="-4.1848501379736121E-6"/>
    <m/>
    <n v="318528"/>
    <m/>
    <m/>
    <m/>
    <n v="6579000000"/>
    <n v="142344.40430999998"/>
    <n v="10010"/>
    <n v="4.1856229088978387E-6"/>
    <n v="142344.4044"/>
    <x v="1"/>
    <n v="6"/>
    <x v="4"/>
  </r>
  <r>
    <d v="2026-06-16T00:00:00"/>
    <x v="126"/>
    <s v="STOCK"/>
    <n v="6"/>
    <s v="STOCK"/>
    <n v="1902013"/>
    <x v="144"/>
    <s v="RLL"/>
    <n v="19"/>
    <m/>
    <n v="19"/>
    <n v="39232.526299999998"/>
    <n v="745418"/>
    <n v="745418"/>
    <n v="29779"/>
    <n v="-9453.5262999999995"/>
    <n v="-179617"/>
    <n v="-0.31745613740520073"/>
    <m/>
    <n v="318528"/>
    <m/>
    <m/>
    <m/>
    <n v="6579000000"/>
    <n v="565801"/>
    <n v="10010"/>
    <n v="0.31745613687497892"/>
    <n v="565801"/>
    <x v="0"/>
    <n v="19"/>
    <x v="4"/>
  </r>
  <r>
    <d v="2026-06-16T00:00:00"/>
    <x v="126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528"/>
    <m/>
    <m/>
    <m/>
    <n v="6579000000"/>
    <n v="32364.213524000013"/>
    <n v="10010"/>
    <n v="-6.5998822847693946E-6"/>
    <n v="32364.213599999999"/>
    <x v="1"/>
    <n v="2"/>
    <x v="66"/>
  </r>
  <r>
    <d v="2026-06-16T00:00:00"/>
    <x v="126"/>
    <s v="STOCK"/>
    <n v="6"/>
    <s v="STOCK"/>
    <n v="412280"/>
    <x v="15"/>
    <s v="UND"/>
    <n v="32"/>
    <m/>
    <n v="32"/>
    <n v="38154.5625"/>
    <n v="1220946"/>
    <n v="1220946"/>
    <n v="40002.920100000003"/>
    <n v="1848.3576"/>
    <n v="59147.442999999999"/>
    <n v="4.6205566711202163E-2"/>
    <m/>
    <n v="318528"/>
    <m/>
    <m/>
    <m/>
    <n v="6579000000"/>
    <n v="1280093.442976"/>
    <n v="10010"/>
    <n v="-4.6205566878104051E-2"/>
    <n v="1280093.4432000001"/>
    <x v="0"/>
    <n v="32"/>
    <x v="13"/>
  </r>
  <r>
    <d v="2026-06-16T00:00:00"/>
    <x v="126"/>
    <s v="STOCK"/>
    <n v="6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8528"/>
    <m/>
    <m/>
    <m/>
    <n v="6579000000"/>
    <n v="11208632.637183998"/>
    <n v="10010"/>
    <n v="-1.0029469571410684E-2"/>
    <n v="11208632.640000001"/>
    <x v="0"/>
    <n v="128"/>
    <x v="14"/>
  </r>
  <r>
    <d v="2026-06-16T00:00:00"/>
    <x v="126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8529"/>
    <s v="CATALINA VALENZUELA"/>
    <n v="7063028"/>
    <m/>
    <n v="6579000000"/>
    <n v="194379.88500000001"/>
    <n v="10010"/>
    <n v="5.1445648445811355E-7"/>
    <n v="194379.9"/>
    <x v="1"/>
    <n v="500"/>
    <x v="4"/>
  </r>
  <r>
    <d v="2026-06-16T00:00:00"/>
    <x v="126"/>
    <s v="STOCK"/>
    <n v="6"/>
    <s v="STOCK"/>
    <n v="407853"/>
    <x v="268"/>
    <s v="UND"/>
    <n v="200"/>
    <m/>
    <n v="200"/>
    <n v="4.29"/>
    <n v="858"/>
    <n v="858"/>
    <m/>
    <m/>
    <n v="-858"/>
    <m/>
    <m/>
    <n v="318529"/>
    <m/>
    <m/>
    <m/>
    <n v="6579000000"/>
    <s v=""/>
    <n v="10010"/>
    <e v="#DIV/0!"/>
    <n v="0"/>
    <x v="1"/>
    <n v="200"/>
    <x v="100"/>
  </r>
  <r>
    <d v="2026-06-16T00:00:00"/>
    <x v="126"/>
    <s v="STOCK"/>
    <n v="6"/>
    <s v="STOCK"/>
    <n v="302054"/>
    <x v="162"/>
    <s v="PZA"/>
    <n v="936"/>
    <m/>
    <n v="936"/>
    <n v="4551.5106999999998"/>
    <n v="4260214"/>
    <n v="4260214"/>
    <n v="5713"/>
    <n v="1161.4893"/>
    <n v="1087154"/>
    <n v="0.20330637427609247"/>
    <m/>
    <n v="318529"/>
    <m/>
    <m/>
    <m/>
    <n v="6579000000"/>
    <n v="5347368"/>
    <n v="10010"/>
    <n v="-0.20330637143357258"/>
    <n v="5347368"/>
    <x v="0"/>
    <n v="936"/>
    <x v="4"/>
  </r>
  <r>
    <d v="2026-06-16T00:00:00"/>
    <x v="126"/>
    <s v="STOCK"/>
    <n v="6"/>
    <s v="STOCK"/>
    <n v="307096"/>
    <x v="197"/>
    <s v="TRA"/>
    <n v="100"/>
    <m/>
    <n v="100"/>
    <n v="1824.24"/>
    <n v="182424"/>
    <n v="182424"/>
    <n v="2095.3501000000001"/>
    <n v="271.11009999999999"/>
    <n v="27111.012900000002"/>
    <n v="0.12938655227486268"/>
    <m/>
    <n v="318529"/>
    <m/>
    <m/>
    <m/>
    <n v="6579000000"/>
    <n v="209535.01289999983"/>
    <n v="10010"/>
    <n v="-0.12938654022542587"/>
    <n v="209535.01"/>
    <x v="0"/>
    <n v="100"/>
    <x v="121"/>
  </r>
  <r>
    <d v="2026-06-16T00:00:00"/>
    <x v="126"/>
    <s v="STOCK"/>
    <n v="6"/>
    <s v="STOCK"/>
    <n v="307032"/>
    <x v="121"/>
    <s v="TRA"/>
    <n v="100"/>
    <m/>
    <n v="100"/>
    <n v="2277.4899999999998"/>
    <n v="227749"/>
    <n v="227749"/>
    <n v="2378.375"/>
    <n v="100.88500000000001"/>
    <n v="10088.5041"/>
    <n v="4.2417633577916447E-2"/>
    <m/>
    <n v="318529"/>
    <m/>
    <m/>
    <m/>
    <n v="6579000000"/>
    <n v="237837.50409999999"/>
    <n v="10010"/>
    <n v="-4.2417617070478884E-2"/>
    <n v="237837.5"/>
    <x v="1"/>
    <n v="100"/>
    <x v="4"/>
  </r>
  <r>
    <d v="2026-06-16T00:00:00"/>
    <x v="12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529"/>
    <m/>
    <m/>
    <m/>
    <n v="6579000000"/>
    <n v="34391.599999999999"/>
    <n v="10010"/>
    <n v="-8.9077242923396804E-2"/>
    <n v="34391.5"/>
    <x v="1"/>
    <n v="5000"/>
    <x v="4"/>
  </r>
  <r>
    <d v="2026-06-16T00:00:00"/>
    <x v="126"/>
    <s v="STOCK"/>
    <n v="6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8529"/>
    <m/>
    <m/>
    <m/>
    <n v="6579000000"/>
    <n v="35000.185429999998"/>
    <n v="10010"/>
    <n v="-5.2971147976295791E-6"/>
    <n v="35000.185400000002"/>
    <x v="1"/>
    <n v="2"/>
    <x v="67"/>
  </r>
  <r>
    <d v="2026-06-16T00:00:00"/>
    <x v="12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8529"/>
    <m/>
    <m/>
    <m/>
    <n v="6579000000"/>
    <n v="4880.2160000000003"/>
    <n v="10010"/>
    <n v="-4.0981926970292619E-5"/>
    <n v="4880.2000000000007"/>
    <x v="1"/>
    <n v="1000"/>
    <x v="64"/>
  </r>
  <r>
    <d v="2026-06-16T00:00:00"/>
    <x v="126"/>
    <s v="STOCK"/>
    <n v="6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8529"/>
    <m/>
    <m/>
    <m/>
    <n v="6579000000"/>
    <n v="17598.730000000003"/>
    <n v="10010"/>
    <n v="1.4205554371827188E-5"/>
    <n v="17598.75"/>
    <x v="1"/>
    <n v="500"/>
    <x v="4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529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8529"/>
    <m/>
    <m/>
    <m/>
    <n v="6579000000"/>
    <n v="453321.13050000009"/>
    <n v="10010"/>
    <n v="0.15715761825859639"/>
    <n v="453321.13320000004"/>
    <x v="0"/>
    <n v="108"/>
    <x v="12"/>
  </r>
  <r>
    <d v="2026-06-16T00:00:00"/>
    <x v="126"/>
    <s v="STOCK"/>
    <n v="6"/>
    <s v="STOCK"/>
    <n v="608013"/>
    <x v="186"/>
    <s v="UND"/>
    <n v="3"/>
    <m/>
    <n v="3"/>
    <n v="8438.6666999999998"/>
    <n v="25316"/>
    <n v="25316"/>
    <n v="8471"/>
    <n v="32.333300000000001"/>
    <n v="97"/>
    <n v="3.816944083736742E-3"/>
    <m/>
    <n v="318529"/>
    <m/>
    <m/>
    <m/>
    <n v="6579000000"/>
    <n v="25413"/>
    <n v="10010"/>
    <n v="-3.8169401487427972E-3"/>
    <n v="25413"/>
    <x v="1"/>
    <n v="3"/>
    <x v="116"/>
  </r>
  <r>
    <d v="2026-06-16T00:00:00"/>
    <x v="126"/>
    <s v="STOCK"/>
    <n v="6"/>
    <s v="STOCK"/>
    <n v="304012"/>
    <x v="233"/>
    <s v="PL"/>
    <n v="5"/>
    <m/>
    <n v="5"/>
    <n v="6515.4"/>
    <n v="32577"/>
    <n v="32577"/>
    <n v="0"/>
    <n v="-6515.4"/>
    <n v="-32577"/>
    <m/>
    <m/>
    <n v="318616"/>
    <s v="ANDRES BAHAMONDE-WEDO"/>
    <n v="2800350"/>
    <m/>
    <n v="6579000000"/>
    <n v="0"/>
    <n v="10010"/>
    <e v="#DIV/0!"/>
    <n v="0"/>
    <x v="1"/>
    <n v="5"/>
    <x v="100"/>
  </r>
  <r>
    <d v="2026-06-16T00:00:00"/>
    <x v="126"/>
    <s v="STOCK"/>
    <n v="6"/>
    <s v="STOCK"/>
    <n v="1703006"/>
    <x v="20"/>
    <s v="UND"/>
    <n v="6"/>
    <m/>
    <n v="6"/>
    <n v="1662.3333"/>
    <n v="9974"/>
    <n v="9974"/>
    <n v="1662"/>
    <n v="-0.33329999999999999"/>
    <n v="-2"/>
    <n v="-2.0056157240268204E-4"/>
    <m/>
    <n v="318616"/>
    <m/>
    <m/>
    <m/>
    <n v="6579000000"/>
    <n v="9972"/>
    <n v="10010"/>
    <n v="2.0054151624549239E-4"/>
    <n v="9972"/>
    <x v="1"/>
    <n v="6"/>
    <x v="17"/>
  </r>
  <r>
    <d v="2026-06-16T00:00:00"/>
    <x v="126"/>
    <s v="STOCK"/>
    <n v="6"/>
    <s v="STOCK"/>
    <n v="5316509"/>
    <x v="29"/>
    <s v="UND"/>
    <n v="4"/>
    <m/>
    <n v="4"/>
    <n v="14534.25"/>
    <n v="58137"/>
    <n v="58137"/>
    <n v="15433.3333"/>
    <n v="899.08330000000001"/>
    <n v="3596.3332999999998"/>
    <n v="5.8255939504497999E-2"/>
    <m/>
    <n v="318616"/>
    <m/>
    <m/>
    <m/>
    <n v="6579000000"/>
    <n v="61733.333332000002"/>
    <n v="10010"/>
    <n v="-5.8255937490833576E-2"/>
    <n v="61733.333200000001"/>
    <x v="1"/>
    <n v="4"/>
    <x v="26"/>
  </r>
  <r>
    <d v="2026-06-16T00:00:00"/>
    <x v="126"/>
    <s v="STOCK"/>
    <n v="6"/>
    <s v="STOCK"/>
    <n v="5316508"/>
    <x v="204"/>
    <s v="UND"/>
    <n v="2"/>
    <m/>
    <n v="2"/>
    <n v="14565"/>
    <n v="29130"/>
    <n v="29130"/>
    <m/>
    <m/>
    <n v="-29130"/>
    <m/>
    <m/>
    <n v="318616"/>
    <m/>
    <m/>
    <m/>
    <n v="6579000000"/>
    <s v=""/>
    <n v="10010"/>
    <e v="#DIV/0!"/>
    <n v="0"/>
    <x v="1"/>
    <n v="2"/>
    <x v="100"/>
  </r>
  <r>
    <d v="2026-06-16T00:00:00"/>
    <x v="126"/>
    <s v="STOCK"/>
    <n v="6"/>
    <s v="STOCK"/>
    <n v="5316507"/>
    <x v="28"/>
    <s v="UND"/>
    <n v="6"/>
    <m/>
    <n v="6"/>
    <n v="41766.166700000002"/>
    <n v="250597"/>
    <n v="250597"/>
    <n v="41419.666700000002"/>
    <n v="-346.5"/>
    <n v="-2079"/>
    <n v="-8.3655912166654654E-3"/>
    <m/>
    <n v="318616"/>
    <m/>
    <m/>
    <m/>
    <n v="6579000000"/>
    <n v="248518.00000199999"/>
    <n v="10010"/>
    <n v="8.3655912180481164E-3"/>
    <n v="248518.00020000001"/>
    <x v="1"/>
    <n v="6"/>
    <x v="25"/>
  </r>
  <r>
    <d v="2026-06-16T00:00:00"/>
    <x v="126"/>
    <s v="STOCK"/>
    <n v="6"/>
    <s v="STOCK"/>
    <n v="1802162"/>
    <x v="169"/>
    <s v="UND"/>
    <n v="5"/>
    <m/>
    <n v="5"/>
    <n v="42840"/>
    <n v="214200"/>
    <n v="214200"/>
    <n v="42840"/>
    <n v="0"/>
    <n v="0"/>
    <n v="0"/>
    <m/>
    <n v="318616"/>
    <m/>
    <m/>
    <m/>
    <n v="6579000000"/>
    <n v="214200"/>
    <n v="10010"/>
    <n v="0"/>
    <n v="214200"/>
    <x v="1"/>
    <n v="5"/>
    <x v="103"/>
  </r>
  <r>
    <d v="2026-06-16T00:00:00"/>
    <x v="126"/>
    <s v="STOCK"/>
    <n v="6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8616"/>
    <m/>
    <m/>
    <m/>
    <n v="6579000000"/>
    <n v="9580"/>
    <n v="10010"/>
    <n v="8.1419624217118521E-3"/>
    <n v="9580"/>
    <x v="1"/>
    <n v="5"/>
    <x v="129"/>
  </r>
  <r>
    <d v="2026-06-16T00:00:00"/>
    <x v="126"/>
    <s v="STOCK"/>
    <n v="6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8616"/>
    <m/>
    <m/>
    <m/>
    <n v="6579000000"/>
    <n v="14533.35548"/>
    <n v="10010"/>
    <n v="-2.4460971865759066E-5"/>
    <n v="14533.3555"/>
    <x v="1"/>
    <n v="5"/>
    <x v="4"/>
  </r>
  <r>
    <d v="2026-06-16T00:00:00"/>
    <x v="126"/>
    <s v="STOCK"/>
    <n v="6"/>
    <s v="STOCK"/>
    <n v="1808003"/>
    <x v="130"/>
    <s v="UND"/>
    <n v="10"/>
    <m/>
    <n v="10"/>
    <n v="167.8"/>
    <n v="1678"/>
    <n v="1678"/>
    <n v="167.7449"/>
    <n v="-5.5100000000000003E-2"/>
    <n v="-0.5514"/>
    <n v="-3.2872542656412965E-4"/>
    <m/>
    <n v="318616"/>
    <m/>
    <m/>
    <m/>
    <n v="6579000000"/>
    <n v="1677.4485800000002"/>
    <n v="10010"/>
    <n v="3.2847496406752241E-4"/>
    <n v="1677.4490000000001"/>
    <x v="1"/>
    <n v="10"/>
    <x v="4"/>
  </r>
  <r>
    <d v="2026-06-16T00:00:00"/>
    <x v="126"/>
    <s v="STOCK"/>
    <n v="6"/>
    <s v="STOCK"/>
    <n v="1801735"/>
    <x v="43"/>
    <s v="UND"/>
    <n v="20"/>
    <m/>
    <n v="20"/>
    <n v="3781.05"/>
    <n v="75621"/>
    <n v="75621"/>
    <n v="3495"/>
    <n v="-286.05"/>
    <n v="-5721"/>
    <n v="-8.1845493562231808E-2"/>
    <m/>
    <n v="318616"/>
    <m/>
    <m/>
    <m/>
    <n v="6579000000"/>
    <n v="69900"/>
    <n v="10010"/>
    <n v="8.1845493562231808E-2"/>
    <n v="69900"/>
    <x v="1"/>
    <n v="20"/>
    <x v="39"/>
  </r>
  <r>
    <d v="2026-06-16T00:00:00"/>
    <x v="126"/>
    <s v="STOCK"/>
    <n v="6"/>
    <s v="STOCK"/>
    <n v="1802172"/>
    <x v="209"/>
    <s v="UND"/>
    <n v="5"/>
    <m/>
    <n v="5"/>
    <n v="3032.4"/>
    <n v="15162"/>
    <n v="15162"/>
    <n v="3035"/>
    <n v="2.6"/>
    <n v="13"/>
    <n v="8.5667215815483E-4"/>
    <m/>
    <n v="318616"/>
    <m/>
    <m/>
    <m/>
    <n v="6579000000"/>
    <n v="15175"/>
    <n v="10010"/>
    <n v="-8.5667215815483E-4"/>
    <n v="15175"/>
    <x v="1"/>
    <n v="5"/>
    <x v="130"/>
  </r>
  <r>
    <d v="2026-06-16T00:00:00"/>
    <x v="126"/>
    <s v="STOCK"/>
    <n v="6"/>
    <s v="STOCK"/>
    <n v="1802171"/>
    <x v="210"/>
    <s v="UND"/>
    <n v="5"/>
    <m/>
    <n v="5"/>
    <n v="3143.4"/>
    <n v="15717"/>
    <n v="15717"/>
    <n v="3632"/>
    <n v="488.6"/>
    <n v="2443"/>
    <n v="0.13452643171806164"/>
    <m/>
    <n v="318616"/>
    <m/>
    <m/>
    <m/>
    <n v="6579000000"/>
    <n v="18160"/>
    <n v="10010"/>
    <n v="-0.13452643171806164"/>
    <n v="18160"/>
    <x v="1"/>
    <n v="5"/>
    <x v="131"/>
  </r>
  <r>
    <d v="2026-06-16T00:00:00"/>
    <x v="126"/>
    <s v="STOCK"/>
    <n v="6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8616"/>
    <m/>
    <m/>
    <m/>
    <n v="6579000000"/>
    <n v="47350.451612999997"/>
    <n v="10010"/>
    <n v="0.28816089203220857"/>
    <n v="47350.451699999998"/>
    <x v="1"/>
    <n v="3"/>
    <x v="4"/>
  </r>
  <r>
    <d v="2026-06-16T00:00:00"/>
    <x v="126"/>
    <s v="STOCK"/>
    <n v="6"/>
    <s v="STOCK"/>
    <s v="140209x"/>
    <x v="59"/>
    <s v="UND"/>
    <n v="12"/>
    <m/>
    <n v="12"/>
    <n v="3021.25"/>
    <n v="36255"/>
    <n v="36255"/>
    <n v="3021.2829000000002"/>
    <n v="3.2899999999999999E-2"/>
    <n v="0.39439999999999997"/>
    <n v="1.0879153467497972E-5"/>
    <m/>
    <n v="318616"/>
    <m/>
    <m/>
    <m/>
    <n v="6579000000"/>
    <n v="36255.394428000007"/>
    <n v="10010"/>
    <n v="-1.0889413897703603E-5"/>
    <n v="36255.394800000002"/>
    <x v="1"/>
    <n v="12"/>
    <x v="52"/>
  </r>
  <r>
    <d v="2026-06-16T00:00:00"/>
    <x v="126"/>
    <s v="STOCK"/>
    <n v="6"/>
    <s v="STOCK"/>
    <n v="2505058"/>
    <x v="99"/>
    <s v="UND"/>
    <n v="10"/>
    <m/>
    <n v="10"/>
    <n v="16469.7"/>
    <n v="164697"/>
    <n v="164697"/>
    <n v="17870.144100000001"/>
    <n v="1400.4440999999999"/>
    <n v="14004.440699999999"/>
    <n v="7.8367810727825671E-2"/>
    <m/>
    <n v="318616"/>
    <m/>
    <m/>
    <m/>
    <n v="6579000000"/>
    <n v="178701.44068"/>
    <n v="10010"/>
    <n v="-7.8367812378188961E-2"/>
    <n v="178701.44100000002"/>
    <x v="1"/>
    <n v="10"/>
    <x v="87"/>
  </r>
  <r>
    <d v="2026-06-16T00:00:00"/>
    <x v="126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8616"/>
    <m/>
    <m/>
    <m/>
    <n v="6579000000"/>
    <n v="1529748.5150160005"/>
    <n v="10010"/>
    <n v="1.8936105413128724E-2"/>
    <n v="1529748.5183999999"/>
    <x v="0"/>
    <n v="72"/>
    <x v="10"/>
  </r>
  <r>
    <d v="2026-06-16T00:00:00"/>
    <x v="126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8616"/>
    <m/>
    <m/>
    <m/>
    <n v="6579000000"/>
    <n v="66070.642752"/>
    <n v="10010"/>
    <n v="2.3994899422923075E-2"/>
    <n v="66070.641600000003"/>
    <x v="1"/>
    <n v="48"/>
    <x v="4"/>
  </r>
  <r>
    <d v="2026-06-16T00:00:00"/>
    <x v="126"/>
    <s v="STOCK"/>
    <n v="6"/>
    <s v="STOCK"/>
    <n v="2304056"/>
    <x v="168"/>
    <s v="UND"/>
    <n v="36"/>
    <m/>
    <n v="36"/>
    <n v="3163.1111000000001"/>
    <n v="113872"/>
    <n v="113872"/>
    <n v="2979"/>
    <n v="-184.11109999999999"/>
    <n v="-6628"/>
    <n v="-6.1802991309537203E-2"/>
    <m/>
    <n v="318616"/>
    <m/>
    <m/>
    <m/>
    <n v="6579000000"/>
    <n v="107244"/>
    <n v="10010"/>
    <n v="6.1802987579724765E-2"/>
    <n v="107244"/>
    <x v="1"/>
    <n v="36"/>
    <x v="100"/>
  </r>
  <r>
    <d v="2026-06-16T00:00:00"/>
    <x v="126"/>
    <s v="STOCK"/>
    <n v="6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8616"/>
    <m/>
    <m/>
    <m/>
    <n v="6579000000"/>
    <n v="65494.492760000001"/>
    <n v="10010"/>
    <n v="2.9720178606775109E-2"/>
    <n v="65494.491999999998"/>
    <x v="1"/>
    <n v="20"/>
    <x v="4"/>
  </r>
  <r>
    <d v="2026-06-16T00:00:00"/>
    <x v="126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616"/>
    <m/>
    <m/>
    <m/>
    <n v="6579000000"/>
    <n v="3733.9007100000017"/>
    <n v="10010"/>
    <n v="2.6567390328128124E-5"/>
    <n v="3733.9007999999999"/>
    <x v="1"/>
    <n v="2"/>
    <x v="4"/>
  </r>
  <r>
    <d v="2026-06-16T00:00:00"/>
    <x v="126"/>
    <s v="STOCK"/>
    <n v="6"/>
    <s v="STOCK"/>
    <s v="081010x"/>
    <x v="224"/>
    <s v="RLL"/>
    <n v="50"/>
    <m/>
    <n v="50"/>
    <n v="328.28"/>
    <n v="16414"/>
    <n v="16414"/>
    <m/>
    <m/>
    <n v="-16414"/>
    <m/>
    <m/>
    <n v="318618"/>
    <s v="ANDRES BAHAMONDE-WEDO"/>
    <n v="3018799"/>
    <m/>
    <n v="6579000000"/>
    <s v=""/>
    <n v="10010"/>
    <e v="#DIV/0!"/>
    <n v="0"/>
    <x v="1"/>
    <n v="50"/>
    <x v="100"/>
  </r>
  <r>
    <d v="2026-06-16T00:00:00"/>
    <x v="126"/>
    <s v="STOCK"/>
    <n v="6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8618"/>
    <m/>
    <m/>
    <m/>
    <n v="6579000000"/>
    <n v="950591.03336"/>
    <n v="10010"/>
    <n v="9.337976586339182E-2"/>
    <n v="950591.03200000001"/>
    <x v="0"/>
    <n v="80"/>
    <x v="92"/>
  </r>
  <r>
    <d v="2026-06-16T00:00:00"/>
    <x v="126"/>
    <s v="STOCK"/>
    <n v="6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8618"/>
    <m/>
    <m/>
    <m/>
    <n v="6579000000"/>
    <n v="17576.778947999999"/>
    <n v="10010"/>
    <n v="-0.16480715647836092"/>
    <n v="17576.779200000001"/>
    <x v="1"/>
    <n v="6"/>
    <x v="4"/>
  </r>
  <r>
    <d v="2026-06-16T00:00:00"/>
    <x v="126"/>
    <s v="STOCK"/>
    <n v="6"/>
    <s v="STOCK"/>
    <n v="1103076"/>
    <x v="193"/>
    <s v="UND"/>
    <n v="20"/>
    <m/>
    <n v="20"/>
    <n v="2033.05"/>
    <n v="40661"/>
    <n v="40661"/>
    <n v="3191"/>
    <n v="1157.95"/>
    <n v="23159"/>
    <n v="0.3628799749294892"/>
    <m/>
    <n v="318618"/>
    <m/>
    <m/>
    <m/>
    <n v="6579000000"/>
    <n v="63820"/>
    <n v="10010"/>
    <n v="-0.3628799749294892"/>
    <n v="63820"/>
    <x v="1"/>
    <n v="20"/>
    <x v="120"/>
  </r>
  <r>
    <d v="2026-06-16T00:00:00"/>
    <x v="126"/>
    <s v="STOCK"/>
    <n v="6"/>
    <s v="STOCK"/>
    <n v="1103074"/>
    <x v="192"/>
    <s v="UND"/>
    <n v="20"/>
    <m/>
    <n v="20"/>
    <n v="1499.35"/>
    <n v="29987"/>
    <n v="29987"/>
    <n v="2427"/>
    <n v="927.65"/>
    <n v="18553"/>
    <n v="0.38222084878450768"/>
    <m/>
    <n v="368618"/>
    <m/>
    <m/>
    <m/>
    <n v="6579000000"/>
    <n v="48540"/>
    <n v="10010"/>
    <n v="-0.38222084878450768"/>
    <n v="48540"/>
    <x v="1"/>
    <n v="20"/>
    <x v="119"/>
  </r>
  <r>
    <d v="2026-06-16T00:00:00"/>
    <x v="126"/>
    <s v="STOCK"/>
    <n v="6"/>
    <s v="STOCK"/>
    <n v="2304053"/>
    <x v="141"/>
    <s v="UND"/>
    <n v="42"/>
    <m/>
    <n v="42"/>
    <n v="1046.5"/>
    <n v="43953"/>
    <n v="43953"/>
    <n v="862"/>
    <n v="-184.5"/>
    <n v="-7749"/>
    <n v="-0.21403712296983743"/>
    <m/>
    <n v="368618"/>
    <m/>
    <m/>
    <m/>
    <n v="6579000000"/>
    <n v="36204.000000000007"/>
    <n v="10010"/>
    <n v="0.2140371229698376"/>
    <n v="36204"/>
    <x v="1"/>
    <n v="42"/>
    <x v="4"/>
  </r>
  <r>
    <d v="2026-06-16T00:00:00"/>
    <x v="126"/>
    <s v="STOCK"/>
    <n v="6"/>
    <s v="STOCK"/>
    <n v="704079"/>
    <x v="138"/>
    <s v="RLL"/>
    <n v="10"/>
    <m/>
    <n v="10"/>
    <n v="667.4"/>
    <n v="6674"/>
    <n v="6674"/>
    <n v="755.70489999999995"/>
    <n v="88.304900000000004"/>
    <n v="883.04880000000003"/>
    <n v="0.11685101433551412"/>
    <m/>
    <n v="368618"/>
    <m/>
    <m/>
    <m/>
    <n v="6579000000"/>
    <n v="7557.04882"/>
    <n v="10010"/>
    <n v="-0.11685103537108199"/>
    <n v="7557.0489999999991"/>
    <x v="1"/>
    <n v="10"/>
    <x v="4"/>
  </r>
  <r>
    <d v="2026-06-16T00:00:00"/>
    <x v="126"/>
    <s v="STOCK"/>
    <n v="6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68618"/>
    <m/>
    <m/>
    <m/>
    <n v="6579000000"/>
    <n v="143668.5"/>
    <n v="10010"/>
    <n v="1.0440702032804685E-5"/>
    <n v="143668.5"/>
    <x v="1"/>
    <n v="3"/>
    <x v="4"/>
  </r>
  <r>
    <d v="2026-06-16T00:00:00"/>
    <x v="126"/>
    <s v="STOCK"/>
    <n v="6"/>
    <s v="STOCK"/>
    <n v="602254"/>
    <x v="142"/>
    <s v="TIN"/>
    <n v="3"/>
    <m/>
    <n v="3"/>
    <n v="46060"/>
    <n v="138180"/>
    <n v="138180"/>
    <n v="46060"/>
    <n v="0"/>
    <n v="0"/>
    <n v="0"/>
    <m/>
    <n v="368618"/>
    <m/>
    <m/>
    <m/>
    <n v="6579000000"/>
    <n v="138180"/>
    <n v="10010"/>
    <n v="0"/>
    <n v="138180"/>
    <x v="1"/>
    <n v="3"/>
    <x v="4"/>
  </r>
  <r>
    <d v="2026-06-16T00:00:00"/>
    <x v="126"/>
    <s v="STOCK"/>
    <n v="6"/>
    <s v="STOCK"/>
    <n v="601047"/>
    <x v="89"/>
    <s v="TIN"/>
    <n v="3"/>
    <m/>
    <n v="3"/>
    <n v="47967.333299999998"/>
    <n v="143902"/>
    <n v="143902"/>
    <n v="50286.86"/>
    <n v="2319.5266999999999"/>
    <n v="6958.58"/>
    <n v="4.6125899820880938E-2"/>
    <m/>
    <n v="368618"/>
    <m/>
    <m/>
    <m/>
    <n v="6579000000"/>
    <n v="150860.58000000002"/>
    <n v="10010"/>
    <n v="-4.6125900483744701E-2"/>
    <n v="150860.58000000002"/>
    <x v="1"/>
    <n v="3"/>
    <x v="77"/>
  </r>
  <r>
    <d v="2026-06-16T00:00:00"/>
    <x v="126"/>
    <s v="STOCK"/>
    <n v="6"/>
    <s v="STOCK"/>
    <n v="2304008"/>
    <x v="223"/>
    <s v="UND"/>
    <n v="12"/>
    <m/>
    <n v="12"/>
    <n v="2550"/>
    <n v="30600"/>
    <n v="30600"/>
    <m/>
    <m/>
    <n v="-30600"/>
    <m/>
    <m/>
    <n v="368618"/>
    <m/>
    <m/>
    <m/>
    <n v="6579000000"/>
    <s v=""/>
    <n v="10010"/>
    <e v="#DIV/0!"/>
    <n v="0"/>
    <x v="1"/>
    <n v="12"/>
    <x v="100"/>
  </r>
  <r>
    <d v="2026-06-16T00:00:00"/>
    <x v="126"/>
    <s v="STOCK"/>
    <n v="6"/>
    <s v="STOCK"/>
    <n v="1803044"/>
    <x v="163"/>
    <s v="KIT"/>
    <n v="2"/>
    <m/>
    <n v="2"/>
    <n v="51876"/>
    <n v="103752"/>
    <n v="103752"/>
    <n v="52920"/>
    <n v="1044"/>
    <n v="2088"/>
    <n v="1.9727891156462583E-2"/>
    <m/>
    <n v="368618"/>
    <m/>
    <m/>
    <m/>
    <n v="6579000000"/>
    <n v="105840"/>
    <n v="10010"/>
    <n v="-1.9727891156462583E-2"/>
    <n v="105840"/>
    <x v="1"/>
    <n v="2"/>
    <x v="100"/>
  </r>
  <r>
    <d v="2026-06-16T00:00:00"/>
    <x v="126"/>
    <s v="STOCK"/>
    <n v="6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68618"/>
    <m/>
    <m/>
    <m/>
    <n v="6579000000"/>
    <n v="56671.606319999999"/>
    <n v="10010"/>
    <n v="3.0692619346142256E-4"/>
    <n v="56671.604999999996"/>
    <x v="1"/>
    <n v="30"/>
    <x v="4"/>
  </r>
  <r>
    <d v="2026-06-16T00:00:00"/>
    <x v="126"/>
    <s v="STOCK"/>
    <n v="6"/>
    <s v="STOCK"/>
    <n v="1405040"/>
    <x v="179"/>
    <s v="UND"/>
    <n v="6"/>
    <m/>
    <n v="6"/>
    <n v="7573.6666999999998"/>
    <n v="45442"/>
    <n v="45442"/>
    <n v="7568"/>
    <n v="-5.6666999999999996"/>
    <n v="-34"/>
    <n v="-7.4876673713887023E-4"/>
    <m/>
    <n v="368618"/>
    <m/>
    <m/>
    <m/>
    <n v="6579000000"/>
    <n v="45408"/>
    <n v="10010"/>
    <n v="7.4877114164901746E-4"/>
    <n v="45408"/>
    <x v="1"/>
    <n v="6"/>
    <x v="113"/>
  </r>
  <r>
    <d v="2026-06-16T00:00:00"/>
    <x v="126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68618"/>
    <m/>
    <m/>
    <m/>
    <n v="6579000000"/>
    <n v="917083.44828000001"/>
    <n v="10010"/>
    <n v="-6.3281569552436868E-3"/>
    <n v="917083.44800000009"/>
    <x v="0"/>
    <n v="40"/>
    <x v="38"/>
  </r>
  <r>
    <d v="2026-06-16T00:00:00"/>
    <x v="126"/>
    <s v="STOCK"/>
    <n v="6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68618"/>
    <m/>
    <m/>
    <m/>
    <n v="6579000000"/>
    <n v="105000.00000000007"/>
    <n v="10010"/>
    <n v="0"/>
    <n v="105000"/>
    <x v="1"/>
    <n v="3"/>
    <x v="89"/>
  </r>
  <r>
    <d v="2026-06-16T00:00:00"/>
    <x v="126"/>
    <s v="STOCK"/>
    <n v="6"/>
    <s v="STOCK"/>
    <n v="307032"/>
    <x v="121"/>
    <s v="TRA"/>
    <n v="60"/>
    <m/>
    <n v="60"/>
    <n v="2277.4832999999999"/>
    <n v="136649"/>
    <n v="136649"/>
    <n v="2378.375"/>
    <n v="100.8917"/>
    <n v="6053.5024999999996"/>
    <n v="4.2420436612152737E-2"/>
    <m/>
    <n v="368618"/>
    <m/>
    <m/>
    <m/>
    <n v="6579000000"/>
    <n v="142702.50245999999"/>
    <n v="10010"/>
    <n v="-4.2420434119934881E-2"/>
    <n v="142702.5"/>
    <x v="1"/>
    <n v="60"/>
    <x v="4"/>
  </r>
  <r>
    <d v="2026-06-16T00:00:00"/>
    <x v="126"/>
    <s v="STOCK"/>
    <n v="6"/>
    <s v="STOCK"/>
    <n v="609008"/>
    <x v="30"/>
    <s v="LTS"/>
    <n v="5"/>
    <m/>
    <n v="5"/>
    <n v="2381.8000000000002"/>
    <n v="11909"/>
    <n v="11909"/>
    <n v="2130.7573000000002"/>
    <n v="-251.0427"/>
    <n v="-1255.2135000000001"/>
    <n v="-0.11781852809881958"/>
    <m/>
    <n v="368618"/>
    <m/>
    <m/>
    <m/>
    <n v="6579000000"/>
    <n v="10653.786550000001"/>
    <n v="10010"/>
    <n v="0.11781853334492856"/>
    <n v="10653.786500000002"/>
    <x v="1"/>
    <n v="5"/>
    <x v="27"/>
  </r>
  <r>
    <d v="2026-06-17T00:00:00"/>
    <x v="127"/>
    <s v="STOCK"/>
    <n v="6"/>
    <s v="STOCK"/>
    <n v="1805340"/>
    <x v="188"/>
    <s v="UND"/>
    <n v="10"/>
    <m/>
    <n v="10"/>
    <n v="19400"/>
    <n v="194000"/>
    <n v="194000"/>
    <n v="19400"/>
    <n v="0"/>
    <n v="0"/>
    <n v="0"/>
    <m/>
    <n v="318623"/>
    <s v="CRISTIAN ELGUETA ICG"/>
    <n v="194000"/>
    <m/>
    <n v="6579000000"/>
    <n v="194000"/>
    <n v="10010"/>
    <n v="0"/>
    <n v="194000"/>
    <x v="1"/>
    <n v="10"/>
    <x v="117"/>
  </r>
  <r>
    <d v="2026-06-17T00:00:00"/>
    <x v="127"/>
    <s v="STOCK"/>
    <n v="6"/>
    <s v="STOCK"/>
    <n v="2302017"/>
    <x v="106"/>
    <s v="TIN"/>
    <n v="4"/>
    <m/>
    <n v="4"/>
    <n v="85334"/>
    <n v="341336"/>
    <n v="341336"/>
    <n v="81197.881599999993"/>
    <n v="-4136.1184000000003"/>
    <n v="-16544.473699999999"/>
    <n v="-5.093874791518866E-2"/>
    <m/>
    <n v="318681"/>
    <s v="ANDRES BAHAMONDE-WEDO"/>
    <n v="341336"/>
    <m/>
    <n v="6579000000"/>
    <n v="324791.52631599992"/>
    <n v="10010"/>
    <n v="5.0938747643386878E-2"/>
    <n v="324791.52639999997"/>
    <x v="1"/>
    <n v="4"/>
    <x v="4"/>
  </r>
  <r>
    <d v="2026-06-17T00:00:00"/>
    <x v="127"/>
    <s v="STOCK"/>
    <n v="6"/>
    <s v="STOCK"/>
    <n v="304002"/>
    <x v="12"/>
    <s v="PL"/>
    <n v="360"/>
    <m/>
    <n v="360"/>
    <n v="21648.838899999999"/>
    <n v="7793582"/>
    <n v="7793582"/>
    <n v="21246.5072"/>
    <n v="-402.33170000000001"/>
    <n v="-144839.42490000001"/>
    <n v="-1.8936370716919278E-2"/>
    <m/>
    <n v="318663"/>
    <s v="MARCO ZUÑIGA"/>
    <n v="7793582"/>
    <m/>
    <n v="6579000000"/>
    <n v="7648742.5750799999"/>
    <n v="10010"/>
    <n v="1.8936368985863185E-2"/>
    <n v="7648742.5920000002"/>
    <x v="0"/>
    <n v="360"/>
    <x v="10"/>
  </r>
  <r>
    <d v="2026-06-17T00:00:00"/>
    <x v="127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8659"/>
    <s v="BENJAMIN PINO- CONBES"/>
    <n v="582839"/>
    <m/>
    <n v="6579000000"/>
    <s v=""/>
    <n v="10010"/>
    <e v="#DIV/0!"/>
    <n v="0"/>
    <x v="1"/>
    <n v="10"/>
    <x v="100"/>
  </r>
  <r>
    <d v="2026-06-17T00:00:00"/>
    <x v="127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8659"/>
    <m/>
    <m/>
    <m/>
    <n v="6579000000"/>
    <n v="88104"/>
    <n v="10010"/>
    <n v="2.4175973849087443E-3"/>
    <n v="88104"/>
    <x v="1"/>
    <n v="24"/>
    <x v="40"/>
  </r>
  <r>
    <d v="2026-06-17T00:00:00"/>
    <x v="127"/>
    <s v="STOCK"/>
    <n v="6"/>
    <s v="STOCK"/>
    <n v="1405039"/>
    <x v="180"/>
    <s v="UND"/>
    <n v="5"/>
    <m/>
    <n v="5"/>
    <n v="7636.6"/>
    <n v="38183"/>
    <n v="38183"/>
    <n v="7596"/>
    <n v="-40.6"/>
    <n v="-203"/>
    <n v="-5.3449183780937817E-3"/>
    <m/>
    <n v="318659"/>
    <m/>
    <m/>
    <m/>
    <n v="6579000000"/>
    <n v="37980"/>
    <n v="10010"/>
    <n v="5.3449183780937817E-3"/>
    <n v="37980"/>
    <x v="1"/>
    <n v="5"/>
    <x v="114"/>
  </r>
  <r>
    <d v="2026-06-17T00:00:00"/>
    <x v="127"/>
    <s v="STOCK"/>
    <n v="6"/>
    <s v="STOCK"/>
    <n v="1405040"/>
    <x v="179"/>
    <s v="UND"/>
    <n v="10"/>
    <m/>
    <n v="10"/>
    <n v="7573.7"/>
    <n v="75737"/>
    <n v="75737"/>
    <n v="7568"/>
    <n v="-5.7"/>
    <n v="-57"/>
    <n v="-7.5317124735726972E-4"/>
    <m/>
    <n v="318659"/>
    <m/>
    <m/>
    <m/>
    <n v="6579000000"/>
    <n v="75680"/>
    <n v="10010"/>
    <n v="7.5317124735726983E-4"/>
    <n v="75680"/>
    <x v="1"/>
    <n v="10"/>
    <x v="113"/>
  </r>
  <r>
    <d v="2026-06-17T00:00:00"/>
    <x v="127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659"/>
    <m/>
    <m/>
    <m/>
    <n v="6579000000"/>
    <n v="104767.50644999991"/>
    <n v="10010"/>
    <n v="-0.12938654022542587"/>
    <n v="104767.505"/>
    <x v="0"/>
    <n v="50"/>
    <x v="121"/>
  </r>
  <r>
    <d v="2026-06-17T00:00:00"/>
    <x v="127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659"/>
    <m/>
    <m/>
    <m/>
    <n v="6579000000"/>
    <n v="94452.677199999991"/>
    <n v="10010"/>
    <n v="2.9988563055514597E-4"/>
    <n v="94452.675000000003"/>
    <x v="1"/>
    <n v="50"/>
    <x v="4"/>
  </r>
  <r>
    <d v="2026-06-17T00:00:00"/>
    <x v="127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8659"/>
    <m/>
    <m/>
    <m/>
    <n v="6579000000"/>
    <n v="10545.292710000002"/>
    <n v="10010"/>
    <n v="8.0197633209320524E-2"/>
    <n v="10545.2925"/>
    <x v="1"/>
    <n v="5"/>
    <x v="28"/>
  </r>
  <r>
    <d v="2026-06-17T00:00:00"/>
    <x v="127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8652"/>
    <s v="ALEJANDRO LEON- DUARTE"/>
    <n v="278236"/>
    <m/>
    <n v="6579000000"/>
    <n v="4920"/>
    <n v="10010"/>
    <n v="-2.032520325203252E-4"/>
    <n v="4920"/>
    <x v="1"/>
    <n v="4"/>
    <x v="100"/>
  </r>
  <r>
    <d v="2026-06-17T00:00:00"/>
    <x v="127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8652"/>
    <m/>
    <m/>
    <m/>
    <n v="6579000000"/>
    <n v="4316"/>
    <n v="10010"/>
    <n v="0"/>
    <n v="4316"/>
    <x v="1"/>
    <n v="4"/>
    <x v="105"/>
  </r>
  <r>
    <d v="2026-06-17T00:00:00"/>
    <x v="127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8652"/>
    <m/>
    <m/>
    <m/>
    <n v="6579000000"/>
    <n v="30836"/>
    <n v="10010"/>
    <n v="-9.4045920352834353E-4"/>
    <n v="30836"/>
    <x v="1"/>
    <n v="4"/>
    <x v="115"/>
  </r>
  <r>
    <d v="2026-06-17T00:00:00"/>
    <x v="127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8652"/>
    <m/>
    <m/>
    <m/>
    <n v="6579000000"/>
    <n v="47984"/>
    <n v="10010"/>
    <n v="-9.378126042014005E-4"/>
    <n v="47984"/>
    <x v="1"/>
    <n v="4"/>
    <x v="107"/>
  </r>
  <r>
    <d v="2026-06-17T00:00:00"/>
    <x v="127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8652"/>
    <m/>
    <m/>
    <m/>
    <n v="6579000000"/>
    <n v="34981.818184000003"/>
    <n v="10010"/>
    <n v="-2.0405411515142864E-2"/>
    <n v="34981.818399999996"/>
    <x v="1"/>
    <n v="8"/>
    <x v="53"/>
  </r>
  <r>
    <d v="2026-06-17T00:00:00"/>
    <x v="127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8652"/>
    <m/>
    <m/>
    <m/>
    <n v="6579000000"/>
    <n v="25900.857144000001"/>
    <n v="10010"/>
    <n v="-7.8293039325247393E-2"/>
    <n v="25900.856800000001"/>
    <x v="1"/>
    <n v="8"/>
    <x v="54"/>
  </r>
  <r>
    <d v="2026-06-17T00:00:00"/>
    <x v="127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8652"/>
    <m/>
    <m/>
    <m/>
    <n v="6579000000"/>
    <n v="8172"/>
    <n v="10010"/>
    <n v="0"/>
    <n v="8172"/>
    <x v="1"/>
    <n v="4"/>
    <x v="4"/>
  </r>
  <r>
    <d v="2026-06-17T00:00:00"/>
    <x v="127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8652"/>
    <m/>
    <m/>
    <m/>
    <n v="6579000000"/>
    <n v="42964"/>
    <n v="10010"/>
    <n v="-1.0241132110604227E-3"/>
    <n v="42964"/>
    <x v="1"/>
    <n v="4"/>
    <x v="128"/>
  </r>
  <r>
    <d v="2026-06-17T00:00:00"/>
    <x v="127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8652"/>
    <m/>
    <m/>
    <m/>
    <n v="6579000000"/>
    <n v="59888"/>
    <n v="10010"/>
    <n v="0"/>
    <n v="59888"/>
    <x v="1"/>
    <n v="4"/>
    <x v="133"/>
  </r>
  <r>
    <d v="2026-06-17T00:00:00"/>
    <x v="127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8652"/>
    <m/>
    <m/>
    <m/>
    <n v="6579000000"/>
    <n v="18702.074076000001"/>
    <n v="10010"/>
    <n v="0.13003509664222265"/>
    <n v="18702.074000000001"/>
    <x v="1"/>
    <n v="4"/>
    <x v="20"/>
  </r>
  <r>
    <d v="2026-06-17T00:00:00"/>
    <x v="127"/>
    <s v="STOCK"/>
    <n v="6"/>
    <s v="STOCK"/>
    <n v="1808145"/>
    <x v="176"/>
    <s v="UND"/>
    <n v="4"/>
    <m/>
    <n v="4"/>
    <n v="16121.75"/>
    <n v="64487"/>
    <n v="64487"/>
    <n v="17145"/>
    <n v="1023.25"/>
    <n v="4093"/>
    <n v="5.9682123067949837E-2"/>
    <m/>
    <n v="318660"/>
    <s v="ALEJANDRO LEON- DUARTE"/>
    <n v="506263"/>
    <m/>
    <n v="6579000000"/>
    <n v="68580"/>
    <n v="10010"/>
    <n v="-5.9682123067949837E-2"/>
    <n v="68580"/>
    <x v="1"/>
    <n v="4"/>
    <x v="110"/>
  </r>
  <r>
    <d v="2026-06-17T00:00:00"/>
    <x v="127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8660"/>
    <m/>
    <m/>
    <m/>
    <n v="6579000000"/>
    <n v="92912"/>
    <n v="10010"/>
    <n v="3.8208197003616324E-3"/>
    <n v="92912"/>
    <x v="1"/>
    <n v="4"/>
    <x v="111"/>
  </r>
  <r>
    <d v="2026-06-17T00:00:00"/>
    <x v="127"/>
    <s v="STOCK"/>
    <n v="6"/>
    <s v="STOCK"/>
    <n v="407795"/>
    <x v="175"/>
    <s v="UND"/>
    <n v="4"/>
    <m/>
    <n v="4"/>
    <n v="1253.5"/>
    <n v="5014"/>
    <n v="5014"/>
    <n v="1610.9336000000001"/>
    <n v="357.43360000000001"/>
    <n v="1429.7344000000001"/>
    <n v="0.22187978932291319"/>
    <m/>
    <n v="318660"/>
    <m/>
    <m/>
    <m/>
    <n v="6579000000"/>
    <n v="6443.7344400000002"/>
    <n v="10010"/>
    <n v="-0.22187978449266937"/>
    <n v="6443.7344000000003"/>
    <x v="1"/>
    <n v="4"/>
    <x v="109"/>
  </r>
  <r>
    <d v="2026-06-17T00:00:00"/>
    <x v="127"/>
    <s v="STOCK"/>
    <n v="6"/>
    <s v="STOCK"/>
    <n v="2304003"/>
    <x v="92"/>
    <s v="UND"/>
    <n v="3"/>
    <m/>
    <n v="3"/>
    <n v="1297"/>
    <n v="3891"/>
    <n v="3891"/>
    <n v="1297.1352999999999"/>
    <n v="0.1353"/>
    <n v="0.40579999999999999"/>
    <n v="1.0427748282122604E-4"/>
    <m/>
    <n v="318660"/>
    <m/>
    <m/>
    <m/>
    <n v="6579000000"/>
    <n v="3891.4057859999998"/>
    <n v="10010"/>
    <n v="-1.0430677509116867E-4"/>
    <n v="3891.4058999999997"/>
    <x v="1"/>
    <n v="3"/>
    <x v="80"/>
  </r>
  <r>
    <d v="2026-06-17T00:00:00"/>
    <x v="127"/>
    <s v="STOCK"/>
    <n v="6"/>
    <s v="STOCK"/>
    <n v="1802166"/>
    <x v="205"/>
    <s v="UND"/>
    <n v="4"/>
    <m/>
    <n v="4"/>
    <n v="13869"/>
    <n v="55476"/>
    <n v="55476"/>
    <n v="13869"/>
    <n v="0"/>
    <n v="0"/>
    <n v="0"/>
    <m/>
    <n v="318660"/>
    <m/>
    <m/>
    <m/>
    <n v="6579000000"/>
    <n v="55476"/>
    <n v="10010"/>
    <n v="0"/>
    <n v="55476"/>
    <x v="1"/>
    <n v="4"/>
    <x v="127"/>
  </r>
  <r>
    <d v="2026-06-17T00:00:00"/>
    <x v="127"/>
    <s v="STOCK"/>
    <n v="6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8660"/>
    <m/>
    <m/>
    <m/>
    <n v="6579000000"/>
    <n v="6648"/>
    <n v="10010"/>
    <n v="1.5042117930204573E-4"/>
    <n v="6648"/>
    <x v="1"/>
    <n v="4"/>
    <x v="17"/>
  </r>
  <r>
    <d v="2026-06-17T00:00:00"/>
    <x v="127"/>
    <s v="STOCK"/>
    <n v="6"/>
    <s v="STOCK"/>
    <n v="5316509"/>
    <x v="29"/>
    <s v="UND"/>
    <n v="1"/>
    <m/>
    <n v="1"/>
    <n v="14534"/>
    <n v="14534"/>
    <n v="14534"/>
    <n v="15433.3333"/>
    <n v="899.33330000000001"/>
    <n v="899.33330000000001"/>
    <n v="5.8272138208602019E-2"/>
    <m/>
    <n v="318660"/>
    <m/>
    <m/>
    <m/>
    <n v="6579000000"/>
    <n v="15433.333333"/>
    <n v="10010"/>
    <n v="-5.8272136194972228E-2"/>
    <n v="15433.3333"/>
    <x v="1"/>
    <n v="1"/>
    <x v="26"/>
  </r>
  <r>
    <d v="2026-06-17T00:00:00"/>
    <x v="127"/>
    <s v="STOCK"/>
    <n v="6"/>
    <s v="STOCK"/>
    <n v="5316508"/>
    <x v="204"/>
    <s v="UND"/>
    <n v="3"/>
    <m/>
    <n v="3"/>
    <n v="14564.6667"/>
    <n v="43694"/>
    <n v="43694"/>
    <m/>
    <m/>
    <n v="-43694"/>
    <m/>
    <m/>
    <n v="318660"/>
    <m/>
    <m/>
    <m/>
    <n v="6579000000"/>
    <s v=""/>
    <n v="10010"/>
    <e v="#DIV/0!"/>
    <n v="0"/>
    <x v="1"/>
    <n v="3"/>
    <x v="100"/>
  </r>
  <r>
    <d v="2026-06-17T00:00:00"/>
    <x v="127"/>
    <s v="STOCK"/>
    <n v="6"/>
    <s v="STOCK"/>
    <n v="5316507"/>
    <x v="28"/>
    <s v="UND"/>
    <n v="4"/>
    <m/>
    <n v="4"/>
    <n v="41766"/>
    <n v="167064"/>
    <n v="167064"/>
    <n v="41419.666700000002"/>
    <n v="-346.33330000000001"/>
    <n v="-1385.3333"/>
    <n v="-8.3615673632625835E-3"/>
    <m/>
    <n v="318660"/>
    <m/>
    <m/>
    <m/>
    <n v="6579000000"/>
    <n v="165678.66666799999"/>
    <n v="10010"/>
    <n v="8.3615665598776624E-3"/>
    <n v="165678.66680000001"/>
    <x v="1"/>
    <n v="4"/>
    <x v="25"/>
  </r>
  <r>
    <d v="2026-06-17T00:00:00"/>
    <x v="127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8660"/>
    <m/>
    <m/>
    <m/>
    <n v="6579000000"/>
    <n v="6736"/>
    <n v="10010"/>
    <n v="2.4792161520190023E-2"/>
    <n v="6736"/>
    <x v="1"/>
    <n v="4"/>
    <x v="100"/>
  </r>
  <r>
    <d v="2026-06-17T00:00:00"/>
    <x v="127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8660"/>
    <m/>
    <m/>
    <m/>
    <n v="6579000000"/>
    <n v="8796"/>
    <n v="10010"/>
    <n v="0"/>
    <n v="8796"/>
    <x v="1"/>
    <n v="4"/>
    <x v="4"/>
  </r>
  <r>
    <d v="2026-06-17T00:00:00"/>
    <x v="127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8660"/>
    <m/>
    <m/>
    <m/>
    <n v="6579000000"/>
    <n v="36488"/>
    <n v="10010"/>
    <n v="0"/>
    <n v="36488"/>
    <x v="1"/>
    <n v="4"/>
    <x v="132"/>
  </r>
  <r>
    <d v="2026-06-17T00:00:00"/>
    <x v="127"/>
    <s v="STOCK"/>
    <n v="6"/>
    <s v="STOCK"/>
    <n v="1808147"/>
    <x v="215"/>
    <s v="UND"/>
    <n v="4"/>
    <m/>
    <n v="4"/>
    <n v="2213"/>
    <n v="8852"/>
    <n v="8852"/>
    <n v="2293"/>
    <n v="80"/>
    <n v="320"/>
    <n v="3.4888791975577843E-2"/>
    <m/>
    <n v="318662"/>
    <s v="ALEJANDRO LEON- DUARTE"/>
    <n v="13246"/>
    <m/>
    <n v="6579000000"/>
    <n v="9172"/>
    <n v="10010"/>
    <n v="-3.4888791975577843E-2"/>
    <n v="9172"/>
    <x v="1"/>
    <n v="4"/>
    <x v="134"/>
  </r>
  <r>
    <d v="2026-06-17T00:00:00"/>
    <x v="127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8662"/>
    <m/>
    <m/>
    <m/>
    <n v="6579000000"/>
    <n v="4356"/>
    <n v="10010"/>
    <n v="8.7235996326905426E-3"/>
    <n v="4356"/>
    <x v="1"/>
    <n v="4"/>
    <x v="108"/>
  </r>
  <r>
    <d v="2026-06-18T00:00:00"/>
    <x v="128"/>
    <s v="STOCK"/>
    <n v="6"/>
    <s v="STOCK"/>
    <n v="2505058"/>
    <x v="99"/>
    <s v="UND"/>
    <n v="25"/>
    <m/>
    <n v="25"/>
    <n v="16469.68"/>
    <n v="411742"/>
    <n v="411742"/>
    <n v="17870.144100000001"/>
    <n v="1400.4640999999999"/>
    <n v="35011.601699999999"/>
    <n v="7.8368929912983012E-2"/>
    <m/>
    <n v="318776"/>
    <s v="BENJAMIN PINO- CONBES"/>
    <n v="443946"/>
    <m/>
    <n v="6579000000"/>
    <n v="446753.60170000006"/>
    <n v="10010"/>
    <n v="-7.8368931563344305E-2"/>
    <n v="446753.60250000004"/>
    <x v="1"/>
    <n v="25"/>
    <x v="87"/>
  </r>
  <r>
    <d v="2026-06-18T00:00:00"/>
    <x v="128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776"/>
    <m/>
    <m/>
    <m/>
    <n v="6579000000"/>
    <n v="30212.828690000009"/>
    <n v="10010"/>
    <n v="5.6598473449896557E-6"/>
    <n v="30212.829000000002"/>
    <x v="1"/>
    <n v="10"/>
    <x v="52"/>
  </r>
  <r>
    <d v="2026-06-18T00:00:00"/>
    <x v="128"/>
    <s v="STOCK"/>
    <n v="6"/>
    <s v="STOCK"/>
    <n v="610019"/>
    <x v="281"/>
    <s v=""/>
    <n v="2"/>
    <m/>
    <n v="2"/>
    <n v="995.5"/>
    <n v="1991"/>
    <n v="1991"/>
    <m/>
    <m/>
    <n v="-1991"/>
    <m/>
    <m/>
    <n v="318776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8779"/>
    <s v="CATALINA VALENZUELA"/>
    <n v="13686510"/>
    <m/>
    <n v="6579000000"/>
    <n v="11044.245371999999"/>
    <n v="10010"/>
    <n v="-0.24512725432328306"/>
    <n v="11044.2456"/>
    <x v="1"/>
    <n v="12"/>
    <x v="4"/>
  </r>
  <r>
    <d v="2026-06-18T00:00:00"/>
    <x v="128"/>
    <s v="STOCK"/>
    <n v="6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8779"/>
    <m/>
    <m/>
    <m/>
    <n v="6579000000"/>
    <n v="24505.436472000001"/>
    <n v="10010"/>
    <n v="-0.16834782015961158"/>
    <n v="24505.436399999999"/>
    <x v="1"/>
    <n v="12"/>
    <x v="82"/>
  </r>
  <r>
    <d v="2026-06-18T00:00:00"/>
    <x v="128"/>
    <s v="STOCK"/>
    <n v="6"/>
    <s v="STOCK"/>
    <n v="408034"/>
    <x v="194"/>
    <s v="CJA"/>
    <n v="4"/>
    <m/>
    <n v="4"/>
    <n v="1867"/>
    <n v="7468"/>
    <n v="7468"/>
    <n v="1866.9503999999999"/>
    <n v="-4.9599999999999998E-2"/>
    <n v="-0.1986"/>
    <n v="-2.6591494447838636E-5"/>
    <m/>
    <n v="318779"/>
    <m/>
    <m/>
    <m/>
    <n v="6579000000"/>
    <n v="7467.8014200000034"/>
    <n v="10010"/>
    <n v="2.6567390328128124E-5"/>
    <n v="7467.8015999999998"/>
    <x v="1"/>
    <n v="4"/>
    <x v="4"/>
  </r>
  <r>
    <d v="2026-06-18T00:00:00"/>
    <x v="128"/>
    <s v="STOCK"/>
    <n v="6"/>
    <s v="STOCK"/>
    <n v="302046"/>
    <x v="78"/>
    <s v="PZA"/>
    <n v="288"/>
    <m/>
    <n v="288"/>
    <n v="10234.663200000001"/>
    <n v="2947583"/>
    <n v="2947583"/>
    <n v="10156.5985"/>
    <n v="-78.064700000000002"/>
    <n v="-22482.641500000002"/>
    <n v="-7.6861094487574002E-3"/>
    <m/>
    <n v="318779"/>
    <m/>
    <m/>
    <m/>
    <n v="6579000000"/>
    <n v="2925100.3584960005"/>
    <n v="10010"/>
    <n v="7.6861067216549726E-3"/>
    <n v="2925100.3679999998"/>
    <x v="0"/>
    <n v="288"/>
    <x v="46"/>
  </r>
  <r>
    <d v="2026-06-18T00:00:00"/>
    <x v="128"/>
    <s v="STOCK"/>
    <n v="6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8779"/>
    <m/>
    <m/>
    <m/>
    <n v="6579000000"/>
    <n v="534314.19551999995"/>
    <n v="10010"/>
    <n v="-3.5933914109194611E-7"/>
    <n v="534314.18400000001"/>
    <x v="1"/>
    <n v="240"/>
    <x v="4"/>
  </r>
  <r>
    <d v="2026-06-18T00:00:00"/>
    <x v="128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8779"/>
    <m/>
    <m/>
    <m/>
    <n v="6579000000"/>
    <n v="2961510.1115760002"/>
    <n v="10010"/>
    <n v="3.3028041248091389E-2"/>
    <n v="2961510.12"/>
    <x v="0"/>
    <n v="216"/>
    <x v="2"/>
  </r>
  <r>
    <d v="2026-06-18T00:00:00"/>
    <x v="128"/>
    <s v="STOCK"/>
    <n v="6"/>
    <s v="STOCK"/>
    <n v="302010"/>
    <x v="136"/>
    <s v="PZA"/>
    <n v="168"/>
    <m/>
    <n v="168"/>
    <n v="6754.2975999999999"/>
    <n v="1134722"/>
    <n v="1134722"/>
    <n v="6585.1337000000003"/>
    <n v="-169.16390000000001"/>
    <n v="-28419.5308"/>
    <n v="-2.5688752969682861E-2"/>
    <m/>
    <n v="318779"/>
    <m/>
    <m/>
    <m/>
    <n v="6579000000"/>
    <n v="1106302.4691599987"/>
    <n v="10010"/>
    <n v="2.5688757086283539E-2"/>
    <n v="1106302.4616"/>
    <x v="0"/>
    <n v="168"/>
    <x v="95"/>
  </r>
  <r>
    <d v="2026-06-18T00:00:00"/>
    <x v="128"/>
    <s v="STOCK"/>
    <n v="6"/>
    <s v="STOCK"/>
    <n v="408017"/>
    <x v="187"/>
    <s v="CJA"/>
    <n v="2"/>
    <m/>
    <n v="2"/>
    <n v="17300"/>
    <n v="34600"/>
    <n v="34600"/>
    <m/>
    <m/>
    <n v="-34600"/>
    <m/>
    <m/>
    <n v="318779"/>
    <m/>
    <m/>
    <m/>
    <n v="6579000000"/>
    <s v=""/>
    <n v="10010"/>
    <e v="#DIV/0!"/>
    <n v="0"/>
    <x v="1"/>
    <n v="2"/>
    <x v="100"/>
  </r>
  <r>
    <d v="2026-06-18T00:00:00"/>
    <x v="128"/>
    <s v="STOCK"/>
    <n v="6"/>
    <s v="STOCK"/>
    <s v="040815X"/>
    <x v="51"/>
    <s v="CJA"/>
    <n v="5"/>
    <m/>
    <n v="5"/>
    <n v="36939.800000000003"/>
    <n v="184699"/>
    <n v="184699"/>
    <n v="36939.818200000002"/>
    <n v="1.8200000000000001E-2"/>
    <n v="9.0899999999999995E-2"/>
    <n v="4.9220599559162897E-7"/>
    <m/>
    <n v="318779"/>
    <m/>
    <m/>
    <m/>
    <n v="6579000000"/>
    <n v="184699.09090999991"/>
    <n v="10010"/>
    <n v="-4.9269327477671928E-7"/>
    <n v="184699.09100000001"/>
    <x v="0"/>
    <n v="5"/>
    <x v="45"/>
  </r>
  <r>
    <d v="2026-06-18T00:00:00"/>
    <x v="128"/>
    <s v="STOCK"/>
    <n v="6"/>
    <s v="STOCK"/>
    <n v="410126"/>
    <x v="108"/>
    <s v="UND"/>
    <n v="88"/>
    <m/>
    <n v="88"/>
    <n v="983.875"/>
    <n v="86581"/>
    <n v="86581"/>
    <n v="983.61890000000005"/>
    <n v="-0.25609999999999999"/>
    <n v="-22.538499999999999"/>
    <n v="-2.6038438763956455E-4"/>
    <m/>
    <n v="318779"/>
    <m/>
    <m/>
    <m/>
    <n v="6579000000"/>
    <n v="86558.461528000014"/>
    <n v="10010"/>
    <n v="2.6036506618564028E-4"/>
    <n v="86558.463199999998"/>
    <x v="1"/>
    <n v="88"/>
    <x v="4"/>
  </r>
  <r>
    <d v="2026-06-18T00:00:00"/>
    <x v="128"/>
    <s v="STOCK"/>
    <n v="6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8779"/>
    <m/>
    <m/>
    <m/>
    <n v="6579000000"/>
    <n v="85376.31575199998"/>
    <n v="10010"/>
    <n v="-8.7006734213511128E-2"/>
    <n v="85376.324800000002"/>
    <x v="1"/>
    <n v="232"/>
    <x v="68"/>
  </r>
  <r>
    <d v="2026-06-18T00:00:00"/>
    <x v="128"/>
    <s v="STOCK"/>
    <n v="6"/>
    <s v="STOCK"/>
    <n v="410046"/>
    <x v="143"/>
    <s v="UND"/>
    <n v="129"/>
    <m/>
    <n v="129"/>
    <n v="746"/>
    <n v="96234"/>
    <n v="96234"/>
    <n v="746"/>
    <n v="0"/>
    <n v="0"/>
    <n v="0"/>
    <m/>
    <n v="318779"/>
    <m/>
    <m/>
    <m/>
    <n v="6579000000"/>
    <n v="96234"/>
    <n v="10010"/>
    <n v="0"/>
    <n v="96234"/>
    <x v="1"/>
    <n v="129"/>
    <x v="4"/>
  </r>
  <r>
    <d v="2026-06-18T00:00:00"/>
    <x v="128"/>
    <s v="STOCK"/>
    <n v="6"/>
    <s v="STOCK"/>
    <n v="701096"/>
    <x v="135"/>
    <s v="PL"/>
    <n v="210"/>
    <m/>
    <n v="210"/>
    <n v="16248.880999999999"/>
    <n v="3412265"/>
    <n v="3412265"/>
    <n v="16019.885700000001"/>
    <n v="-228.99529999999999"/>
    <n v="-48089.006099999999"/>
    <n v="-1.4294438292738E-2"/>
    <m/>
    <n v="318779"/>
    <m/>
    <m/>
    <m/>
    <n v="6579000000"/>
    <n v="3364175.9938500007"/>
    <n v="10010"/>
    <n v="1.4294440315513529E-2"/>
    <n v="3364175.997"/>
    <x v="0"/>
    <n v="210"/>
    <x v="94"/>
  </r>
  <r>
    <d v="2026-06-18T00:00:00"/>
    <x v="128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8779"/>
    <m/>
    <m/>
    <m/>
    <n v="6579000000"/>
    <n v="749454"/>
    <n v="10010"/>
    <n v="0"/>
    <n v="749454"/>
    <x v="1"/>
    <n v="6"/>
    <x v="24"/>
  </r>
  <r>
    <d v="2026-06-18T00:00:00"/>
    <x v="128"/>
    <s v="STOCK"/>
    <n v="6"/>
    <s v="STOCK"/>
    <n v="5309018"/>
    <x v="77"/>
    <s v="MTS"/>
    <n v="500"/>
    <m/>
    <n v="500"/>
    <n v="717.12599999999998"/>
    <n v="358563"/>
    <n v="358563"/>
    <n v="699.99919999999997"/>
    <n v="-17.126799999999999"/>
    <n v="-8563.384"/>
    <n v="-2.4466838272187569E-2"/>
    <m/>
    <n v="318779"/>
    <m/>
    <m/>
    <m/>
    <n v="6579000000"/>
    <n v="349999.61600000021"/>
    <n v="10010"/>
    <n v="2.4466885105011552E-2"/>
    <n v="349999.6"/>
    <x v="1"/>
    <n v="500"/>
    <x v="4"/>
  </r>
  <r>
    <d v="2026-06-18T00:00:00"/>
    <x v="128"/>
    <s v="STOCK"/>
    <n v="6"/>
    <s v="STOCK"/>
    <n v="701084"/>
    <x v="13"/>
    <s v="PL"/>
    <n v="20"/>
    <m/>
    <n v="20"/>
    <n v="39944.699999999997"/>
    <n v="798894"/>
    <n v="798894"/>
    <n v="38182.916700000002"/>
    <n v="-1761.7833000000001"/>
    <n v="-35235.666700000002"/>
    <n v="-4.6140616977084936E-2"/>
    <m/>
    <n v="318779"/>
    <m/>
    <m/>
    <m/>
    <n v="6579000000"/>
    <n v="763658.3333399999"/>
    <n v="10010"/>
    <n v="4.614061607294645E-2"/>
    <n v="763658.33400000003"/>
    <x v="1"/>
    <n v="20"/>
    <x v="11"/>
  </r>
  <r>
    <d v="2026-06-18T00:00:00"/>
    <x v="128"/>
    <s v="STOCK"/>
    <n v="6"/>
    <s v="STOCK"/>
    <n v="2304008"/>
    <x v="223"/>
    <s v="UND"/>
    <n v="12"/>
    <m/>
    <n v="12"/>
    <n v="2550"/>
    <n v="30600"/>
    <n v="30600"/>
    <m/>
    <m/>
    <n v="-30600"/>
    <m/>
    <m/>
    <n v="318779"/>
    <m/>
    <m/>
    <m/>
    <n v="6579000000"/>
    <s v=""/>
    <n v="10010"/>
    <e v="#DIV/0!"/>
    <n v="0"/>
    <x v="1"/>
    <n v="12"/>
    <x v="100"/>
  </r>
  <r>
    <d v="2026-06-18T00:00:00"/>
    <x v="128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8779"/>
    <m/>
    <m/>
    <m/>
    <n v="6579000000"/>
    <n v="145216.99515200002"/>
    <n v="10010"/>
    <n v="-4.6275244786224915E-3"/>
    <n v="145216.9952"/>
    <x v="1"/>
    <n v="16"/>
    <x v="4"/>
  </r>
  <r>
    <d v="2026-06-18T00:00:00"/>
    <x v="128"/>
    <s v="STOCK"/>
    <n v="6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8798"/>
    <s v="ANDRES BAHAMONDE-WEDO"/>
    <n v="107722"/>
    <m/>
    <n v="6579000000"/>
    <n v="32364.213524000013"/>
    <n v="10010"/>
    <n v="-6.5998822847693946E-6"/>
    <n v="32364.213599999999"/>
    <x v="1"/>
    <n v="2"/>
    <x v="66"/>
  </r>
  <r>
    <d v="2026-06-18T00:00:00"/>
    <x v="128"/>
    <s v="STOCK"/>
    <n v="6"/>
    <s v="STOCK"/>
    <n v="1610023"/>
    <x v="31"/>
    <s v="KG"/>
    <n v="10"/>
    <m/>
    <n v="10"/>
    <n v="2278.1999999999998"/>
    <n v="22782"/>
    <n v="22782"/>
    <n v="2109.0585000000001"/>
    <n v="-169.14150000000001"/>
    <n v="-1691.4146000000001"/>
    <n v="-8.0197611698158158E-2"/>
    <m/>
    <n v="318798"/>
    <m/>
    <m/>
    <m/>
    <n v="6579000000"/>
    <n v="21090.585420000003"/>
    <n v="10010"/>
    <n v="8.0197633209320524E-2"/>
    <n v="21090.584999999999"/>
    <x v="1"/>
    <n v="10"/>
    <x v="28"/>
  </r>
  <r>
    <d v="2026-06-18T00:00:00"/>
    <x v="128"/>
    <s v="STOCK"/>
    <n v="6"/>
    <s v="STOCK"/>
    <n v="617057"/>
    <x v="94"/>
    <s v="UND"/>
    <n v="10"/>
    <m/>
    <n v="10"/>
    <n v="1698.6"/>
    <n v="16986"/>
    <n v="16986"/>
    <n v="2042.1197"/>
    <n v="343.5197"/>
    <n v="3435.1970999999999"/>
    <n v="0.16821722301131353"/>
    <m/>
    <n v="318798"/>
    <m/>
    <m/>
    <m/>
    <n v="6579000000"/>
    <n v="20421.197059999999"/>
    <n v="10010"/>
    <n v="-0.16821722056743299"/>
    <n v="20421.197"/>
    <x v="1"/>
    <n v="10"/>
    <x v="82"/>
  </r>
  <r>
    <d v="2026-06-18T00:00:00"/>
    <x v="128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8798"/>
    <m/>
    <m/>
    <m/>
    <n v="6579000000"/>
    <n v="28575.132740000001"/>
    <n v="10010"/>
    <n v="2.3750370645694318E-3"/>
    <n v="28575.133000000002"/>
    <x v="1"/>
    <n v="10"/>
    <x v="81"/>
  </r>
  <r>
    <d v="2026-06-18T00:00:00"/>
    <x v="128"/>
    <s v="STOCK"/>
    <n v="6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8798"/>
    <m/>
    <m/>
    <m/>
    <n v="6579000000"/>
    <n v="9203.5378099999998"/>
    <n v="10010"/>
    <n v="-0.24518158125712083"/>
    <n v="9203.5380000000005"/>
    <x v="1"/>
    <n v="10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1"/>
    <n v="0.1181"/>
    <n v="15"/>
    <x v="4"/>
    <x v="0"/>
    <n v="2504.1066996232112"/>
    <n v="55.128513285523695"/>
  </r>
  <r>
    <x v="119"/>
    <n v="0.13648638177590383"/>
    <n v="1.9839229398052605E-3"/>
    <n v="44"/>
    <n v="2893.9581965484522"/>
    <n v="42.065662363272907"/>
    <n v="1"/>
    <n v="0"/>
    <n v="0.12130000000000001"/>
    <n v="16"/>
    <x v="4"/>
    <x v="0"/>
    <n v="2571.9571775130867"/>
    <n v="67.850477889875492"/>
  </r>
  <r>
    <x v="120"/>
    <n v="0.13853181132592893"/>
    <n v="2.0454295500250963E-3"/>
    <n v="45"/>
    <n v="2937.3280004419757"/>
    <n v="43.369803893523581"/>
    <n v="4"/>
    <n v="2"/>
    <n v="0.124"/>
    <n v="17"/>
    <x v="4"/>
    <x v="0"/>
    <n v="2629.2060182326686"/>
    <n v="57.248840719581949"/>
  </r>
  <r>
    <x v="121"/>
    <n v="0.14058411461904111"/>
    <n v="2.0523032931121787E-3"/>
    <n v="45"/>
    <n v="2980.8435501959211"/>
    <n v="43.515549753945699"/>
    <n v="0"/>
    <n v="3"/>
    <n v="0.1241"/>
    <n v="18"/>
    <x v="4"/>
    <x v="0"/>
    <n v="2631.3263456667273"/>
    <n v="2.1203274340587086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1"/>
    <n v="39"/>
    <x v="4"/>
    <x v="17"/>
    <n v="0.87068965517241381"/>
    <n v="0.52702702702702697"/>
    <n v="15"/>
    <n v="35"/>
    <n v="10"/>
    <n v="0.16477272727272727"/>
    <n v="0.14346590909090909"/>
    <n v="0.10511363636363637"/>
    <n v="5.5397727272727272E-2"/>
    <n v="0.13494318181818182"/>
  </r>
  <r>
    <x v="120"/>
    <n v="2"/>
    <n v="118"/>
    <n v="1"/>
    <n v="102"/>
    <n v="1"/>
    <n v="75"/>
    <n v="0"/>
    <n v="39"/>
    <x v="4"/>
    <x v="17"/>
    <n v="0.86440677966101698"/>
    <n v="0.52"/>
    <n v="16"/>
    <n v="36"/>
    <n v="10"/>
    <n v="0.16761363636363635"/>
    <n v="0.14488636363636365"/>
    <n v="0.10653409090909091"/>
    <n v="5.5397727272727272E-2"/>
    <n v="0.13707386363636365"/>
  </r>
  <r>
    <x v="121"/>
    <n v="2"/>
    <n v="120"/>
    <n v="4"/>
    <n v="106"/>
    <n v="2"/>
    <n v="77"/>
    <n v="2"/>
    <n v="41"/>
    <x v="4"/>
    <x v="17"/>
    <n v="0.8833333333333333"/>
    <n v="0.53246753246753242"/>
    <n v="14"/>
    <n v="36"/>
    <n v="10"/>
    <n v="0.17045454545454544"/>
    <n v="0.15056818181818182"/>
    <n v="0.109375"/>
    <n v="5.823863636363636E-2"/>
    <n v="0.13991477272727271"/>
  </r>
  <r>
    <x v="122"/>
    <n v="2"/>
    <n v="122"/>
    <n v="0"/>
    <n v="106"/>
    <n v="1"/>
    <n v="78"/>
    <n v="3"/>
    <n v="44"/>
    <x v="4"/>
    <x v="17"/>
    <n v="0.86885245901639341"/>
    <n v="0.5641025641025641"/>
    <n v="16"/>
    <n v="34"/>
    <n v="10"/>
    <n v="0.17329545454545456"/>
    <n v="0.15056818181818182"/>
    <n v="0.11079545454545454"/>
    <n v="6.25E-2"/>
    <n v="0.14204545454545456"/>
  </r>
  <r>
    <x v="123"/>
    <n v="2"/>
    <n v="124"/>
    <n v="0"/>
    <n v="106"/>
    <n v="1"/>
    <n v="79"/>
    <n v="0"/>
    <n v="44"/>
    <x v="4"/>
    <x v="17"/>
    <n v="0.85483870967741937"/>
    <n v="0.55696202531645567"/>
    <n v="18"/>
    <n v="35"/>
    <n v="10"/>
    <n v="0.17613636363636365"/>
    <n v="0.15056818181818182"/>
    <n v="0.11221590909090909"/>
    <n v="6.25E-2"/>
    <n v="0.14417613636363635"/>
  </r>
  <r>
    <x v="124"/>
    <n v="0"/>
    <n v="124"/>
    <n v="0"/>
    <n v="106"/>
    <n v="2"/>
    <n v="81"/>
    <n v="0"/>
    <n v="44"/>
    <x v="4"/>
    <x v="17"/>
    <n v="0.85483870967741937"/>
    <n v="0.54320987654320985"/>
    <n v="18"/>
    <n v="37"/>
    <n v="10"/>
    <n v="0.17613636363636365"/>
    <n v="0.15056818181818182"/>
    <n v="0.11505681818181818"/>
    <n v="6.25E-2"/>
    <n v="0.14559659090909091"/>
  </r>
  <r>
    <x v="125"/>
    <n v="0"/>
    <n v="124"/>
    <n v="0"/>
    <n v="106"/>
    <n v="1"/>
    <n v="82"/>
    <n v="0"/>
    <n v="44"/>
    <x v="4"/>
    <x v="18"/>
    <n v="0.85483870967741937"/>
    <n v="0.53658536585365857"/>
    <n v="18"/>
    <n v="38"/>
    <n v="11"/>
    <n v="0.17613636363636365"/>
    <n v="0.15056818181818182"/>
    <n v="0.11647727272727272"/>
    <n v="6.25E-2"/>
    <n v="0.14630681818181818"/>
  </r>
  <r>
    <x v="126"/>
    <n v="2"/>
    <n v="126"/>
    <n v="0"/>
    <n v="106"/>
    <n v="1"/>
    <n v="83"/>
    <n v="0"/>
    <n v="44"/>
    <x v="4"/>
    <x v="18"/>
    <n v="0.84126984126984128"/>
    <n v="0.53012048192771088"/>
    <n v="20"/>
    <n v="39"/>
    <n v="11"/>
    <n v="0.17897727272727273"/>
    <n v="0.15056818181818182"/>
    <n v="0.11789772727272728"/>
    <n v="6.25E-2"/>
    <n v="0.1484375"/>
  </r>
  <r>
    <x v="127"/>
    <n v="2"/>
    <n v="128"/>
    <n v="0"/>
    <n v="106"/>
    <n v="2"/>
    <n v="85"/>
    <n v="0"/>
    <n v="44"/>
    <x v="4"/>
    <x v="18"/>
    <n v="0.828125"/>
    <n v="0.51764705882352946"/>
    <n v="22"/>
    <n v="41"/>
    <n v="11"/>
    <n v="0.18181818181818182"/>
    <n v="0.15056818181818182"/>
    <n v="0.12073863636363637"/>
    <n v="6.25E-2"/>
    <n v="0.15127840909090909"/>
  </r>
  <r>
    <x v="128"/>
    <n v="2"/>
    <n v="130"/>
    <n v="0"/>
    <n v="106"/>
    <n v="2"/>
    <n v="87"/>
    <n v="0"/>
    <n v="44"/>
    <x v="4"/>
    <x v="18"/>
    <n v="0.81538461538461537"/>
    <n v="0.50574712643678166"/>
    <n v="24"/>
    <n v="43"/>
    <n v="11"/>
    <n v="0.18465909090909091"/>
    <n v="0.15056818181818182"/>
    <n v="0.12357954545454546"/>
    <n v="6.25E-2"/>
    <n v="0.15411931818181818"/>
  </r>
  <r>
    <x v="129"/>
    <n v="3"/>
    <n v="133"/>
    <n v="0"/>
    <n v="106"/>
    <n v="1"/>
    <n v="88"/>
    <n v="0"/>
    <n v="44"/>
    <x v="4"/>
    <x v="18"/>
    <n v="0.79699248120300747"/>
    <n v="0.5"/>
    <n v="27"/>
    <n v="44"/>
    <n v="11"/>
    <n v="0.18892045454545456"/>
    <n v="0.15056818181818182"/>
    <n v="0.125"/>
    <n v="6.25E-2"/>
    <n v="0.15696022727272729"/>
  </r>
  <r>
    <x v="130"/>
    <n v="2"/>
    <n v="135"/>
    <n v="0"/>
    <n v="106"/>
    <n v="1"/>
    <n v="89"/>
    <n v="0"/>
    <n v="44"/>
    <x v="4"/>
    <x v="18"/>
    <n v="0.78518518518518521"/>
    <n v="0.4943820224719101"/>
    <n v="29"/>
    <n v="45"/>
    <n v="11"/>
    <n v="0.19176136363636365"/>
    <n v="0.15056818181818182"/>
    <n v="0.12642045454545456"/>
    <n v="6.25E-2"/>
    <n v="0.15909090909090912"/>
  </r>
  <r>
    <x v="131"/>
    <n v="0"/>
    <n v="135"/>
    <n v="0"/>
    <n v="106"/>
    <n v="3"/>
    <n v="92"/>
    <n v="0"/>
    <n v="44"/>
    <x v="4"/>
    <x v="18"/>
    <n v="0.78518518518518521"/>
    <n v="0.47826086956521741"/>
    <n v="29"/>
    <n v="48"/>
    <n v="11"/>
    <n v="0.19176136363636365"/>
    <n v="0.15056818181818182"/>
    <n v="0.13068181818181818"/>
    <n v="6.25E-2"/>
    <n v="0.16122159090909091"/>
  </r>
  <r>
    <x v="132"/>
    <n v="0"/>
    <n v="135"/>
    <n v="0"/>
    <n v="106"/>
    <n v="1"/>
    <n v="93"/>
    <n v="0"/>
    <n v="44"/>
    <x v="4"/>
    <x v="19"/>
    <n v="0.78518518518518521"/>
    <n v="0.4731182795698925"/>
    <n v="29"/>
    <n v="49"/>
    <n v="5"/>
    <n v="0.19176136363636365"/>
    <n v="0.15056818181818182"/>
    <n v="0.13210227272727273"/>
    <n v="6.25E-2"/>
    <n v="0.16193181818181818"/>
  </r>
  <r>
    <x v="133"/>
    <n v="3"/>
    <n v="138"/>
    <n v="0"/>
    <n v="106"/>
    <n v="1"/>
    <n v="94"/>
    <n v="0"/>
    <n v="44"/>
    <x v="4"/>
    <x v="19"/>
    <n v="0.76811594202898548"/>
    <n v="0.46808510638297873"/>
    <n v="32"/>
    <n v="50"/>
    <n v="5"/>
    <n v="0.19602272727272727"/>
    <n v="0.15056818181818182"/>
    <n v="0.13352272727272727"/>
    <n v="6.25E-2"/>
    <n v="0.16477272727272727"/>
  </r>
  <r>
    <x v="134"/>
    <n v="2"/>
    <n v="140"/>
    <n v="0"/>
    <n v="106"/>
    <n v="1"/>
    <n v="95"/>
    <n v="0"/>
    <n v="44"/>
    <x v="4"/>
    <x v="19"/>
    <n v="0.75714285714285712"/>
    <n v="0.4631578947368421"/>
    <n v="34"/>
    <n v="51"/>
    <n v="5"/>
    <n v="0.19886363636363635"/>
    <n v="0.15056818181818182"/>
    <n v="0.13494318181818182"/>
    <n v="6.25E-2"/>
    <n v="0.16690340909090909"/>
  </r>
  <r>
    <x v="135"/>
    <n v="3"/>
    <n v="143"/>
    <n v="0"/>
    <n v="106"/>
    <n v="1"/>
    <n v="96"/>
    <n v="0"/>
    <n v="44"/>
    <x v="5"/>
    <x v="19"/>
    <n v="0.74125874125874125"/>
    <n v="0.45833333333333331"/>
    <n v="37"/>
    <n v="52"/>
    <n v="8"/>
    <n v="0.203125"/>
    <n v="0.15056818181818182"/>
    <n v="0.13636363636363635"/>
    <n v="6.25E-2"/>
    <n v="0.16974431818181818"/>
  </r>
  <r>
    <x v="136"/>
    <n v="2"/>
    <n v="145"/>
    <n v="0"/>
    <n v="106"/>
    <n v="2"/>
    <n v="98"/>
    <n v="0"/>
    <n v="44"/>
    <x v="5"/>
    <x v="19"/>
    <n v="0.73103448275862071"/>
    <n v="0.44897959183673469"/>
    <n v="39"/>
    <n v="54"/>
    <n v="8"/>
    <n v="0.20596590909090909"/>
    <n v="0.15056818181818182"/>
    <n v="0.13920454545454544"/>
    <n v="6.25E-2"/>
    <n v="0.17258522727272727"/>
  </r>
  <r>
    <x v="137"/>
    <n v="3"/>
    <n v="148"/>
    <n v="0"/>
    <n v="106"/>
    <n v="2"/>
    <n v="100"/>
    <n v="0"/>
    <n v="44"/>
    <x v="5"/>
    <x v="19"/>
    <n v="0.71621621621621623"/>
    <n v="0.44"/>
    <n v="42"/>
    <n v="56"/>
    <n v="8"/>
    <n v="0.21022727272727273"/>
    <n v="0.15056818181818182"/>
    <n v="0.14204545454545456"/>
    <n v="6.25E-2"/>
    <n v="0.17613636363636365"/>
  </r>
  <r>
    <x v="138"/>
    <n v="0"/>
    <n v="148"/>
    <n v="0"/>
    <n v="106"/>
    <n v="2"/>
    <n v="102"/>
    <n v="0"/>
    <n v="44"/>
    <x v="5"/>
    <x v="19"/>
    <n v="0.71621621621621623"/>
    <n v="0.43137254901960786"/>
    <n v="42"/>
    <n v="58"/>
    <n v="8"/>
    <n v="0.21022727272727273"/>
    <n v="0.15056818181818182"/>
    <n v="0.14488636363636365"/>
    <n v="6.25E-2"/>
    <n v="0.17755681818181818"/>
  </r>
  <r>
    <x v="139"/>
    <n v="0"/>
    <n v="148"/>
    <n v="0"/>
    <n v="106"/>
    <n v="1"/>
    <n v="103"/>
    <n v="0"/>
    <n v="44"/>
    <x v="5"/>
    <x v="20"/>
    <n v="0.71621621621621623"/>
    <n v="0.42718446601941745"/>
    <n v="42"/>
    <n v="59"/>
    <n v="12"/>
    <n v="0.21022727272727273"/>
    <n v="0.15056818181818182"/>
    <n v="0.14630681818181818"/>
    <n v="6.25E-2"/>
    <n v="0.17826704545454547"/>
  </r>
  <r>
    <x v="140"/>
    <n v="2"/>
    <n v="150"/>
    <n v="0"/>
    <n v="106"/>
    <n v="2"/>
    <n v="105"/>
    <n v="0"/>
    <n v="44"/>
    <x v="5"/>
    <x v="20"/>
    <n v="0.70666666666666667"/>
    <n v="0.41904761904761906"/>
    <n v="44"/>
    <n v="61"/>
    <n v="12"/>
    <n v="0.21306818181818182"/>
    <n v="0.15056818181818182"/>
    <n v="0.14914772727272727"/>
    <n v="6.25E-2"/>
    <n v="0.18110795454545453"/>
  </r>
  <r>
    <x v="141"/>
    <n v="3"/>
    <n v="153"/>
    <n v="0"/>
    <n v="106"/>
    <n v="2"/>
    <n v="107"/>
    <n v="0"/>
    <n v="44"/>
    <x v="5"/>
    <x v="20"/>
    <n v="0.69281045751633985"/>
    <n v="0.41121495327102803"/>
    <n v="47"/>
    <n v="63"/>
    <n v="12"/>
    <n v="0.21732954545454544"/>
    <n v="0.15056818181818182"/>
    <n v="0.15198863636363635"/>
    <n v="6.25E-2"/>
    <n v="0.18465909090909088"/>
  </r>
  <r>
    <x v="142"/>
    <n v="2"/>
    <n v="155"/>
    <n v="0"/>
    <n v="106"/>
    <n v="1"/>
    <n v="108"/>
    <n v="0"/>
    <n v="44"/>
    <x v="5"/>
    <x v="20"/>
    <n v="0.68387096774193545"/>
    <n v="0.40740740740740738"/>
    <n v="49"/>
    <n v="64"/>
    <n v="12"/>
    <n v="0.22017045454545456"/>
    <n v="0.15056818181818182"/>
    <n v="0.15340909090909091"/>
    <n v="6.25E-2"/>
    <n v="0.18678977272727273"/>
  </r>
  <r>
    <x v="143"/>
    <n v="3"/>
    <n v="158"/>
    <n v="0"/>
    <n v="106"/>
    <n v="2"/>
    <n v="110"/>
    <n v="0"/>
    <n v="44"/>
    <x v="5"/>
    <x v="20"/>
    <n v="0.67088607594936711"/>
    <n v="0.4"/>
    <n v="52"/>
    <n v="66"/>
    <n v="12"/>
    <n v="0.22443181818181818"/>
    <n v="0.15056818181818182"/>
    <n v="0.15625"/>
    <n v="6.25E-2"/>
    <n v="0.19034090909090909"/>
  </r>
  <r>
    <x v="144"/>
    <n v="2"/>
    <n v="160"/>
    <n v="0"/>
    <n v="106"/>
    <n v="1"/>
    <n v="111"/>
    <n v="0"/>
    <n v="44"/>
    <x v="5"/>
    <x v="20"/>
    <n v="0.66249999999999998"/>
    <n v="0.3963963963963964"/>
    <n v="54"/>
    <n v="67"/>
    <n v="12"/>
    <n v="0.22727272727272727"/>
    <n v="0.15056818181818182"/>
    <n v="0.15767045454545456"/>
    <n v="6.25E-2"/>
    <n v="0.19247159090909091"/>
  </r>
  <r>
    <x v="145"/>
    <n v="0"/>
    <n v="160"/>
    <n v="0"/>
    <n v="106"/>
    <n v="1"/>
    <n v="112"/>
    <n v="0"/>
    <n v="44"/>
    <x v="5"/>
    <x v="20"/>
    <n v="0.66249999999999998"/>
    <n v="0.39285714285714285"/>
    <n v="54"/>
    <n v="68"/>
    <n v="12"/>
    <n v="0.22727272727272727"/>
    <n v="0.15056818181818182"/>
    <n v="0.15909090909090909"/>
    <n v="6.25E-2"/>
    <n v="0.19318181818181818"/>
  </r>
  <r>
    <x v="146"/>
    <n v="0"/>
    <n v="160"/>
    <n v="0"/>
    <n v="106"/>
    <n v="2"/>
    <n v="114"/>
    <n v="0"/>
    <n v="44"/>
    <x v="5"/>
    <x v="21"/>
    <n v="0.66249999999999998"/>
    <n v="0.38596491228070173"/>
    <n v="54"/>
    <n v="70"/>
    <n v="13"/>
    <n v="0.22727272727272727"/>
    <n v="0.15056818181818182"/>
    <n v="0.16193181818181818"/>
    <n v="6.25E-2"/>
    <n v="0.19460227272727271"/>
  </r>
  <r>
    <x v="147"/>
    <n v="3"/>
    <n v="163"/>
    <n v="0"/>
    <n v="106"/>
    <n v="2"/>
    <n v="116"/>
    <n v="0"/>
    <n v="44"/>
    <x v="5"/>
    <x v="21"/>
    <n v="0.65030674846625769"/>
    <n v="0.37931034482758619"/>
    <n v="57"/>
    <n v="72"/>
    <n v="13"/>
    <n v="0.23153409090909091"/>
    <n v="0.15056818181818182"/>
    <n v="0.16477272727272727"/>
    <n v="6.25E-2"/>
    <n v="0.19815340909090909"/>
  </r>
  <r>
    <x v="148"/>
    <n v="2"/>
    <n v="165"/>
    <n v="0"/>
    <n v="106"/>
    <n v="1"/>
    <n v="117"/>
    <n v="0"/>
    <n v="44"/>
    <x v="5"/>
    <x v="21"/>
    <n v="0.64242424242424245"/>
    <n v="0.37606837606837606"/>
    <n v="59"/>
    <n v="73"/>
    <n v="13"/>
    <n v="0.234375"/>
    <n v="0.15056818181818182"/>
    <n v="0.16619318181818182"/>
    <n v="6.25E-2"/>
    <n v="0.20028409090909091"/>
  </r>
  <r>
    <x v="149"/>
    <n v="3"/>
    <n v="168"/>
    <n v="0"/>
    <n v="106"/>
    <n v="1"/>
    <n v="118"/>
    <n v="0"/>
    <n v="44"/>
    <x v="5"/>
    <x v="21"/>
    <n v="0.63095238095238093"/>
    <n v="0.3728813559322034"/>
    <n v="62"/>
    <n v="74"/>
    <n v="13"/>
    <n v="0.23863636363636365"/>
    <n v="0.15056818181818182"/>
    <n v="0.16761363636363635"/>
    <n v="6.25E-2"/>
    <n v="0.203125"/>
  </r>
  <r>
    <x v="150"/>
    <n v="2"/>
    <n v="170"/>
    <n v="0"/>
    <n v="106"/>
    <n v="3"/>
    <n v="121"/>
    <n v="0"/>
    <n v="44"/>
    <x v="5"/>
    <x v="21"/>
    <n v="0.62352941176470589"/>
    <n v="0.36363636363636365"/>
    <n v="64"/>
    <n v="77"/>
    <n v="13"/>
    <n v="0.24147727272727273"/>
    <n v="0.15056818181818182"/>
    <n v="0.171875"/>
    <n v="6.25E-2"/>
    <n v="0.20667613636363635"/>
  </r>
  <r>
    <x v="151"/>
    <n v="3"/>
    <n v="173"/>
    <n v="0"/>
    <n v="106"/>
    <n v="3"/>
    <n v="124"/>
    <n v="0"/>
    <n v="44"/>
    <x v="5"/>
    <x v="21"/>
    <n v="0.61271676300578037"/>
    <n v="0.35483870967741937"/>
    <n v="67"/>
    <n v="80"/>
    <n v="13"/>
    <n v="0.24573863636363635"/>
    <n v="0.15056818181818182"/>
    <n v="0.17613636363636365"/>
    <n v="6.25E-2"/>
    <n v="0.2109375"/>
  </r>
  <r>
    <x v="152"/>
    <n v="0"/>
    <n v="173"/>
    <n v="0"/>
    <n v="106"/>
    <n v="0"/>
    <n v="124"/>
    <n v="0"/>
    <n v="44"/>
    <x v="5"/>
    <x v="21"/>
    <n v="0.61271676300578037"/>
    <n v="0.35483870967741937"/>
    <n v="67"/>
    <n v="80"/>
    <n v="13"/>
    <n v="0.24573863636363635"/>
    <n v="0.15056818181818182"/>
    <n v="0.17613636363636365"/>
    <n v="6.25E-2"/>
    <n v="0.2109375"/>
  </r>
  <r>
    <x v="153"/>
    <n v="0"/>
    <n v="173"/>
    <n v="0"/>
    <n v="106"/>
    <n v="1"/>
    <n v="125"/>
    <n v="0"/>
    <n v="44"/>
    <x v="5"/>
    <x v="22"/>
    <n v="0.61271676300578037"/>
    <n v="0.35199999999999998"/>
    <n v="67"/>
    <n v="81"/>
    <n v="12"/>
    <n v="0.24573863636363635"/>
    <n v="0.15056818181818182"/>
    <n v="0.17755681818181818"/>
    <n v="6.25E-2"/>
    <n v="0.21164772727272727"/>
  </r>
  <r>
    <x v="154"/>
    <n v="2"/>
    <n v="175"/>
    <n v="0"/>
    <n v="106"/>
    <n v="1"/>
    <n v="126"/>
    <n v="0"/>
    <n v="44"/>
    <x v="5"/>
    <x v="22"/>
    <n v="0.60571428571428576"/>
    <n v="0.34920634920634919"/>
    <n v="69"/>
    <n v="82"/>
    <n v="12"/>
    <n v="0.24857954545454544"/>
    <n v="0.15056818181818182"/>
    <n v="0.17897727272727273"/>
    <n v="6.25E-2"/>
    <n v="0.21377840909090909"/>
  </r>
  <r>
    <x v="155"/>
    <n v="3"/>
    <n v="178"/>
    <n v="0"/>
    <n v="106"/>
    <n v="3"/>
    <n v="129"/>
    <n v="0"/>
    <n v="44"/>
    <x v="5"/>
    <x v="22"/>
    <n v="0.5955056179775281"/>
    <n v="0.34108527131782945"/>
    <n v="72"/>
    <n v="85"/>
    <n v="12"/>
    <n v="0.25284090909090912"/>
    <n v="0.15056818181818182"/>
    <n v="0.18323863636363635"/>
    <n v="6.25E-2"/>
    <n v="0.21803977272727273"/>
  </r>
  <r>
    <x v="156"/>
    <n v="2"/>
    <n v="180"/>
    <n v="0"/>
    <n v="106"/>
    <n v="2"/>
    <n v="131"/>
    <n v="0"/>
    <n v="44"/>
    <x v="5"/>
    <x v="22"/>
    <n v="0.58888888888888891"/>
    <n v="0.33587786259541985"/>
    <n v="74"/>
    <n v="87"/>
    <n v="12"/>
    <n v="0.25568181818181818"/>
    <n v="0.15056818181818182"/>
    <n v="0.18607954545454544"/>
    <n v="6.25E-2"/>
    <n v="0.22088068181818182"/>
  </r>
  <r>
    <x v="157"/>
    <n v="3"/>
    <n v="183"/>
    <n v="0"/>
    <n v="106"/>
    <n v="2"/>
    <n v="133"/>
    <n v="0"/>
    <n v="44"/>
    <x v="5"/>
    <x v="22"/>
    <n v="0.57923497267759561"/>
    <n v="0.33082706766917291"/>
    <n v="77"/>
    <n v="89"/>
    <n v="12"/>
    <n v="0.25994318181818182"/>
    <n v="0.15056818181818182"/>
    <n v="0.18892045454545456"/>
    <n v="6.25E-2"/>
    <n v="0.22443181818181818"/>
  </r>
  <r>
    <x v="158"/>
    <n v="2"/>
    <n v="185"/>
    <n v="0"/>
    <n v="106"/>
    <n v="2"/>
    <n v="135"/>
    <n v="0"/>
    <n v="44"/>
    <x v="5"/>
    <x v="22"/>
    <n v="0.572972972972973"/>
    <n v="0.32592592592592595"/>
    <n v="79"/>
    <n v="91"/>
    <n v="12"/>
    <n v="0.26278409090909088"/>
    <n v="0.15056818181818182"/>
    <n v="0.19176136363636365"/>
    <n v="6.25E-2"/>
    <n v="0.22727272727272727"/>
  </r>
  <r>
    <x v="159"/>
    <n v="0"/>
    <n v="185"/>
    <n v="0"/>
    <n v="106"/>
    <n v="1"/>
    <n v="136"/>
    <n v="0"/>
    <n v="44"/>
    <x v="5"/>
    <x v="22"/>
    <n v="0.572972972972973"/>
    <n v="0.3235294117647059"/>
    <n v="79"/>
    <n v="92"/>
    <n v="12"/>
    <n v="0.26278409090909088"/>
    <n v="0.15056818181818182"/>
    <n v="0.19318181818181818"/>
    <n v="6.25E-2"/>
    <n v="0.22798295454545453"/>
  </r>
  <r>
    <x v="160"/>
    <n v="0"/>
    <n v="185"/>
    <n v="0"/>
    <n v="106"/>
    <n v="2"/>
    <n v="138"/>
    <n v="0"/>
    <n v="44"/>
    <x v="5"/>
    <x v="23"/>
    <n v="0.572972972972973"/>
    <n v="0.3188405797101449"/>
    <n v="79"/>
    <n v="94"/>
    <n v="13"/>
    <n v="0.26278409090909088"/>
    <n v="0.15056818181818182"/>
    <n v="0.19602272727272727"/>
    <n v="6.25E-2"/>
    <n v="0.22940340909090906"/>
  </r>
  <r>
    <x v="161"/>
    <n v="3"/>
    <n v="188"/>
    <n v="0"/>
    <n v="106"/>
    <n v="2"/>
    <n v="140"/>
    <n v="0"/>
    <n v="44"/>
    <x v="5"/>
    <x v="23"/>
    <n v="0.56382978723404253"/>
    <n v="0.31428571428571428"/>
    <n v="82"/>
    <n v="96"/>
    <n v="13"/>
    <n v="0.26704545454545453"/>
    <n v="0.15056818181818182"/>
    <n v="0.19886363636363635"/>
    <n v="6.25E-2"/>
    <n v="0.23295454545454544"/>
  </r>
  <r>
    <x v="162"/>
    <n v="2"/>
    <n v="190"/>
    <n v="0"/>
    <n v="106"/>
    <n v="3"/>
    <n v="143"/>
    <n v="0"/>
    <n v="44"/>
    <x v="5"/>
    <x v="23"/>
    <n v="0.55789473684210522"/>
    <n v="0.30769230769230771"/>
    <n v="84"/>
    <n v="99"/>
    <n v="13"/>
    <n v="0.26988636363636365"/>
    <n v="0.15056818181818182"/>
    <n v="0.203125"/>
    <n v="6.25E-2"/>
    <n v="0.23650568181818182"/>
  </r>
  <r>
    <x v="163"/>
    <n v="3"/>
    <n v="193"/>
    <n v="0"/>
    <n v="106"/>
    <n v="2"/>
    <n v="145"/>
    <n v="0"/>
    <n v="44"/>
    <x v="5"/>
    <x v="23"/>
    <n v="0.54922279792746109"/>
    <n v="0.30344827586206896"/>
    <n v="87"/>
    <n v="101"/>
    <n v="13"/>
    <n v="0.27414772727272729"/>
    <n v="0.15056818181818182"/>
    <n v="0.20596590909090909"/>
    <n v="6.25E-2"/>
    <n v="0.24005681818181818"/>
  </r>
  <r>
    <x v="164"/>
    <n v="2"/>
    <n v="195"/>
    <n v="0"/>
    <n v="106"/>
    <n v="0"/>
    <n v="145"/>
    <n v="0"/>
    <n v="44"/>
    <x v="5"/>
    <x v="23"/>
    <n v="0.54358974358974355"/>
    <n v="0.30344827586206896"/>
    <n v="89"/>
    <n v="101"/>
    <n v="13"/>
    <n v="0.27698863636363635"/>
    <n v="0.15056818181818182"/>
    <n v="0.20596590909090909"/>
    <n v="6.25E-2"/>
    <n v="0.24147727272727271"/>
  </r>
  <r>
    <x v="165"/>
    <n v="3"/>
    <n v="198"/>
    <n v="0"/>
    <n v="106"/>
    <n v="3"/>
    <n v="148"/>
    <n v="0"/>
    <n v="44"/>
    <x v="5"/>
    <x v="23"/>
    <n v="0.53535353535353536"/>
    <n v="0.29729729729729731"/>
    <n v="92"/>
    <n v="104"/>
    <n v="13"/>
    <n v="0.28125"/>
    <n v="0.15056818181818182"/>
    <n v="0.21022727272727273"/>
    <n v="6.25E-2"/>
    <n v="0.24573863636363635"/>
  </r>
  <r>
    <x v="166"/>
    <n v="0"/>
    <n v="198"/>
    <n v="0"/>
    <n v="106"/>
    <n v="2"/>
    <n v="150"/>
    <n v="0"/>
    <n v="44"/>
    <x v="6"/>
    <x v="23"/>
    <n v="0.53535353535353536"/>
    <n v="0.29333333333333333"/>
    <n v="92"/>
    <n v="106"/>
    <n v="0"/>
    <n v="0.28125"/>
    <n v="0.15056818181818182"/>
    <n v="0.21306818181818182"/>
    <n v="6.25E-2"/>
    <n v="0.24715909090909091"/>
  </r>
  <r>
    <x v="167"/>
    <n v="0"/>
    <n v="198"/>
    <n v="0"/>
    <n v="106"/>
    <n v="3"/>
    <n v="153"/>
    <n v="0"/>
    <n v="44"/>
    <x v="6"/>
    <x v="24"/>
    <n v="0.53535353535353536"/>
    <n v="0.28758169934640521"/>
    <n v="92"/>
    <n v="109"/>
    <n v="12"/>
    <n v="0.28125"/>
    <n v="0.15056818181818182"/>
    <n v="0.21732954545454544"/>
    <n v="6.25E-2"/>
    <n v="0.24928977272727271"/>
  </r>
  <r>
    <x v="168"/>
    <n v="2"/>
    <n v="200"/>
    <n v="0"/>
    <n v="106"/>
    <n v="2"/>
    <n v="155"/>
    <n v="0"/>
    <n v="44"/>
    <x v="6"/>
    <x v="24"/>
    <n v="0.53"/>
    <n v="0.28387096774193549"/>
    <n v="94"/>
    <n v="111"/>
    <n v="12"/>
    <n v="0.28409090909090912"/>
    <n v="0.15056818181818182"/>
    <n v="0.22017045454545456"/>
    <n v="6.25E-2"/>
    <n v="0.25213068181818182"/>
  </r>
  <r>
    <x v="169"/>
    <n v="3"/>
    <n v="203"/>
    <n v="0"/>
    <n v="106"/>
    <n v="3"/>
    <n v="158"/>
    <n v="0"/>
    <n v="44"/>
    <x v="6"/>
    <x v="24"/>
    <n v="0.52216748768472909"/>
    <n v="0.27848101265822783"/>
    <n v="97"/>
    <n v="114"/>
    <n v="12"/>
    <n v="0.28835227272727271"/>
    <n v="0.15056818181818182"/>
    <n v="0.22443181818181818"/>
    <n v="6.25E-2"/>
    <n v="0.25639204545454541"/>
  </r>
  <r>
    <x v="170"/>
    <n v="2"/>
    <n v="205"/>
    <n v="0"/>
    <n v="106"/>
    <n v="1"/>
    <n v="159"/>
    <n v="0"/>
    <n v="44"/>
    <x v="6"/>
    <x v="24"/>
    <n v="0.51707317073170733"/>
    <n v="0.27672955974842767"/>
    <n v="99"/>
    <n v="115"/>
    <n v="12"/>
    <n v="0.29119318181818182"/>
    <n v="0.15056818181818182"/>
    <n v="0.22585227272727273"/>
    <n v="6.25E-2"/>
    <n v="0.25852272727272729"/>
  </r>
  <r>
    <x v="171"/>
    <n v="3"/>
    <n v="208"/>
    <n v="0"/>
    <n v="106"/>
    <n v="2"/>
    <n v="161"/>
    <n v="0"/>
    <n v="44"/>
    <x v="6"/>
    <x v="24"/>
    <n v="0.50961538461538458"/>
    <n v="0.27329192546583853"/>
    <n v="102"/>
    <n v="117"/>
    <n v="12"/>
    <n v="0.29545454545454547"/>
    <n v="0.15056818181818182"/>
    <n v="0.22869318181818182"/>
    <n v="6.25E-2"/>
    <n v="0.26207386363636365"/>
  </r>
  <r>
    <x v="172"/>
    <n v="2"/>
    <n v="210"/>
    <n v="0"/>
    <n v="106"/>
    <n v="1"/>
    <n v="162"/>
    <n v="0"/>
    <n v="44"/>
    <x v="6"/>
    <x v="24"/>
    <n v="0.50476190476190474"/>
    <n v="0.27160493827160492"/>
    <n v="104"/>
    <n v="118"/>
    <n v="12"/>
    <n v="0.29829545454545453"/>
    <n v="0.15056818181818182"/>
    <n v="0.23011363636363635"/>
    <n v="6.25E-2"/>
    <n v="0.26420454545454541"/>
  </r>
  <r>
    <x v="173"/>
    <n v="0"/>
    <n v="210"/>
    <n v="0"/>
    <n v="106"/>
    <n v="1"/>
    <n v="163"/>
    <n v="0"/>
    <n v="44"/>
    <x v="6"/>
    <x v="24"/>
    <n v="0.50476190476190474"/>
    <n v="0.26993865030674846"/>
    <n v="104"/>
    <n v="119"/>
    <n v="12"/>
    <n v="0.29829545454545453"/>
    <n v="0.15056818181818182"/>
    <n v="0.23153409090909091"/>
    <n v="6.25E-2"/>
    <n v="0.26491477272727271"/>
  </r>
  <r>
    <x v="174"/>
    <n v="0"/>
    <n v="210"/>
    <n v="0"/>
    <n v="106"/>
    <n v="2"/>
    <n v="165"/>
    <n v="0"/>
    <n v="44"/>
    <x v="6"/>
    <x v="25"/>
    <n v="0.50476190476190474"/>
    <n v="0.26666666666666666"/>
    <n v="104"/>
    <n v="121"/>
    <n v="13"/>
    <n v="0.29829545454545453"/>
    <n v="0.15056818181818182"/>
    <n v="0.234375"/>
    <n v="6.25E-2"/>
    <n v="0.26633522727272729"/>
  </r>
  <r>
    <x v="175"/>
    <n v="3"/>
    <n v="213"/>
    <n v="0"/>
    <n v="106"/>
    <n v="3"/>
    <n v="168"/>
    <n v="0"/>
    <n v="44"/>
    <x v="6"/>
    <x v="25"/>
    <n v="0.49765258215962443"/>
    <n v="0.26190476190476192"/>
    <n v="107"/>
    <n v="124"/>
    <n v="13"/>
    <n v="0.30255681818181818"/>
    <n v="0.15056818181818182"/>
    <n v="0.23863636363636365"/>
    <n v="6.25E-2"/>
    <n v="0.27059659090909094"/>
  </r>
  <r>
    <x v="176"/>
    <n v="2"/>
    <n v="215"/>
    <n v="0"/>
    <n v="106"/>
    <n v="2"/>
    <n v="170"/>
    <n v="0"/>
    <n v="44"/>
    <x v="6"/>
    <x v="25"/>
    <n v="0.49302325581395351"/>
    <n v="0.25882352941176473"/>
    <n v="109"/>
    <n v="126"/>
    <n v="13"/>
    <n v="0.30539772727272729"/>
    <n v="0.15056818181818182"/>
    <n v="0.24147727272727273"/>
    <n v="6.25E-2"/>
    <n v="0.2734375"/>
  </r>
  <r>
    <x v="177"/>
    <n v="3"/>
    <n v="218"/>
    <n v="0"/>
    <n v="106"/>
    <n v="3"/>
    <n v="173"/>
    <n v="0"/>
    <n v="44"/>
    <x v="6"/>
    <x v="25"/>
    <n v="0.48623853211009177"/>
    <n v="0.25433526011560692"/>
    <n v="112"/>
    <n v="129"/>
    <n v="13"/>
    <n v="0.30965909090909088"/>
    <n v="0.15056818181818182"/>
    <n v="0.24573863636363635"/>
    <n v="6.25E-2"/>
    <n v="0.27769886363636365"/>
  </r>
  <r>
    <x v="178"/>
    <n v="2"/>
    <n v="220"/>
    <n v="0"/>
    <n v="106"/>
    <n v="2"/>
    <n v="175"/>
    <n v="0"/>
    <n v="44"/>
    <x v="6"/>
    <x v="25"/>
    <n v="0.48181818181818181"/>
    <n v="0.25142857142857145"/>
    <n v="114"/>
    <n v="131"/>
    <n v="13"/>
    <n v="0.3125"/>
    <n v="0.15056818181818182"/>
    <n v="0.24857954545454544"/>
    <n v="6.25E-2"/>
    <n v="0.28053977272727271"/>
  </r>
  <r>
    <x v="179"/>
    <n v="3"/>
    <n v="223"/>
    <n v="0"/>
    <n v="106"/>
    <n v="2"/>
    <n v="177"/>
    <n v="0"/>
    <n v="44"/>
    <x v="6"/>
    <x v="25"/>
    <n v="0.47533632286995514"/>
    <n v="0.24858757062146894"/>
    <n v="117"/>
    <n v="133"/>
    <n v="13"/>
    <n v="0.31676136363636365"/>
    <n v="0.15056818181818182"/>
    <n v="0.25142045454545453"/>
    <n v="6.25E-2"/>
    <n v="0.28409090909090906"/>
  </r>
  <r>
    <x v="180"/>
    <n v="0"/>
    <n v="223"/>
    <n v="0"/>
    <n v="106"/>
    <n v="1"/>
    <n v="178"/>
    <n v="0"/>
    <n v="44"/>
    <x v="6"/>
    <x v="25"/>
    <n v="0.47533632286995514"/>
    <n v="0.24719101123595505"/>
    <n v="117"/>
    <n v="134"/>
    <n v="13"/>
    <n v="0.31676136363636365"/>
    <n v="0.15056818181818182"/>
    <n v="0.25284090909090912"/>
    <n v="6.25E-2"/>
    <n v="0.28480113636363635"/>
  </r>
  <r>
    <x v="181"/>
    <n v="0"/>
    <n v="223"/>
    <n v="0"/>
    <n v="106"/>
    <n v="2"/>
    <n v="180"/>
    <n v="0"/>
    <n v="44"/>
    <x v="6"/>
    <x v="26"/>
    <n v="0.47533632286995514"/>
    <n v="0.24444444444444444"/>
    <n v="117"/>
    <n v="136"/>
    <n v="12"/>
    <n v="0.31676136363636365"/>
    <n v="0.15056818181818182"/>
    <n v="0.25568181818181818"/>
    <n v="6.25E-2"/>
    <n v="0.28622159090909094"/>
  </r>
  <r>
    <x v="182"/>
    <n v="2"/>
    <n v="225"/>
    <n v="0"/>
    <n v="106"/>
    <n v="1"/>
    <n v="181"/>
    <n v="0"/>
    <n v="44"/>
    <x v="6"/>
    <x v="26"/>
    <n v="0.47111111111111109"/>
    <n v="0.24309392265193369"/>
    <n v="119"/>
    <n v="137"/>
    <n v="12"/>
    <n v="0.31960227272727271"/>
    <n v="0.15056818181818182"/>
    <n v="0.25710227272727271"/>
    <n v="6.25E-2"/>
    <n v="0.28835227272727271"/>
  </r>
  <r>
    <x v="183"/>
    <n v="3"/>
    <n v="228"/>
    <n v="0"/>
    <n v="106"/>
    <n v="2"/>
    <n v="183"/>
    <n v="0"/>
    <n v="44"/>
    <x v="6"/>
    <x v="26"/>
    <n v="0.46491228070175439"/>
    <n v="0.24043715846994534"/>
    <n v="122"/>
    <n v="139"/>
    <n v="12"/>
    <n v="0.32386363636363635"/>
    <n v="0.15056818181818182"/>
    <n v="0.25994318181818182"/>
    <n v="6.25E-2"/>
    <n v="0.29190340909090906"/>
  </r>
  <r>
    <x v="184"/>
    <n v="2"/>
    <n v="230"/>
    <n v="0"/>
    <n v="106"/>
    <n v="2"/>
    <n v="185"/>
    <n v="0"/>
    <n v="44"/>
    <x v="6"/>
    <x v="26"/>
    <n v="0.46086956521739131"/>
    <n v="0.23783783783783785"/>
    <n v="124"/>
    <n v="141"/>
    <n v="12"/>
    <n v="0.32670454545454547"/>
    <n v="0.15056818181818182"/>
    <n v="0.26278409090909088"/>
    <n v="6.25E-2"/>
    <n v="0.29474431818181818"/>
  </r>
  <r>
    <x v="185"/>
    <n v="3"/>
    <n v="233"/>
    <n v="0"/>
    <n v="106"/>
    <n v="3"/>
    <n v="188"/>
    <n v="0"/>
    <n v="44"/>
    <x v="6"/>
    <x v="26"/>
    <n v="0.45493562231759654"/>
    <n v="0.23404255319148937"/>
    <n v="127"/>
    <n v="144"/>
    <n v="12"/>
    <n v="0.33096590909090912"/>
    <n v="0.15056818181818182"/>
    <n v="0.26704545454545453"/>
    <n v="6.25E-2"/>
    <n v="0.29900568181818182"/>
  </r>
  <r>
    <x v="186"/>
    <n v="2"/>
    <n v="235"/>
    <n v="0"/>
    <n v="106"/>
    <n v="1"/>
    <n v="189"/>
    <n v="0"/>
    <n v="44"/>
    <x v="6"/>
    <x v="26"/>
    <n v="0.45106382978723403"/>
    <n v="0.23280423280423279"/>
    <n v="129"/>
    <n v="145"/>
    <n v="12"/>
    <n v="0.33380681818181818"/>
    <n v="0.15056818181818182"/>
    <n v="0.26846590909090912"/>
    <n v="6.25E-2"/>
    <n v="0.30113636363636365"/>
  </r>
  <r>
    <x v="187"/>
    <n v="0"/>
    <n v="235"/>
    <n v="0"/>
    <n v="106"/>
    <n v="2"/>
    <n v="191"/>
    <n v="0"/>
    <n v="44"/>
    <x v="6"/>
    <x v="26"/>
    <n v="0.45106382978723403"/>
    <n v="0.23036649214659685"/>
    <n v="129"/>
    <n v="147"/>
    <n v="12"/>
    <n v="0.33380681818181818"/>
    <n v="0.15056818181818182"/>
    <n v="0.27130681818181818"/>
    <n v="6.25E-2"/>
    <n v="0.30255681818181818"/>
  </r>
  <r>
    <x v="188"/>
    <n v="0"/>
    <n v="235"/>
    <n v="0"/>
    <n v="106"/>
    <n v="1"/>
    <n v="192"/>
    <n v="0"/>
    <n v="44"/>
    <x v="6"/>
    <x v="27"/>
    <n v="0.45106382978723403"/>
    <n v="0.22916666666666666"/>
    <n v="129"/>
    <n v="148"/>
    <n v="13"/>
    <n v="0.33380681818181818"/>
    <n v="0.15056818181818182"/>
    <n v="0.27272727272727271"/>
    <n v="6.25E-2"/>
    <n v="0.30326704545454541"/>
  </r>
  <r>
    <x v="189"/>
    <n v="3"/>
    <n v="238"/>
    <n v="0"/>
    <n v="106"/>
    <n v="1"/>
    <n v="193"/>
    <n v="0"/>
    <n v="44"/>
    <x v="6"/>
    <x v="27"/>
    <n v="0.44537815126050423"/>
    <n v="0.22797927461139897"/>
    <n v="132"/>
    <n v="149"/>
    <n v="13"/>
    <n v="0.33806818181818182"/>
    <n v="0.15056818181818182"/>
    <n v="0.27414772727272729"/>
    <n v="6.25E-2"/>
    <n v="0.30610795454545459"/>
  </r>
  <r>
    <x v="190"/>
    <n v="2"/>
    <n v="240"/>
    <n v="0"/>
    <n v="106"/>
    <n v="2"/>
    <n v="195"/>
    <n v="0"/>
    <n v="44"/>
    <x v="6"/>
    <x v="27"/>
    <n v="0.44166666666666665"/>
    <n v="0.22564102564102564"/>
    <n v="134"/>
    <n v="151"/>
    <n v="13"/>
    <n v="0.34090909090909088"/>
    <n v="0.15056818181818182"/>
    <n v="0.27698863636363635"/>
    <n v="6.25E-2"/>
    <n v="0.30894886363636365"/>
  </r>
  <r>
    <x v="191"/>
    <n v="3"/>
    <n v="243"/>
    <n v="0"/>
    <n v="106"/>
    <n v="3"/>
    <n v="198"/>
    <n v="0"/>
    <n v="44"/>
    <x v="6"/>
    <x v="27"/>
    <n v="0.43621399176954734"/>
    <n v="0.22222222222222221"/>
    <n v="137"/>
    <n v="154"/>
    <n v="13"/>
    <n v="0.34517045454545453"/>
    <n v="0.15056818181818182"/>
    <n v="0.28125"/>
    <n v="6.25E-2"/>
    <n v="0.31321022727272729"/>
  </r>
  <r>
    <x v="192"/>
    <n v="2"/>
    <n v="245"/>
    <n v="0"/>
    <n v="106"/>
    <n v="2"/>
    <n v="200"/>
    <n v="0"/>
    <n v="44"/>
    <x v="6"/>
    <x v="27"/>
    <n v="0.43265306122448982"/>
    <n v="0.22"/>
    <n v="139"/>
    <n v="156"/>
    <n v="13"/>
    <n v="0.34801136363636365"/>
    <n v="0.15056818181818182"/>
    <n v="0.28409090909090912"/>
    <n v="6.25E-2"/>
    <n v="0.31605113636363635"/>
  </r>
  <r>
    <x v="193"/>
    <n v="3"/>
    <n v="248"/>
    <n v="0"/>
    <n v="106"/>
    <n v="1"/>
    <n v="201"/>
    <n v="0"/>
    <n v="44"/>
    <x v="6"/>
    <x v="27"/>
    <n v="0.42741935483870969"/>
    <n v="0.21890547263681592"/>
    <n v="142"/>
    <n v="157"/>
    <n v="13"/>
    <n v="0.35227272727272729"/>
    <n v="0.15056818181818182"/>
    <n v="0.28551136363636365"/>
    <n v="6.25E-2"/>
    <n v="0.31889204545454547"/>
  </r>
  <r>
    <x v="194"/>
    <n v="0"/>
    <n v="248"/>
    <n v="0"/>
    <n v="106"/>
    <n v="2"/>
    <n v="203"/>
    <n v="0"/>
    <n v="44"/>
    <x v="6"/>
    <x v="27"/>
    <n v="0.42741935483870969"/>
    <n v="0.21674876847290642"/>
    <n v="142"/>
    <n v="159"/>
    <n v="13"/>
    <n v="0.35227272727272729"/>
    <n v="0.15056818181818182"/>
    <n v="0.28835227272727271"/>
    <n v="6.25E-2"/>
    <n v="0.3203125"/>
  </r>
  <r>
    <x v="195"/>
    <n v="0"/>
    <n v="248"/>
    <n v="0"/>
    <n v="106"/>
    <n v="3"/>
    <n v="206"/>
    <n v="0"/>
    <n v="44"/>
    <x v="6"/>
    <x v="28"/>
    <n v="0.42741935483870969"/>
    <n v="0.21359223300970873"/>
    <n v="142"/>
    <n v="162"/>
    <n v="2"/>
    <n v="0.35227272727272729"/>
    <n v="0.15056818181818182"/>
    <n v="0.29261363636363635"/>
    <n v="6.25E-2"/>
    <n v="0.32244318181818182"/>
  </r>
  <r>
    <x v="196"/>
    <n v="2"/>
    <n v="250"/>
    <n v="0"/>
    <n v="106"/>
    <n v="0"/>
    <n v="206"/>
    <n v="0"/>
    <n v="44"/>
    <x v="6"/>
    <x v="28"/>
    <n v="0.42399999999999999"/>
    <n v="0.21359223300970873"/>
    <n v="144"/>
    <n v="162"/>
    <n v="2"/>
    <n v="0.35511363636363635"/>
    <n v="0.15056818181818182"/>
    <n v="0.29261363636363635"/>
    <n v="6.25E-2"/>
    <n v="0.32386363636363635"/>
  </r>
  <r>
    <x v="197"/>
    <n v="3"/>
    <n v="253"/>
    <n v="0"/>
    <n v="106"/>
    <n v="2"/>
    <n v="208"/>
    <n v="0"/>
    <n v="44"/>
    <x v="7"/>
    <x v="28"/>
    <n v="0.4189723320158103"/>
    <n v="0.21153846153846154"/>
    <n v="147"/>
    <n v="164"/>
    <n v="12"/>
    <n v="0.359375"/>
    <n v="0.15056818181818182"/>
    <n v="0.29545454545454547"/>
    <n v="6.25E-2"/>
    <n v="0.32741477272727271"/>
  </r>
  <r>
    <x v="198"/>
    <n v="3"/>
    <n v="256"/>
    <n v="0"/>
    <n v="106"/>
    <n v="2"/>
    <n v="210"/>
    <n v="0"/>
    <n v="44"/>
    <x v="7"/>
    <x v="28"/>
    <n v="0.4140625"/>
    <n v="0.20952380952380953"/>
    <n v="150"/>
    <n v="166"/>
    <n v="12"/>
    <n v="0.36363636363636365"/>
    <n v="0.15056818181818182"/>
    <n v="0.29829545454545453"/>
    <n v="6.25E-2"/>
    <n v="0.33096590909090906"/>
  </r>
  <r>
    <x v="199"/>
    <n v="3"/>
    <n v="259"/>
    <n v="0"/>
    <n v="106"/>
    <n v="3"/>
    <n v="213"/>
    <n v="0"/>
    <n v="44"/>
    <x v="7"/>
    <x v="28"/>
    <n v="0.40926640926640928"/>
    <n v="0.20657276995305165"/>
    <n v="153"/>
    <n v="169"/>
    <n v="12"/>
    <n v="0.36789772727272729"/>
    <n v="0.15056818181818182"/>
    <n v="0.30255681818181818"/>
    <n v="6.25E-2"/>
    <n v="0.33522727272727271"/>
  </r>
  <r>
    <x v="200"/>
    <n v="3"/>
    <n v="262"/>
    <n v="0"/>
    <n v="106"/>
    <n v="0"/>
    <n v="213"/>
    <n v="0"/>
    <n v="44"/>
    <x v="7"/>
    <x v="28"/>
    <n v="0.40458015267175573"/>
    <n v="0.20657276995305165"/>
    <n v="156"/>
    <n v="169"/>
    <n v="12"/>
    <n v="0.37215909090909088"/>
    <n v="0.15056818181818182"/>
    <n v="0.30255681818181818"/>
    <n v="6.25E-2"/>
    <n v="0.33735795454545453"/>
  </r>
  <r>
    <x v="201"/>
    <n v="0"/>
    <n v="262"/>
    <n v="0"/>
    <n v="106"/>
    <n v="2"/>
    <n v="215"/>
    <n v="0"/>
    <n v="44"/>
    <x v="7"/>
    <x v="28"/>
    <n v="0.40458015267175573"/>
    <n v="0.20465116279069767"/>
    <n v="156"/>
    <n v="171"/>
    <n v="12"/>
    <n v="0.37215909090909088"/>
    <n v="0.15056818181818182"/>
    <n v="0.30539772727272729"/>
    <n v="6.25E-2"/>
    <n v="0.33877840909090906"/>
  </r>
  <r>
    <x v="202"/>
    <n v="0"/>
    <n v="262"/>
    <n v="0"/>
    <n v="106"/>
    <n v="3"/>
    <n v="218"/>
    <n v="0"/>
    <n v="44"/>
    <x v="7"/>
    <x v="29"/>
    <n v="0.40458015267175573"/>
    <n v="0.20183486238532111"/>
    <n v="156"/>
    <n v="174"/>
    <n v="15"/>
    <n v="0.37215909090909088"/>
    <n v="0.15056818181818182"/>
    <n v="0.30965909090909088"/>
    <n v="6.25E-2"/>
    <n v="0.34090909090909088"/>
  </r>
  <r>
    <x v="203"/>
    <n v="3"/>
    <n v="265"/>
    <n v="0"/>
    <n v="106"/>
    <n v="1"/>
    <n v="219"/>
    <n v="0"/>
    <n v="44"/>
    <x v="7"/>
    <x v="29"/>
    <n v="0.4"/>
    <n v="0.20091324200913241"/>
    <n v="159"/>
    <n v="175"/>
    <n v="15"/>
    <n v="0.37642045454545453"/>
    <n v="0.15056818181818182"/>
    <n v="0.31107954545454547"/>
    <n v="6.25E-2"/>
    <n v="0.34375"/>
  </r>
  <r>
    <x v="204"/>
    <n v="3"/>
    <n v="268"/>
    <n v="0"/>
    <n v="106"/>
    <n v="1"/>
    <n v="220"/>
    <n v="0"/>
    <n v="44"/>
    <x v="7"/>
    <x v="29"/>
    <n v="0.39552238805970147"/>
    <n v="0.2"/>
    <n v="162"/>
    <n v="176"/>
    <n v="15"/>
    <n v="0.38068181818181818"/>
    <n v="0.15056818181818182"/>
    <n v="0.3125"/>
    <n v="6.25E-2"/>
    <n v="0.34659090909090906"/>
  </r>
  <r>
    <x v="205"/>
    <n v="3"/>
    <n v="271"/>
    <n v="0"/>
    <n v="106"/>
    <n v="3"/>
    <n v="223"/>
    <n v="0"/>
    <n v="44"/>
    <x v="7"/>
    <x v="29"/>
    <n v="0.39114391143911437"/>
    <n v="0.19730941704035873"/>
    <n v="165"/>
    <n v="179"/>
    <n v="15"/>
    <n v="0.38494318181818182"/>
    <n v="0.15056818181818182"/>
    <n v="0.31676136363636365"/>
    <n v="6.25E-2"/>
    <n v="0.35085227272727271"/>
  </r>
  <r>
    <x v="206"/>
    <n v="3"/>
    <n v="274"/>
    <n v="0"/>
    <n v="106"/>
    <n v="2"/>
    <n v="225"/>
    <n v="0"/>
    <n v="44"/>
    <x v="7"/>
    <x v="29"/>
    <n v="0.38686131386861317"/>
    <n v="0.19555555555555557"/>
    <n v="168"/>
    <n v="181"/>
    <n v="15"/>
    <n v="0.38920454545454547"/>
    <n v="0.15056818181818182"/>
    <n v="0.31960227272727271"/>
    <n v="6.25E-2"/>
    <n v="0.35440340909090906"/>
  </r>
  <r>
    <x v="207"/>
    <n v="3"/>
    <n v="277"/>
    <n v="0"/>
    <n v="106"/>
    <n v="1"/>
    <n v="226"/>
    <n v="0"/>
    <n v="44"/>
    <x v="7"/>
    <x v="29"/>
    <n v="0.38267148014440433"/>
    <n v="0.19469026548672566"/>
    <n v="171"/>
    <n v="182"/>
    <n v="15"/>
    <n v="0.39346590909090912"/>
    <n v="0.15056818181818182"/>
    <n v="0.32102272727272729"/>
    <n v="6.25E-2"/>
    <n v="0.35724431818181823"/>
  </r>
  <r>
    <x v="208"/>
    <n v="0"/>
    <n v="277"/>
    <n v="0"/>
    <n v="106"/>
    <n v="1"/>
    <n v="227"/>
    <n v="0"/>
    <n v="44"/>
    <x v="7"/>
    <x v="29"/>
    <n v="0.38267148014440433"/>
    <n v="0.19383259911894274"/>
    <n v="171"/>
    <n v="183"/>
    <n v="15"/>
    <n v="0.39346590909090912"/>
    <n v="0.15056818181818182"/>
    <n v="0.32244318181818182"/>
    <n v="6.25E-2"/>
    <n v="0.35795454545454547"/>
  </r>
  <r>
    <x v="209"/>
    <n v="0"/>
    <n v="277"/>
    <n v="0"/>
    <n v="106"/>
    <n v="4"/>
    <n v="231"/>
    <n v="0"/>
    <n v="44"/>
    <x v="7"/>
    <x v="30"/>
    <n v="0.38267148014440433"/>
    <n v="0.19047619047619047"/>
    <n v="171"/>
    <n v="187"/>
    <n v="6"/>
    <n v="0.39346590909090912"/>
    <n v="0.15056818181818182"/>
    <n v="0.328125"/>
    <n v="6.25E-2"/>
    <n v="0.36079545454545459"/>
  </r>
  <r>
    <x v="210"/>
    <n v="3"/>
    <n v="280"/>
    <n v="0"/>
    <n v="106"/>
    <n v="1"/>
    <n v="232"/>
    <n v="0"/>
    <n v="44"/>
    <x v="7"/>
    <x v="30"/>
    <n v="0.37857142857142856"/>
    <n v="0.18965517241379309"/>
    <n v="174"/>
    <n v="188"/>
    <n v="6"/>
    <n v="0.39772727272727271"/>
    <n v="0.15056818181818182"/>
    <n v="0.32954545454545453"/>
    <n v="6.25E-2"/>
    <n v="0.36363636363636365"/>
  </r>
  <r>
    <x v="211"/>
    <n v="3"/>
    <n v="283"/>
    <n v="0"/>
    <n v="106"/>
    <n v="1"/>
    <n v="233"/>
    <n v="0"/>
    <n v="44"/>
    <x v="7"/>
    <x v="30"/>
    <n v="0.37455830388692579"/>
    <n v="0.18884120171673821"/>
    <n v="177"/>
    <n v="189"/>
    <n v="6"/>
    <n v="0.40198863636363635"/>
    <n v="0.15056818181818182"/>
    <n v="0.33096590909090912"/>
    <n v="6.25E-2"/>
    <n v="0.36647727272727271"/>
  </r>
  <r>
    <x v="212"/>
    <n v="0"/>
    <n v="283"/>
    <n v="0"/>
    <n v="106"/>
    <n v="2"/>
    <n v="235"/>
    <n v="0"/>
    <n v="44"/>
    <x v="7"/>
    <x v="30"/>
    <n v="0.37455830388692579"/>
    <n v="0.18723404255319148"/>
    <n v="177"/>
    <n v="191"/>
    <n v="6"/>
    <n v="0.40198863636363635"/>
    <n v="0.15056818181818182"/>
    <n v="0.33380681818181818"/>
    <n v="6.25E-2"/>
    <n v="0.36789772727272729"/>
  </r>
  <r>
    <x v="213"/>
    <n v="0"/>
    <n v="283"/>
    <n v="0"/>
    <n v="106"/>
    <n v="3"/>
    <n v="238"/>
    <n v="0"/>
    <n v="44"/>
    <x v="7"/>
    <x v="30"/>
    <n v="0.37455830388692579"/>
    <n v="0.18487394957983194"/>
    <n v="177"/>
    <n v="194"/>
    <n v="6"/>
    <n v="0.40198863636363635"/>
    <n v="0.15056818181818182"/>
    <n v="0.33806818181818182"/>
    <n v="6.25E-2"/>
    <n v="0.37002840909090906"/>
  </r>
  <r>
    <x v="214"/>
    <n v="0"/>
    <n v="283"/>
    <n v="0"/>
    <n v="106"/>
    <n v="1"/>
    <n v="239"/>
    <n v="0"/>
    <n v="44"/>
    <x v="7"/>
    <x v="30"/>
    <n v="0.37455830388692579"/>
    <n v="0.18410041841004185"/>
    <n v="177"/>
    <n v="195"/>
    <n v="6"/>
    <n v="0.40198863636363635"/>
    <n v="0.15056818181818182"/>
    <n v="0.33948863636363635"/>
    <n v="6.25E-2"/>
    <n v="0.37073863636363635"/>
  </r>
  <r>
    <x v="215"/>
    <n v="0"/>
    <n v="283"/>
    <n v="0"/>
    <n v="106"/>
    <n v="1"/>
    <n v="240"/>
    <n v="0"/>
    <n v="44"/>
    <x v="7"/>
    <x v="30"/>
    <n v="0.37455830388692579"/>
    <n v="0.18333333333333332"/>
    <n v="177"/>
    <n v="196"/>
    <n v="6"/>
    <n v="0.40198863636363635"/>
    <n v="0.15056818181818182"/>
    <n v="0.34090909090909088"/>
    <n v="6.25E-2"/>
    <n v="0.37144886363636365"/>
  </r>
  <r>
    <x v="216"/>
    <n v="0"/>
    <n v="283"/>
    <n v="0"/>
    <n v="106"/>
    <n v="3"/>
    <n v="243"/>
    <n v="0"/>
    <n v="44"/>
    <x v="7"/>
    <x v="31"/>
    <n v="0.37455830388692579"/>
    <n v="0.18106995884773663"/>
    <n v="177"/>
    <n v="199"/>
    <n v="15"/>
    <n v="0.40198863636363635"/>
    <n v="0.15056818181818182"/>
    <n v="0.34517045454545453"/>
    <n v="6.25E-2"/>
    <n v="0.37357954545454541"/>
  </r>
  <r>
    <x v="217"/>
    <n v="3"/>
    <n v="286"/>
    <n v="0"/>
    <n v="106"/>
    <n v="2"/>
    <n v="245"/>
    <n v="0"/>
    <n v="44"/>
    <x v="7"/>
    <x v="31"/>
    <n v="0.37062937062937062"/>
    <n v="0.17959183673469387"/>
    <n v="180"/>
    <n v="201"/>
    <n v="15"/>
    <n v="0.40625"/>
    <n v="0.15056818181818182"/>
    <n v="0.34801136363636365"/>
    <n v="6.25E-2"/>
    <n v="0.37713068181818182"/>
  </r>
  <r>
    <x v="218"/>
    <n v="3"/>
    <n v="289"/>
    <n v="0"/>
    <n v="106"/>
    <n v="1"/>
    <n v="246"/>
    <n v="0"/>
    <n v="44"/>
    <x v="7"/>
    <x v="31"/>
    <n v="0.36678200692041524"/>
    <n v="0.17886178861788618"/>
    <n v="183"/>
    <n v="202"/>
    <n v="15"/>
    <n v="0.41051136363636365"/>
    <n v="0.15056818181818182"/>
    <n v="0.34943181818181818"/>
    <n v="6.25E-2"/>
    <n v="0.37997159090909094"/>
  </r>
  <r>
    <x v="219"/>
    <n v="3"/>
    <n v="292"/>
    <n v="0"/>
    <n v="106"/>
    <n v="2"/>
    <n v="248"/>
    <n v="0"/>
    <n v="44"/>
    <x v="7"/>
    <x v="31"/>
    <n v="0.36301369863013699"/>
    <n v="0.17741935483870969"/>
    <n v="186"/>
    <n v="204"/>
    <n v="15"/>
    <n v="0.41477272727272729"/>
    <n v="0.15056818181818182"/>
    <n v="0.35227272727272729"/>
    <n v="6.25E-2"/>
    <n v="0.38352272727272729"/>
  </r>
  <r>
    <x v="220"/>
    <n v="3"/>
    <n v="295"/>
    <n v="0"/>
    <n v="106"/>
    <n v="3"/>
    <n v="251"/>
    <n v="0"/>
    <n v="44"/>
    <x v="7"/>
    <x v="31"/>
    <n v="0.35932203389830508"/>
    <n v="0.1752988047808765"/>
    <n v="189"/>
    <n v="207"/>
    <n v="15"/>
    <n v="0.41903409090909088"/>
    <n v="0.15056818181818182"/>
    <n v="0.35653409090909088"/>
    <n v="6.25E-2"/>
    <n v="0.38778409090909088"/>
  </r>
  <r>
    <x v="221"/>
    <n v="3"/>
    <n v="298"/>
    <n v="0"/>
    <n v="106"/>
    <n v="2"/>
    <n v="253"/>
    <n v="0"/>
    <n v="44"/>
    <x v="7"/>
    <x v="31"/>
    <n v="0.35570469798657717"/>
    <n v="0.17391304347826086"/>
    <n v="192"/>
    <n v="209"/>
    <n v="15"/>
    <n v="0.42329545454545453"/>
    <n v="0.15056818181818182"/>
    <n v="0.359375"/>
    <n v="6.25E-2"/>
    <n v="0.39133522727272729"/>
  </r>
  <r>
    <x v="222"/>
    <n v="0"/>
    <n v="298"/>
    <n v="0"/>
    <n v="106"/>
    <n v="0"/>
    <n v="253"/>
    <n v="0"/>
    <n v="44"/>
    <x v="7"/>
    <x v="31"/>
    <n v="0.35570469798657717"/>
    <n v="0.17391304347826086"/>
    <n v="192"/>
    <n v="209"/>
    <n v="15"/>
    <n v="0.42329545454545453"/>
    <n v="0.15056818181818182"/>
    <n v="0.359375"/>
    <n v="6.25E-2"/>
    <n v="0.39133522727272729"/>
  </r>
  <r>
    <x v="223"/>
    <n v="0"/>
    <n v="298"/>
    <n v="0"/>
    <n v="106"/>
    <n v="4"/>
    <n v="257"/>
    <n v="0"/>
    <n v="44"/>
    <x v="7"/>
    <x v="32"/>
    <n v="0.35570469798657717"/>
    <n v="0.17120622568093385"/>
    <n v="192"/>
    <n v="213"/>
    <n v="9"/>
    <n v="0.42329545454545453"/>
    <n v="0.15056818181818182"/>
    <n v="0.36505681818181818"/>
    <n v="6.25E-2"/>
    <n v="0.39417613636363635"/>
  </r>
  <r>
    <x v="224"/>
    <n v="3"/>
    <n v="301"/>
    <n v="0"/>
    <n v="106"/>
    <n v="1"/>
    <n v="258"/>
    <n v="0"/>
    <n v="44"/>
    <x v="7"/>
    <x v="32"/>
    <n v="0.35215946843853818"/>
    <n v="0.17054263565891473"/>
    <n v="195"/>
    <n v="214"/>
    <n v="9"/>
    <n v="0.42755681818181818"/>
    <n v="0.15056818181818182"/>
    <n v="0.36647727272727271"/>
    <n v="6.25E-2"/>
    <n v="0.39701704545454541"/>
  </r>
  <r>
    <x v="225"/>
    <n v="3"/>
    <n v="304"/>
    <n v="0"/>
    <n v="106"/>
    <n v="1"/>
    <n v="259"/>
    <n v="0"/>
    <n v="44"/>
    <x v="7"/>
    <x v="32"/>
    <n v="0.34868421052631576"/>
    <n v="0.16988416988416988"/>
    <n v="198"/>
    <n v="215"/>
    <n v="9"/>
    <n v="0.43181818181818182"/>
    <n v="0.15056818181818182"/>
    <n v="0.36789772727272729"/>
    <n v="6.25E-2"/>
    <n v="0.39985795454545459"/>
  </r>
  <r>
    <x v="226"/>
    <n v="3"/>
    <n v="307"/>
    <n v="0"/>
    <n v="106"/>
    <n v="3"/>
    <n v="262"/>
    <n v="0"/>
    <n v="44"/>
    <x v="7"/>
    <x v="32"/>
    <n v="0.34527687296416937"/>
    <n v="0.16793893129770993"/>
    <n v="201"/>
    <n v="218"/>
    <n v="9"/>
    <n v="0.43607954545454547"/>
    <n v="0.15056818181818182"/>
    <n v="0.37215909090909088"/>
    <n v="6.25E-2"/>
    <n v="0.40411931818181818"/>
  </r>
  <r>
    <x v="227"/>
    <n v="3"/>
    <n v="310"/>
    <n v="0"/>
    <n v="106"/>
    <n v="3"/>
    <n v="265"/>
    <n v="0"/>
    <n v="44"/>
    <x v="8"/>
    <x v="32"/>
    <n v="0.34193548387096773"/>
    <n v="0.16603773584905659"/>
    <n v="204"/>
    <n v="221"/>
    <n v="6"/>
    <n v="0.44034090909090912"/>
    <n v="0.15056818181818182"/>
    <n v="0.37642045454545453"/>
    <n v="6.25E-2"/>
    <n v="0.40838068181818182"/>
  </r>
  <r>
    <x v="228"/>
    <n v="3"/>
    <n v="313"/>
    <n v="0"/>
    <n v="106"/>
    <n v="2"/>
    <n v="267"/>
    <n v="0"/>
    <n v="44"/>
    <x v="8"/>
    <x v="32"/>
    <n v="0.33865814696485624"/>
    <n v="0.16479400749063669"/>
    <n v="207"/>
    <n v="223"/>
    <n v="6"/>
    <n v="0.44460227272727271"/>
    <n v="0.15056818181818182"/>
    <n v="0.37926136363636365"/>
    <n v="6.25E-2"/>
    <n v="0.41193181818181818"/>
  </r>
  <r>
    <x v="229"/>
    <n v="0"/>
    <n v="313"/>
    <n v="0"/>
    <n v="106"/>
    <n v="2"/>
    <n v="269"/>
    <n v="0"/>
    <n v="44"/>
    <x v="8"/>
    <x v="32"/>
    <n v="0.33865814696485624"/>
    <n v="0.16356877323420074"/>
    <n v="207"/>
    <n v="225"/>
    <n v="6"/>
    <n v="0.44460227272727271"/>
    <n v="0.15056818181818182"/>
    <n v="0.38210227272727271"/>
    <n v="6.25E-2"/>
    <n v="0.41335227272727271"/>
  </r>
  <r>
    <x v="230"/>
    <n v="0"/>
    <n v="313"/>
    <n v="0"/>
    <n v="106"/>
    <n v="2"/>
    <n v="271"/>
    <n v="0"/>
    <n v="44"/>
    <x v="8"/>
    <x v="33"/>
    <n v="0.33865814696485624"/>
    <n v="0.16236162361623616"/>
    <n v="207"/>
    <n v="227"/>
    <n v="15"/>
    <n v="0.44460227272727271"/>
    <n v="0.15056818181818182"/>
    <n v="0.38494318181818182"/>
    <n v="6.25E-2"/>
    <n v="0.41477272727272729"/>
  </r>
  <r>
    <x v="231"/>
    <n v="3"/>
    <n v="316"/>
    <n v="0"/>
    <n v="106"/>
    <n v="1"/>
    <n v="272"/>
    <n v="0"/>
    <n v="44"/>
    <x v="8"/>
    <x v="33"/>
    <n v="0.33544303797468356"/>
    <n v="0.16176470588235295"/>
    <n v="210"/>
    <n v="228"/>
    <n v="15"/>
    <n v="0.44886363636363635"/>
    <n v="0.15056818181818182"/>
    <n v="0.38636363636363635"/>
    <n v="6.25E-2"/>
    <n v="0.41761363636363635"/>
  </r>
  <r>
    <x v="232"/>
    <n v="3"/>
    <n v="319"/>
    <n v="0"/>
    <n v="106"/>
    <n v="0"/>
    <n v="272"/>
    <n v="0"/>
    <n v="44"/>
    <x v="8"/>
    <x v="33"/>
    <n v="0.33228840125391851"/>
    <n v="0.16176470588235295"/>
    <n v="213"/>
    <n v="228"/>
    <n v="15"/>
    <n v="0.453125"/>
    <n v="0.15056818181818182"/>
    <n v="0.38636363636363635"/>
    <n v="6.25E-2"/>
    <n v="0.41974431818181818"/>
  </r>
  <r>
    <x v="233"/>
    <n v="3"/>
    <n v="322"/>
    <n v="0"/>
    <n v="106"/>
    <n v="1"/>
    <n v="273"/>
    <n v="0"/>
    <n v="44"/>
    <x v="8"/>
    <x v="33"/>
    <n v="0.32919254658385094"/>
    <n v="0.16117216117216118"/>
    <n v="216"/>
    <n v="229"/>
    <n v="15"/>
    <n v="0.45738636363636365"/>
    <n v="0.15056818181818182"/>
    <n v="0.38778409090909088"/>
    <n v="6.25E-2"/>
    <n v="0.42258522727272729"/>
  </r>
  <r>
    <x v="234"/>
    <n v="3"/>
    <n v="325"/>
    <n v="0"/>
    <n v="106"/>
    <n v="2"/>
    <n v="275"/>
    <n v="0"/>
    <n v="44"/>
    <x v="8"/>
    <x v="33"/>
    <n v="0.32615384615384613"/>
    <n v="0.16"/>
    <n v="219"/>
    <n v="231"/>
    <n v="15"/>
    <n v="0.46164772727272729"/>
    <n v="0.15056818181818182"/>
    <n v="0.390625"/>
    <n v="6.25E-2"/>
    <n v="0.42613636363636365"/>
  </r>
  <r>
    <x v="235"/>
    <n v="3"/>
    <n v="328"/>
    <n v="0"/>
    <n v="106"/>
    <n v="2"/>
    <n v="277"/>
    <n v="0"/>
    <n v="44"/>
    <x v="8"/>
    <x v="33"/>
    <n v="0.32317073170731708"/>
    <n v="0.1588447653429603"/>
    <n v="222"/>
    <n v="233"/>
    <n v="15"/>
    <n v="0.46590909090909088"/>
    <n v="0.15056818181818182"/>
    <n v="0.39346590909090912"/>
    <n v="6.25E-2"/>
    <n v="0.4296875"/>
  </r>
  <r>
    <x v="236"/>
    <n v="0"/>
    <n v="328"/>
    <n v="0"/>
    <n v="106"/>
    <n v="1"/>
    <n v="278"/>
    <n v="0"/>
    <n v="44"/>
    <x v="8"/>
    <x v="33"/>
    <n v="0.32317073170731708"/>
    <n v="0.15827338129496402"/>
    <n v="222"/>
    <n v="234"/>
    <n v="15"/>
    <n v="0.46590909090909088"/>
    <n v="0.15056818181818182"/>
    <n v="0.39488636363636365"/>
    <n v="6.25E-2"/>
    <n v="0.43039772727272729"/>
  </r>
  <r>
    <x v="237"/>
    <n v="0"/>
    <n v="328"/>
    <n v="0"/>
    <n v="106"/>
    <n v="3"/>
    <n v="281"/>
    <n v="0"/>
    <n v="44"/>
    <x v="8"/>
    <x v="34"/>
    <n v="0.32317073170731708"/>
    <n v="0.15658362989323843"/>
    <n v="222"/>
    <n v="237"/>
    <n v="15"/>
    <n v="0.46590909090909088"/>
    <n v="0.15056818181818182"/>
    <n v="0.39914772727272729"/>
    <n v="6.25E-2"/>
    <n v="0.43252840909090906"/>
  </r>
  <r>
    <x v="238"/>
    <n v="3"/>
    <n v="331"/>
    <n v="0"/>
    <n v="106"/>
    <n v="2"/>
    <n v="283"/>
    <n v="0"/>
    <n v="44"/>
    <x v="8"/>
    <x v="34"/>
    <n v="0.3202416918429003"/>
    <n v="0.15547703180212014"/>
    <n v="225"/>
    <n v="239"/>
    <n v="15"/>
    <n v="0.47017045454545453"/>
    <n v="0.15056818181818182"/>
    <n v="0.40198863636363635"/>
    <n v="6.25E-2"/>
    <n v="0.43607954545454541"/>
  </r>
  <r>
    <x v="239"/>
    <n v="3"/>
    <n v="334"/>
    <n v="0"/>
    <n v="106"/>
    <n v="1"/>
    <n v="284"/>
    <n v="0"/>
    <n v="44"/>
    <x v="8"/>
    <x v="34"/>
    <n v="0.31736526946107785"/>
    <n v="0.15492957746478872"/>
    <n v="228"/>
    <n v="240"/>
    <n v="15"/>
    <n v="0.47443181818181818"/>
    <n v="0.15056818181818182"/>
    <n v="0.40340909090909088"/>
    <n v="6.25E-2"/>
    <n v="0.43892045454545453"/>
  </r>
  <r>
    <x v="240"/>
    <n v="3"/>
    <n v="337"/>
    <n v="0"/>
    <n v="106"/>
    <n v="3"/>
    <n v="287"/>
    <n v="0"/>
    <n v="44"/>
    <x v="8"/>
    <x v="34"/>
    <n v="0.31454005934718099"/>
    <n v="0.15331010452961671"/>
    <n v="231"/>
    <n v="243"/>
    <n v="15"/>
    <n v="0.47869318181818182"/>
    <n v="0.15056818181818182"/>
    <n v="0.40767045454545453"/>
    <n v="6.25E-2"/>
    <n v="0.44318181818181818"/>
  </r>
  <r>
    <x v="241"/>
    <n v="3"/>
    <n v="340"/>
    <n v="0"/>
    <n v="106"/>
    <n v="4"/>
    <n v="291"/>
    <n v="0"/>
    <n v="44"/>
    <x v="8"/>
    <x v="34"/>
    <n v="0.31176470588235294"/>
    <n v="0.15120274914089346"/>
    <n v="234"/>
    <n v="247"/>
    <n v="15"/>
    <n v="0.48295454545454547"/>
    <n v="0.15056818181818182"/>
    <n v="0.41335227272727271"/>
    <n v="6.25E-2"/>
    <n v="0.44815340909090906"/>
  </r>
  <r>
    <x v="242"/>
    <n v="3"/>
    <n v="343"/>
    <n v="0"/>
    <n v="106"/>
    <n v="0"/>
    <n v="291"/>
    <n v="0"/>
    <n v="44"/>
    <x v="8"/>
    <x v="34"/>
    <n v="0.30903790087463556"/>
    <n v="0.15120274914089346"/>
    <n v="237"/>
    <n v="247"/>
    <n v="15"/>
    <n v="0.48721590909090912"/>
    <n v="0.15056818181818182"/>
    <n v="0.41335227272727271"/>
    <n v="6.25E-2"/>
    <n v="0.45028409090909094"/>
  </r>
  <r>
    <x v="243"/>
    <n v="0"/>
    <n v="343"/>
    <n v="0"/>
    <n v="106"/>
    <n v="0"/>
    <n v="291"/>
    <n v="0"/>
    <n v="44"/>
    <x v="8"/>
    <x v="34"/>
    <n v="0.30903790087463556"/>
    <n v="0.15120274914089346"/>
    <n v="237"/>
    <n v="247"/>
    <n v="15"/>
    <n v="0.48721590909090912"/>
    <n v="0.15056818181818182"/>
    <n v="0.41335227272727271"/>
    <n v="6.25E-2"/>
    <n v="0.45028409090909094"/>
  </r>
  <r>
    <x v="244"/>
    <n v="0"/>
    <n v="343"/>
    <n v="0"/>
    <n v="106"/>
    <n v="2"/>
    <n v="293"/>
    <n v="0"/>
    <n v="44"/>
    <x v="8"/>
    <x v="35"/>
    <n v="0.30903790087463556"/>
    <n v="0.15017064846416384"/>
    <n v="237"/>
    <n v="249"/>
    <n v="15"/>
    <n v="0.48721590909090912"/>
    <n v="0.15056818181818182"/>
    <n v="0.41619318181818182"/>
    <n v="6.25E-2"/>
    <n v="0.45170454545454547"/>
  </r>
  <r>
    <x v="245"/>
    <n v="3"/>
    <n v="346"/>
    <n v="0"/>
    <n v="106"/>
    <n v="1"/>
    <n v="294"/>
    <n v="0"/>
    <n v="44"/>
    <x v="8"/>
    <x v="35"/>
    <n v="0.30635838150289019"/>
    <n v="0.14965986394557823"/>
    <n v="240"/>
    <n v="250"/>
    <n v="15"/>
    <n v="0.49147727272727271"/>
    <n v="0.15056818181818182"/>
    <n v="0.41761363636363635"/>
    <n v="6.25E-2"/>
    <n v="0.45454545454545453"/>
  </r>
  <r>
    <x v="246"/>
    <n v="3"/>
    <n v="349"/>
    <n v="0"/>
    <n v="106"/>
    <n v="1"/>
    <n v="295"/>
    <n v="0"/>
    <n v="44"/>
    <x v="8"/>
    <x v="35"/>
    <n v="0.30372492836676218"/>
    <n v="0.14915254237288136"/>
    <n v="243"/>
    <n v="251"/>
    <n v="15"/>
    <n v="0.49573863636363635"/>
    <n v="0.15056818181818182"/>
    <n v="0.41903409090909088"/>
    <n v="6.25E-2"/>
    <n v="0.45738636363636365"/>
  </r>
  <r>
    <x v="247"/>
    <n v="3"/>
    <n v="352"/>
    <n v="0"/>
    <n v="106"/>
    <n v="3"/>
    <n v="298"/>
    <n v="0"/>
    <n v="44"/>
    <x v="8"/>
    <x v="35"/>
    <n v="0.30113636363636365"/>
    <n v="0.1476510067114094"/>
    <n v="246"/>
    <n v="254"/>
    <n v="15"/>
    <n v="0.5"/>
    <n v="0.15056818181818182"/>
    <n v="0.42329545454545453"/>
    <n v="6.25E-2"/>
    <n v="0.46164772727272729"/>
  </r>
  <r>
    <x v="248"/>
    <n v="3"/>
    <n v="355"/>
    <n v="0"/>
    <n v="106"/>
    <n v="3"/>
    <n v="301"/>
    <n v="0"/>
    <n v="44"/>
    <x v="8"/>
    <x v="35"/>
    <n v="0.29859154929577464"/>
    <n v="0.1461794019933555"/>
    <n v="249"/>
    <n v="257"/>
    <n v="15"/>
    <n v="0.50426136363636365"/>
    <n v="0.15056818181818182"/>
    <n v="0.42755681818181818"/>
    <n v="6.25E-2"/>
    <n v="0.46590909090909094"/>
  </r>
  <r>
    <x v="249"/>
    <n v="3"/>
    <n v="358"/>
    <n v="0"/>
    <n v="106"/>
    <n v="2"/>
    <n v="303"/>
    <n v="0"/>
    <n v="44"/>
    <x v="8"/>
    <x v="35"/>
    <n v="0.29608938547486036"/>
    <n v="0.14521452145214522"/>
    <n v="252"/>
    <n v="259"/>
    <n v="15"/>
    <n v="0.50852272727272729"/>
    <n v="0.15056818181818182"/>
    <n v="0.43039772727272729"/>
    <n v="6.25E-2"/>
    <n v="0.46946022727272729"/>
  </r>
  <r>
    <x v="250"/>
    <n v="0"/>
    <n v="358"/>
    <n v="0"/>
    <n v="106"/>
    <n v="2"/>
    <n v="305"/>
    <n v="0"/>
    <n v="44"/>
    <x v="8"/>
    <x v="35"/>
    <n v="0.29608938547486036"/>
    <n v="0.14426229508196722"/>
    <n v="252"/>
    <n v="261"/>
    <n v="15"/>
    <n v="0.50852272727272729"/>
    <n v="0.15056818181818182"/>
    <n v="0.43323863636363635"/>
    <n v="6.25E-2"/>
    <n v="0.47088068181818182"/>
  </r>
  <r>
    <x v="251"/>
    <n v="0"/>
    <n v="358"/>
    <n v="0"/>
    <n v="106"/>
    <n v="2"/>
    <n v="307"/>
    <n v="0"/>
    <n v="44"/>
    <x v="8"/>
    <x v="36"/>
    <n v="0.29608938547486036"/>
    <n v="0.14332247557003258"/>
    <n v="252"/>
    <n v="263"/>
    <n v="15"/>
    <n v="0.50852272727272729"/>
    <n v="0.15056818181818182"/>
    <n v="0.43607954545454547"/>
    <n v="6.25E-2"/>
    <n v="0.47230113636363635"/>
  </r>
  <r>
    <x v="252"/>
    <n v="3"/>
    <n v="361"/>
    <n v="0"/>
    <n v="106"/>
    <n v="1"/>
    <n v="308"/>
    <n v="0"/>
    <n v="44"/>
    <x v="8"/>
    <x v="36"/>
    <n v="0.29362880886426596"/>
    <n v="0.14285714285714285"/>
    <n v="255"/>
    <n v="264"/>
    <n v="15"/>
    <n v="0.51278409090909094"/>
    <n v="0.15056818181818182"/>
    <n v="0.4375"/>
    <n v="6.25E-2"/>
    <n v="0.47514204545454547"/>
  </r>
  <r>
    <x v="253"/>
    <n v="3"/>
    <n v="364"/>
    <n v="0"/>
    <n v="106"/>
    <n v="2"/>
    <n v="310"/>
    <n v="0"/>
    <n v="44"/>
    <x v="8"/>
    <x v="36"/>
    <n v="0.29120879120879123"/>
    <n v="0.14193548387096774"/>
    <n v="258"/>
    <n v="266"/>
    <n v="15"/>
    <n v="0.51704545454545459"/>
    <n v="0.15056818181818182"/>
    <n v="0.44034090909090912"/>
    <n v="6.25E-2"/>
    <n v="0.47869318181818188"/>
  </r>
  <r>
    <x v="254"/>
    <n v="3"/>
    <n v="367"/>
    <n v="0"/>
    <n v="106"/>
    <n v="3"/>
    <n v="313"/>
    <n v="0"/>
    <n v="44"/>
    <x v="8"/>
    <x v="36"/>
    <n v="0.28882833787465939"/>
    <n v="0.14057507987220447"/>
    <n v="261"/>
    <n v="269"/>
    <n v="15"/>
    <n v="0.52130681818181823"/>
    <n v="0.15056818181818182"/>
    <n v="0.44460227272727271"/>
    <n v="6.25E-2"/>
    <n v="0.48295454545454547"/>
  </r>
  <r>
    <x v="255"/>
    <n v="3"/>
    <n v="370"/>
    <n v="0"/>
    <n v="106"/>
    <n v="3"/>
    <n v="316"/>
    <n v="0"/>
    <n v="44"/>
    <x v="8"/>
    <x v="36"/>
    <n v="0.2864864864864865"/>
    <n v="0.13924050632911392"/>
    <n v="264"/>
    <n v="272"/>
    <n v="15"/>
    <n v="0.52556818181818177"/>
    <n v="0.15056818181818182"/>
    <n v="0.44886363636363635"/>
    <n v="6.25E-2"/>
    <n v="0.48721590909090906"/>
  </r>
  <r>
    <x v="256"/>
    <n v="3"/>
    <n v="373"/>
    <n v="0"/>
    <n v="106"/>
    <n v="2"/>
    <n v="318"/>
    <n v="0"/>
    <n v="44"/>
    <x v="8"/>
    <x v="36"/>
    <n v="0.28418230563002683"/>
    <n v="0.13836477987421383"/>
    <n v="267"/>
    <n v="274"/>
    <n v="15"/>
    <n v="0.52982954545454541"/>
    <n v="0.15056818181818182"/>
    <n v="0.45170454545454547"/>
    <n v="6.25E-2"/>
    <n v="0.49076704545454541"/>
  </r>
  <r>
    <x v="257"/>
    <n v="0"/>
    <n v="373"/>
    <n v="0"/>
    <n v="106"/>
    <n v="1"/>
    <n v="319"/>
    <n v="0"/>
    <n v="44"/>
    <x v="8"/>
    <x v="36"/>
    <n v="0.28418230563002683"/>
    <n v="0.13793103448275862"/>
    <n v="267"/>
    <n v="275"/>
    <n v="15"/>
    <n v="0.52982954545454541"/>
    <n v="0.15056818181818182"/>
    <n v="0.453125"/>
    <n v="6.25E-2"/>
    <n v="0.49147727272727271"/>
  </r>
  <r>
    <x v="258"/>
    <n v="0"/>
    <n v="373"/>
    <n v="0"/>
    <n v="106"/>
    <n v="2"/>
    <n v="321"/>
    <n v="0"/>
    <n v="44"/>
    <x v="9"/>
    <x v="37"/>
    <n v="0.28418230563002683"/>
    <n v="0.13707165109034267"/>
    <n v="267"/>
    <n v="277"/>
    <n v="15"/>
    <n v="0.52982954545454541"/>
    <n v="0.15056818181818182"/>
    <n v="0.45596590909090912"/>
    <n v="6.25E-2"/>
    <n v="0.49289772727272729"/>
  </r>
  <r>
    <x v="259"/>
    <n v="3"/>
    <n v="376"/>
    <n v="0"/>
    <n v="106"/>
    <n v="2"/>
    <n v="323"/>
    <n v="0"/>
    <n v="44"/>
    <x v="9"/>
    <x v="37"/>
    <n v="0.28191489361702127"/>
    <n v="0.13622291021671826"/>
    <n v="270"/>
    <n v="279"/>
    <n v="15"/>
    <n v="0.53409090909090906"/>
    <n v="0.15056818181818182"/>
    <n v="0.45880681818181818"/>
    <n v="6.25E-2"/>
    <n v="0.49644886363636365"/>
  </r>
  <r>
    <x v="260"/>
    <n v="3"/>
    <n v="379"/>
    <n v="0"/>
    <n v="106"/>
    <n v="2"/>
    <n v="325"/>
    <n v="0"/>
    <n v="44"/>
    <x v="9"/>
    <x v="37"/>
    <n v="0.27968337730870713"/>
    <n v="0.13538461538461538"/>
    <n v="273"/>
    <n v="281"/>
    <n v="15"/>
    <n v="0.53835227272727271"/>
    <n v="0.15056818181818182"/>
    <n v="0.46164772727272729"/>
    <n v="6.25E-2"/>
    <n v="0.5"/>
  </r>
  <r>
    <x v="261"/>
    <n v="3"/>
    <n v="382"/>
    <n v="0"/>
    <n v="106"/>
    <n v="3"/>
    <n v="328"/>
    <n v="0"/>
    <n v="44"/>
    <x v="9"/>
    <x v="37"/>
    <n v="0.27748691099476441"/>
    <n v="0.13414634146341464"/>
    <n v="276"/>
    <n v="284"/>
    <n v="15"/>
    <n v="0.54261363636363635"/>
    <n v="0.15056818181818182"/>
    <n v="0.46590909090909088"/>
    <n v="6.25E-2"/>
    <n v="0.50426136363636365"/>
  </r>
  <r>
    <x v="262"/>
    <n v="3"/>
    <n v="385"/>
    <n v="0"/>
    <n v="106"/>
    <n v="3"/>
    <n v="331"/>
    <n v="0"/>
    <n v="44"/>
    <x v="9"/>
    <x v="37"/>
    <n v="0.27532467532467531"/>
    <n v="0.13293051359516617"/>
    <n v="279"/>
    <n v="287"/>
    <n v="15"/>
    <n v="0.546875"/>
    <n v="0.15056818181818182"/>
    <n v="0.47017045454545453"/>
    <n v="6.25E-2"/>
    <n v="0.50852272727272729"/>
  </r>
  <r>
    <x v="263"/>
    <n v="3"/>
    <n v="388"/>
    <n v="0"/>
    <n v="106"/>
    <n v="1"/>
    <n v="332"/>
    <n v="0"/>
    <n v="44"/>
    <x v="9"/>
    <x v="37"/>
    <n v="0.27319587628865977"/>
    <n v="0.13253012048192772"/>
    <n v="282"/>
    <n v="288"/>
    <n v="15"/>
    <n v="0.55113636363636365"/>
    <n v="0.15056818181818182"/>
    <n v="0.47159090909090912"/>
    <n v="6.25E-2"/>
    <n v="0.51136363636363635"/>
  </r>
  <r>
    <x v="264"/>
    <n v="0"/>
    <n v="388"/>
    <n v="0"/>
    <n v="106"/>
    <n v="1"/>
    <n v="333"/>
    <n v="0"/>
    <n v="44"/>
    <x v="9"/>
    <x v="37"/>
    <n v="0.27319587628865977"/>
    <n v="0.13213213213213212"/>
    <n v="282"/>
    <n v="289"/>
    <n v="15"/>
    <n v="0.55113636363636365"/>
    <n v="0.15056818181818182"/>
    <n v="0.47301136363636365"/>
    <n v="6.25E-2"/>
    <n v="0.51207386363636365"/>
  </r>
  <r>
    <x v="265"/>
    <n v="0"/>
    <n v="388"/>
    <n v="0"/>
    <n v="106"/>
    <n v="4"/>
    <n v="337"/>
    <n v="0"/>
    <n v="44"/>
    <x v="9"/>
    <x v="38"/>
    <n v="0.27319587628865977"/>
    <n v="0.13056379821958458"/>
    <n v="282"/>
    <n v="293"/>
    <n v="15"/>
    <n v="0.55113636363636365"/>
    <n v="0.15056818181818182"/>
    <n v="0.47869318181818182"/>
    <n v="6.25E-2"/>
    <n v="0.51491477272727271"/>
  </r>
  <r>
    <x v="266"/>
    <n v="3"/>
    <n v="391"/>
    <n v="0"/>
    <n v="106"/>
    <n v="2"/>
    <n v="339"/>
    <n v="0"/>
    <n v="44"/>
    <x v="9"/>
    <x v="38"/>
    <n v="0.2710997442455243"/>
    <n v="0.12979351032448377"/>
    <n v="285"/>
    <n v="295"/>
    <n v="15"/>
    <n v="0.55539772727272729"/>
    <n v="0.15056818181818182"/>
    <n v="0.48153409090909088"/>
    <n v="6.25E-2"/>
    <n v="0.51846590909090906"/>
  </r>
  <r>
    <x v="267"/>
    <n v="3"/>
    <n v="394"/>
    <n v="0"/>
    <n v="106"/>
    <n v="1"/>
    <n v="340"/>
    <n v="0"/>
    <n v="44"/>
    <x v="9"/>
    <x v="38"/>
    <n v="0.26903553299492383"/>
    <n v="0.12941176470588237"/>
    <n v="288"/>
    <n v="296"/>
    <n v="15"/>
    <n v="0.55965909090909094"/>
    <n v="0.15056818181818182"/>
    <n v="0.48295454545454547"/>
    <n v="6.25E-2"/>
    <n v="0.52130681818181823"/>
  </r>
  <r>
    <x v="268"/>
    <n v="3"/>
    <n v="397"/>
    <n v="0"/>
    <n v="106"/>
    <n v="3"/>
    <n v="343"/>
    <n v="0"/>
    <n v="44"/>
    <x v="9"/>
    <x v="38"/>
    <n v="0.26700251889168763"/>
    <n v="0.1282798833819242"/>
    <n v="291"/>
    <n v="299"/>
    <n v="15"/>
    <n v="0.56392045454545459"/>
    <n v="0.15056818181818182"/>
    <n v="0.48721590909090912"/>
    <n v="6.25E-2"/>
    <n v="0.52556818181818188"/>
  </r>
  <r>
    <x v="269"/>
    <n v="3"/>
    <n v="400"/>
    <n v="0"/>
    <n v="106"/>
    <n v="3"/>
    <n v="346"/>
    <n v="0"/>
    <n v="44"/>
    <x v="9"/>
    <x v="38"/>
    <n v="0.26500000000000001"/>
    <n v="0.12716763005780346"/>
    <n v="294"/>
    <n v="302"/>
    <n v="15"/>
    <n v="0.56818181818181823"/>
    <n v="0.15056818181818182"/>
    <n v="0.49147727272727271"/>
    <n v="6.25E-2"/>
    <n v="0.52982954545454541"/>
  </r>
  <r>
    <x v="270"/>
    <n v="3"/>
    <n v="403"/>
    <n v="0"/>
    <n v="106"/>
    <n v="1"/>
    <n v="347"/>
    <n v="0"/>
    <n v="44"/>
    <x v="9"/>
    <x v="38"/>
    <n v="0.26302729528535979"/>
    <n v="0.12680115273775217"/>
    <n v="297"/>
    <n v="303"/>
    <n v="15"/>
    <n v="0.57244318181818177"/>
    <n v="0.15056818181818182"/>
    <n v="0.49289772727272729"/>
    <n v="6.25E-2"/>
    <n v="0.53267045454545459"/>
  </r>
  <r>
    <x v="271"/>
    <n v="0"/>
    <n v="403"/>
    <n v="0"/>
    <n v="106"/>
    <n v="2"/>
    <n v="349"/>
    <n v="0"/>
    <n v="44"/>
    <x v="9"/>
    <x v="38"/>
    <n v="0.26302729528535979"/>
    <n v="0.12607449856733524"/>
    <n v="297"/>
    <n v="305"/>
    <n v="15"/>
    <n v="0.57244318181818177"/>
    <n v="0.15056818181818182"/>
    <n v="0.49573863636363635"/>
    <n v="6.25E-2"/>
    <n v="0.53409090909090906"/>
  </r>
  <r>
    <x v="272"/>
    <n v="0"/>
    <n v="403"/>
    <n v="0"/>
    <n v="106"/>
    <n v="4"/>
    <n v="353"/>
    <n v="0"/>
    <n v="44"/>
    <x v="9"/>
    <x v="39"/>
    <n v="0.26302729528535979"/>
    <n v="0.12464589235127478"/>
    <n v="297"/>
    <n v="309"/>
    <n v="15"/>
    <n v="0.57244318181818177"/>
    <n v="0.15056818181818182"/>
    <n v="0.50142045454545459"/>
    <n v="6.25E-2"/>
    <n v="0.53693181818181812"/>
  </r>
  <r>
    <x v="273"/>
    <n v="3"/>
    <n v="406"/>
    <n v="0"/>
    <n v="106"/>
    <n v="1"/>
    <n v="354"/>
    <n v="0"/>
    <n v="44"/>
    <x v="9"/>
    <x v="39"/>
    <n v="0.26108374384236455"/>
    <n v="0.12429378531073447"/>
    <n v="300"/>
    <n v="310"/>
    <n v="15"/>
    <n v="0.57670454545454541"/>
    <n v="0.15056818181818182"/>
    <n v="0.50284090909090906"/>
    <n v="6.25E-2"/>
    <n v="0.53977272727272729"/>
  </r>
  <r>
    <x v="274"/>
    <n v="3"/>
    <n v="409"/>
    <n v="0"/>
    <n v="106"/>
    <n v="1"/>
    <n v="355"/>
    <n v="0"/>
    <n v="44"/>
    <x v="9"/>
    <x v="39"/>
    <n v="0.25916870415647919"/>
    <n v="0.12394366197183099"/>
    <n v="303"/>
    <n v="311"/>
    <n v="15"/>
    <n v="0.58096590909090906"/>
    <n v="0.15056818181818182"/>
    <n v="0.50426136363636365"/>
    <n v="6.25E-2"/>
    <n v="0.54261363636363635"/>
  </r>
  <r>
    <x v="275"/>
    <n v="3"/>
    <n v="412"/>
    <n v="0"/>
    <n v="106"/>
    <n v="3"/>
    <n v="358"/>
    <n v="0"/>
    <n v="44"/>
    <x v="9"/>
    <x v="39"/>
    <n v="0.25728155339805825"/>
    <n v="0.12290502793296089"/>
    <n v="306"/>
    <n v="314"/>
    <n v="15"/>
    <n v="0.58522727272727271"/>
    <n v="0.15056818181818182"/>
    <n v="0.50852272727272729"/>
    <n v="6.25E-2"/>
    <n v="0.546875"/>
  </r>
  <r>
    <x v="276"/>
    <n v="3"/>
    <n v="415"/>
    <n v="0"/>
    <n v="106"/>
    <n v="3"/>
    <n v="361"/>
    <n v="0"/>
    <n v="44"/>
    <x v="9"/>
    <x v="39"/>
    <n v="0.25542168674698795"/>
    <n v="0.12188365650969529"/>
    <n v="309"/>
    <n v="317"/>
    <n v="15"/>
    <n v="0.58948863636363635"/>
    <n v="0.15056818181818182"/>
    <n v="0.51278409090909094"/>
    <n v="6.25E-2"/>
    <n v="0.55113636363636365"/>
  </r>
  <r>
    <x v="277"/>
    <n v="3"/>
    <n v="418"/>
    <n v="0"/>
    <n v="106"/>
    <n v="2"/>
    <n v="363"/>
    <n v="0"/>
    <n v="44"/>
    <x v="9"/>
    <x v="39"/>
    <n v="0.25358851674641147"/>
    <n v="0.12121212121212122"/>
    <n v="312"/>
    <n v="319"/>
    <n v="15"/>
    <n v="0.59375"/>
    <n v="0.15056818181818182"/>
    <n v="0.515625"/>
    <n v="6.25E-2"/>
    <n v="0.5546875"/>
  </r>
  <r>
    <x v="278"/>
    <n v="0"/>
    <n v="418"/>
    <n v="0"/>
    <n v="106"/>
    <n v="2"/>
    <n v="365"/>
    <n v="0"/>
    <n v="44"/>
    <x v="9"/>
    <x v="39"/>
    <n v="0.25358851674641147"/>
    <n v="0.12054794520547946"/>
    <n v="312"/>
    <n v="321"/>
    <n v="15"/>
    <n v="0.59375"/>
    <n v="0.15056818181818182"/>
    <n v="0.51846590909090906"/>
    <n v="6.25E-2"/>
    <n v="0.55610795454545459"/>
  </r>
  <r>
    <x v="279"/>
    <n v="0"/>
    <n v="418"/>
    <n v="0"/>
    <n v="106"/>
    <n v="2"/>
    <n v="367"/>
    <n v="0"/>
    <n v="44"/>
    <x v="9"/>
    <x v="40"/>
    <n v="0.25358851674641147"/>
    <n v="0.11989100817438691"/>
    <n v="312"/>
    <n v="323"/>
    <n v="15"/>
    <n v="0.59375"/>
    <n v="0.15056818181818182"/>
    <n v="0.52130681818181823"/>
    <n v="6.25E-2"/>
    <n v="0.55752840909090917"/>
  </r>
  <r>
    <x v="280"/>
    <n v="3"/>
    <n v="421"/>
    <n v="0"/>
    <n v="106"/>
    <n v="1"/>
    <n v="368"/>
    <n v="0"/>
    <n v="44"/>
    <x v="9"/>
    <x v="40"/>
    <n v="0.25178147268408552"/>
    <n v="0.11956521739130435"/>
    <n v="315"/>
    <n v="324"/>
    <n v="15"/>
    <n v="0.59801136363636365"/>
    <n v="0.15056818181818182"/>
    <n v="0.52272727272727271"/>
    <n v="6.25E-2"/>
    <n v="0.56036931818181812"/>
  </r>
  <r>
    <x v="281"/>
    <n v="3"/>
    <n v="424"/>
    <n v="0"/>
    <n v="106"/>
    <n v="2"/>
    <n v="370"/>
    <n v="0"/>
    <n v="44"/>
    <x v="9"/>
    <x v="40"/>
    <n v="0.25"/>
    <n v="0.11891891891891893"/>
    <n v="318"/>
    <n v="326"/>
    <n v="15"/>
    <n v="0.60227272727272729"/>
    <n v="0.15056818181818182"/>
    <n v="0.52556818181818177"/>
    <n v="6.25E-2"/>
    <n v="0.56392045454545459"/>
  </r>
  <r>
    <x v="282"/>
    <n v="3"/>
    <n v="427"/>
    <n v="0"/>
    <n v="106"/>
    <n v="3"/>
    <n v="373"/>
    <n v="0"/>
    <n v="44"/>
    <x v="9"/>
    <x v="40"/>
    <n v="0.24824355971896955"/>
    <n v="0.11796246648793565"/>
    <n v="321"/>
    <n v="329"/>
    <n v="15"/>
    <n v="0.60653409090909094"/>
    <n v="0.15056818181818182"/>
    <n v="0.52982954545454541"/>
    <n v="6.25E-2"/>
    <n v="0.56818181818181812"/>
  </r>
  <r>
    <x v="283"/>
    <n v="3"/>
    <n v="430"/>
    <n v="0"/>
    <n v="106"/>
    <n v="3"/>
    <n v="376"/>
    <n v="0"/>
    <n v="44"/>
    <x v="9"/>
    <x v="40"/>
    <n v="0.24651162790697675"/>
    <n v="0.11702127659574468"/>
    <n v="324"/>
    <n v="332"/>
    <n v="15"/>
    <n v="0.61079545454545459"/>
    <n v="0.15056818181818182"/>
    <n v="0.53409090909090906"/>
    <n v="6.25E-2"/>
    <n v="0.57244318181818188"/>
  </r>
  <r>
    <x v="284"/>
    <n v="3"/>
    <n v="433"/>
    <n v="0"/>
    <n v="106"/>
    <n v="2"/>
    <n v="378"/>
    <n v="0"/>
    <n v="44"/>
    <x v="9"/>
    <x v="40"/>
    <n v="0.24480369515011546"/>
    <n v="0.1164021164021164"/>
    <n v="327"/>
    <n v="334"/>
    <n v="15"/>
    <n v="0.61505681818181823"/>
    <n v="0.15056818181818182"/>
    <n v="0.53693181818181823"/>
    <n v="6.25E-2"/>
    <n v="0.57599431818181823"/>
  </r>
  <r>
    <x v="285"/>
    <n v="0"/>
    <n v="433"/>
    <n v="0"/>
    <n v="106"/>
    <n v="1"/>
    <n v="379"/>
    <n v="0"/>
    <n v="44"/>
    <x v="9"/>
    <x v="40"/>
    <n v="0.24480369515011546"/>
    <n v="0.11609498680738786"/>
    <n v="327"/>
    <n v="335"/>
    <n v="15"/>
    <n v="0.61505681818181823"/>
    <n v="0.15056818181818182"/>
    <n v="0.53835227272727271"/>
    <n v="6.25E-2"/>
    <n v="0.57670454545454541"/>
  </r>
  <r>
    <x v="286"/>
    <n v="0"/>
    <n v="433"/>
    <n v="0"/>
    <n v="106"/>
    <n v="2"/>
    <n v="381"/>
    <n v="0"/>
    <n v="44"/>
    <x v="9"/>
    <x v="41"/>
    <n v="0.24480369515011546"/>
    <n v="0.11548556430446194"/>
    <n v="327"/>
    <n v="337"/>
    <n v="3"/>
    <n v="0.61505681818181823"/>
    <n v="0.15056818181818182"/>
    <n v="0.54119318181818177"/>
    <n v="6.25E-2"/>
    <n v="0.578125"/>
  </r>
  <r>
    <x v="287"/>
    <n v="3"/>
    <n v="436"/>
    <n v="0"/>
    <n v="106"/>
    <n v="2"/>
    <n v="383"/>
    <n v="0"/>
    <n v="44"/>
    <x v="9"/>
    <x v="41"/>
    <n v="0.24311926605504589"/>
    <n v="0.11488250652741515"/>
    <n v="330"/>
    <n v="339"/>
    <n v="3"/>
    <n v="0.61931818181818177"/>
    <n v="0.15056818181818182"/>
    <n v="0.54403409090909094"/>
    <n v="6.25E-2"/>
    <n v="0.58167613636363635"/>
  </r>
  <r>
    <x v="288"/>
    <n v="3"/>
    <n v="439"/>
    <n v="0"/>
    <n v="106"/>
    <n v="2"/>
    <n v="385"/>
    <n v="0"/>
    <n v="44"/>
    <x v="10"/>
    <x v="41"/>
    <n v="0.24145785876993167"/>
    <n v="0.11428571428571428"/>
    <n v="333"/>
    <n v="341"/>
    <n v="12"/>
    <n v="0.62357954545454541"/>
    <n v="0.15056818181818182"/>
    <n v="0.546875"/>
    <n v="6.25E-2"/>
    <n v="0.58522727272727271"/>
  </r>
  <r>
    <x v="289"/>
    <n v="3"/>
    <n v="442"/>
    <n v="0"/>
    <n v="106"/>
    <n v="3"/>
    <n v="388"/>
    <n v="0"/>
    <n v="44"/>
    <x v="10"/>
    <x v="41"/>
    <n v="0.23981900452488689"/>
    <n v="0.1134020618556701"/>
    <n v="336"/>
    <n v="344"/>
    <n v="12"/>
    <n v="0.62784090909090906"/>
    <n v="0.15056818181818182"/>
    <n v="0.55113636363636365"/>
    <n v="6.25E-2"/>
    <n v="0.58948863636363635"/>
  </r>
  <r>
    <x v="290"/>
    <n v="3"/>
    <n v="445"/>
    <n v="0"/>
    <n v="106"/>
    <n v="3"/>
    <n v="391"/>
    <n v="0"/>
    <n v="44"/>
    <x v="10"/>
    <x v="41"/>
    <n v="0.23820224719101124"/>
    <n v="0.11253196930946291"/>
    <n v="339"/>
    <n v="347"/>
    <n v="12"/>
    <n v="0.63210227272727271"/>
    <n v="0.15056818181818182"/>
    <n v="0.55539772727272729"/>
    <n v="6.25E-2"/>
    <n v="0.59375"/>
  </r>
  <r>
    <x v="291"/>
    <n v="3"/>
    <n v="448"/>
    <n v="0"/>
    <n v="106"/>
    <n v="1"/>
    <n v="392"/>
    <n v="0"/>
    <n v="44"/>
    <x v="10"/>
    <x v="41"/>
    <n v="0.23660714285714285"/>
    <n v="0.11224489795918367"/>
    <n v="342"/>
    <n v="348"/>
    <n v="12"/>
    <n v="0.63636363636363635"/>
    <n v="0.15056818181818182"/>
    <n v="0.55681818181818177"/>
    <n v="6.25E-2"/>
    <n v="0.59659090909090906"/>
  </r>
  <r>
    <x v="292"/>
    <n v="0"/>
    <n v="448"/>
    <n v="0"/>
    <n v="106"/>
    <n v="1"/>
    <n v="393"/>
    <n v="0"/>
    <n v="44"/>
    <x v="10"/>
    <x v="41"/>
    <n v="0.23660714285714285"/>
    <n v="0.11195928753180662"/>
    <n v="342"/>
    <n v="349"/>
    <n v="12"/>
    <n v="0.63636363636363635"/>
    <n v="0.15056818181818182"/>
    <n v="0.55823863636363635"/>
    <n v="6.25E-2"/>
    <n v="0.59730113636363635"/>
  </r>
  <r>
    <x v="293"/>
    <n v="0"/>
    <n v="448"/>
    <n v="0"/>
    <n v="106"/>
    <n v="4"/>
    <n v="397"/>
    <n v="0"/>
    <n v="44"/>
    <x v="10"/>
    <x v="42"/>
    <n v="0.23660714285714285"/>
    <n v="0.11083123425692695"/>
    <n v="342"/>
    <n v="353"/>
    <n v="12"/>
    <n v="0.63636363636363635"/>
    <n v="0.15056818181818182"/>
    <n v="0.56392045454545459"/>
    <n v="6.25E-2"/>
    <n v="0.60014204545454541"/>
  </r>
  <r>
    <x v="294"/>
    <n v="3"/>
    <n v="451"/>
    <n v="0"/>
    <n v="106"/>
    <n v="2"/>
    <n v="399"/>
    <n v="0"/>
    <n v="44"/>
    <x v="10"/>
    <x v="42"/>
    <n v="0.23503325942350334"/>
    <n v="0.11027568922305764"/>
    <n v="345"/>
    <n v="355"/>
    <n v="12"/>
    <n v="0.640625"/>
    <n v="0.15056818181818182"/>
    <n v="0.56676136363636365"/>
    <n v="6.25E-2"/>
    <n v="0.60369318181818188"/>
  </r>
  <r>
    <x v="295"/>
    <n v="0"/>
    <n v="451"/>
    <n v="0"/>
    <n v="106"/>
    <n v="1"/>
    <n v="400"/>
    <n v="0"/>
    <n v="44"/>
    <x v="10"/>
    <x v="42"/>
    <n v="0.23503325942350334"/>
    <n v="0.11"/>
    <n v="345"/>
    <n v="356"/>
    <n v="12"/>
    <n v="0.640625"/>
    <n v="0.15056818181818182"/>
    <n v="0.56818181818181823"/>
    <n v="6.25E-2"/>
    <n v="0.60440340909090917"/>
  </r>
  <r>
    <x v="296"/>
    <n v="3"/>
    <n v="454"/>
    <n v="0"/>
    <n v="106"/>
    <n v="3"/>
    <n v="403"/>
    <n v="0"/>
    <n v="44"/>
    <x v="10"/>
    <x v="42"/>
    <n v="0.23348017621145375"/>
    <n v="0.10918114143920596"/>
    <n v="348"/>
    <n v="359"/>
    <n v="12"/>
    <n v="0.64488636363636365"/>
    <n v="0.15056818181818182"/>
    <n v="0.57244318181818177"/>
    <n v="6.25E-2"/>
    <n v="0.60866477272727271"/>
  </r>
  <r>
    <x v="297"/>
    <n v="3"/>
    <n v="457"/>
    <n v="0"/>
    <n v="106"/>
    <n v="3"/>
    <n v="406"/>
    <n v="0"/>
    <n v="44"/>
    <x v="10"/>
    <x v="42"/>
    <n v="0.23194748358862144"/>
    <n v="0.10837438423645321"/>
    <n v="351"/>
    <n v="362"/>
    <n v="12"/>
    <n v="0.64914772727272729"/>
    <n v="0.15056818181818182"/>
    <n v="0.57670454545454541"/>
    <n v="6.25E-2"/>
    <n v="0.61292613636363635"/>
  </r>
  <r>
    <x v="298"/>
    <n v="3"/>
    <n v="460"/>
    <n v="0"/>
    <n v="106"/>
    <n v="1"/>
    <n v="407"/>
    <n v="0"/>
    <n v="44"/>
    <x v="10"/>
    <x v="42"/>
    <n v="0.23043478260869565"/>
    <n v="0.10810810810810811"/>
    <n v="354"/>
    <n v="363"/>
    <n v="12"/>
    <n v="0.65340909090909094"/>
    <n v="0.15056818181818182"/>
    <n v="0.578125"/>
    <n v="6.25E-2"/>
    <n v="0.61576704545454541"/>
  </r>
  <r>
    <x v="299"/>
    <n v="0"/>
    <n v="460"/>
    <n v="0"/>
    <n v="106"/>
    <n v="2"/>
    <n v="409"/>
    <n v="0"/>
    <n v="44"/>
    <x v="10"/>
    <x v="42"/>
    <n v="0.23043478260869565"/>
    <n v="0.10757946210268948"/>
    <n v="354"/>
    <n v="365"/>
    <n v="12"/>
    <n v="0.65340909090909094"/>
    <n v="0.15056818181818182"/>
    <n v="0.58096590909090906"/>
    <n v="6.25E-2"/>
    <n v="0.6171875"/>
  </r>
  <r>
    <x v="300"/>
    <n v="0"/>
    <n v="460"/>
    <n v="0"/>
    <n v="106"/>
    <n v="4"/>
    <n v="413"/>
    <n v="0"/>
    <n v="44"/>
    <x v="10"/>
    <x v="43"/>
    <n v="0.23043478260869565"/>
    <n v="0.10653753026634383"/>
    <n v="354"/>
    <n v="369"/>
    <n v="15"/>
    <n v="0.65340909090909094"/>
    <n v="0.15056818181818182"/>
    <n v="0.58664772727272729"/>
    <n v="6.25E-2"/>
    <n v="0.62002840909090917"/>
  </r>
  <r>
    <x v="301"/>
    <n v="3"/>
    <n v="463"/>
    <n v="0"/>
    <n v="106"/>
    <n v="1"/>
    <n v="414"/>
    <n v="0"/>
    <n v="44"/>
    <x v="10"/>
    <x v="43"/>
    <n v="0.22894168466522677"/>
    <n v="0.10628019323671498"/>
    <n v="357"/>
    <n v="370"/>
    <n v="15"/>
    <n v="0.65767045454545459"/>
    <n v="0.15056818181818182"/>
    <n v="0.58806818181818177"/>
    <n v="6.25E-2"/>
    <n v="0.62286931818181812"/>
  </r>
  <r>
    <x v="302"/>
    <n v="3"/>
    <n v="466"/>
    <n v="0"/>
    <n v="106"/>
    <n v="1"/>
    <n v="415"/>
    <n v="0"/>
    <n v="44"/>
    <x v="10"/>
    <x v="43"/>
    <n v="0.22746781115879827"/>
    <n v="0.10602409638554217"/>
    <n v="360"/>
    <n v="371"/>
    <n v="15"/>
    <n v="0.66193181818181823"/>
    <n v="0.15056818181818182"/>
    <n v="0.58948863636363635"/>
    <n v="6.25E-2"/>
    <n v="0.62571022727272729"/>
  </r>
  <r>
    <x v="303"/>
    <n v="3"/>
    <n v="469"/>
    <n v="0"/>
    <n v="106"/>
    <n v="3"/>
    <n v="418"/>
    <n v="0"/>
    <n v="44"/>
    <x v="10"/>
    <x v="43"/>
    <n v="0.22601279317697229"/>
    <n v="0.10526315789473684"/>
    <n v="363"/>
    <n v="374"/>
    <n v="15"/>
    <n v="0.66619318181818177"/>
    <n v="0.15056818181818182"/>
    <n v="0.59375"/>
    <n v="6.25E-2"/>
    <n v="0.62997159090909083"/>
  </r>
  <r>
    <x v="304"/>
    <n v="3"/>
    <n v="472"/>
    <n v="0"/>
    <n v="106"/>
    <n v="3"/>
    <n v="421"/>
    <n v="0"/>
    <n v="44"/>
    <x v="10"/>
    <x v="43"/>
    <n v="0.22457627118644069"/>
    <n v="0.10451306413301663"/>
    <n v="366"/>
    <n v="377"/>
    <n v="15"/>
    <n v="0.67045454545454541"/>
    <n v="0.15056818181818182"/>
    <n v="0.59801136363636365"/>
    <n v="6.25E-2"/>
    <n v="0.63423295454545459"/>
  </r>
  <r>
    <x v="305"/>
    <n v="3"/>
    <n v="475"/>
    <n v="0"/>
    <n v="106"/>
    <n v="2"/>
    <n v="423"/>
    <n v="0"/>
    <n v="44"/>
    <x v="10"/>
    <x v="43"/>
    <n v="0.22315789473684211"/>
    <n v="0.10401891252955082"/>
    <n v="369"/>
    <n v="379"/>
    <n v="15"/>
    <n v="0.67471590909090906"/>
    <n v="0.15056818181818182"/>
    <n v="0.60085227272727271"/>
    <n v="6.25E-2"/>
    <n v="0.63778409090909083"/>
  </r>
  <r>
    <x v="306"/>
    <n v="0"/>
    <n v="475"/>
    <n v="0"/>
    <n v="106"/>
    <n v="2"/>
    <n v="425"/>
    <n v="0"/>
    <n v="44"/>
    <x v="10"/>
    <x v="43"/>
    <n v="0.22315789473684211"/>
    <n v="0.10352941176470588"/>
    <n v="369"/>
    <n v="381"/>
    <n v="15"/>
    <n v="0.67471590909090906"/>
    <n v="0.15056818181818182"/>
    <n v="0.60369318181818177"/>
    <n v="6.25E-2"/>
    <n v="0.63920454545454541"/>
  </r>
  <r>
    <x v="307"/>
    <n v="0"/>
    <n v="475"/>
    <n v="0"/>
    <n v="106"/>
    <n v="2"/>
    <n v="427"/>
    <n v="0"/>
    <n v="44"/>
    <x v="10"/>
    <x v="44"/>
    <n v="0.22315789473684211"/>
    <n v="0.10304449648711944"/>
    <n v="369"/>
    <n v="383"/>
    <n v="9"/>
    <n v="0.67471590909090906"/>
    <n v="0.15056818181818182"/>
    <n v="0.60653409090909094"/>
    <n v="6.25E-2"/>
    <n v="0.640625"/>
  </r>
  <r>
    <x v="308"/>
    <n v="3"/>
    <n v="478"/>
    <n v="0"/>
    <n v="106"/>
    <n v="1"/>
    <n v="428"/>
    <n v="0"/>
    <n v="44"/>
    <x v="10"/>
    <x v="44"/>
    <n v="0.22175732217573221"/>
    <n v="0.10280373831775701"/>
    <n v="372"/>
    <n v="384"/>
    <n v="9"/>
    <n v="0.67897727272727271"/>
    <n v="0.15056818181818182"/>
    <n v="0.60795454545454541"/>
    <n v="6.25E-2"/>
    <n v="0.64346590909090906"/>
  </r>
  <r>
    <x v="309"/>
    <n v="3"/>
    <n v="481"/>
    <n v="0"/>
    <n v="106"/>
    <n v="2"/>
    <n v="430"/>
    <n v="0"/>
    <n v="44"/>
    <x v="10"/>
    <x v="44"/>
    <n v="0.22037422037422039"/>
    <n v="0.10232558139534884"/>
    <n v="375"/>
    <n v="386"/>
    <n v="9"/>
    <n v="0.68323863636363635"/>
    <n v="0.15056818181818182"/>
    <n v="0.61079545454545459"/>
    <n v="6.25E-2"/>
    <n v="0.64701704545454541"/>
  </r>
  <r>
    <x v="310"/>
    <n v="3"/>
    <n v="484"/>
    <n v="0"/>
    <n v="106"/>
    <n v="3"/>
    <n v="433"/>
    <n v="0"/>
    <n v="44"/>
    <x v="10"/>
    <x v="44"/>
    <n v="0.21900826446280991"/>
    <n v="0.10161662817551963"/>
    <n v="378"/>
    <n v="389"/>
    <n v="9"/>
    <n v="0.6875"/>
    <n v="0.15056818181818182"/>
    <n v="0.61505681818181823"/>
    <n v="6.25E-2"/>
    <n v="0.65127840909090917"/>
  </r>
  <r>
    <x v="311"/>
    <n v="0"/>
    <n v="484"/>
    <n v="0"/>
    <n v="106"/>
    <n v="3"/>
    <n v="436"/>
    <n v="0"/>
    <n v="44"/>
    <x v="10"/>
    <x v="44"/>
    <n v="0.21900826446280991"/>
    <n v="0.10091743119266056"/>
    <n v="378"/>
    <n v="392"/>
    <n v="9"/>
    <n v="0.6875"/>
    <n v="0.15056818181818182"/>
    <n v="0.61931818181818177"/>
    <n v="6.25E-2"/>
    <n v="0.65340909090909083"/>
  </r>
  <r>
    <x v="312"/>
    <n v="0"/>
    <n v="484"/>
    <n v="0"/>
    <n v="106"/>
    <n v="2"/>
    <n v="438"/>
    <n v="0"/>
    <n v="44"/>
    <x v="10"/>
    <x v="44"/>
    <n v="0.21900826446280991"/>
    <n v="0.1004566210045662"/>
    <n v="378"/>
    <n v="394"/>
    <n v="9"/>
    <n v="0.6875"/>
    <n v="0.15056818181818182"/>
    <n v="0.62215909090909094"/>
    <n v="6.25E-2"/>
    <n v="0.65482954545454541"/>
  </r>
  <r>
    <x v="313"/>
    <n v="0"/>
    <n v="484"/>
    <n v="0"/>
    <n v="106"/>
    <n v="1"/>
    <n v="439"/>
    <n v="0"/>
    <n v="44"/>
    <x v="10"/>
    <x v="44"/>
    <n v="0.21900826446280991"/>
    <n v="0.10022779043280182"/>
    <n v="378"/>
    <n v="395"/>
    <n v="9"/>
    <n v="0.6875"/>
    <n v="0.15056818181818182"/>
    <n v="0.62357954545454541"/>
    <n v="6.25E-2"/>
    <n v="0.65553977272727271"/>
  </r>
  <r>
    <x v="314"/>
    <n v="0"/>
    <n v="484"/>
    <n v="0"/>
    <n v="106"/>
    <n v="2"/>
    <n v="441"/>
    <n v="0"/>
    <n v="44"/>
    <x v="10"/>
    <x v="45"/>
    <n v="0.21900826446280991"/>
    <n v="9.9773242630385492E-2"/>
    <n v="378"/>
    <n v="397"/>
    <n v="9"/>
    <n v="0.6875"/>
    <n v="0.15056818181818182"/>
    <n v="0.62642045454545459"/>
    <n v="6.25E-2"/>
    <n v="0.65696022727272729"/>
  </r>
  <r>
    <x v="315"/>
    <n v="3"/>
    <n v="487"/>
    <n v="0"/>
    <n v="106"/>
    <n v="0"/>
    <n v="441"/>
    <n v="0"/>
    <n v="44"/>
    <x v="10"/>
    <x v="45"/>
    <n v="0.21765913757700206"/>
    <n v="9.9773242630385492E-2"/>
    <n v="381"/>
    <n v="397"/>
    <n v="9"/>
    <n v="0.69176136363636365"/>
    <n v="0.15056818181818182"/>
    <n v="0.62642045454545459"/>
    <n v="6.25E-2"/>
    <n v="0.65909090909090917"/>
  </r>
  <r>
    <x v="316"/>
    <n v="3"/>
    <n v="490"/>
    <n v="0"/>
    <n v="106"/>
    <n v="2"/>
    <n v="443"/>
    <n v="0"/>
    <n v="44"/>
    <x v="10"/>
    <x v="45"/>
    <n v="0.21632653061224491"/>
    <n v="9.9322799097065456E-2"/>
    <n v="384"/>
    <n v="399"/>
    <n v="9"/>
    <n v="0.69602272727272729"/>
    <n v="0.15056818181818182"/>
    <n v="0.62926136363636365"/>
    <n v="6.25E-2"/>
    <n v="0.66264204545454541"/>
  </r>
  <r>
    <x v="317"/>
    <n v="3"/>
    <n v="493"/>
    <n v="0"/>
    <n v="106"/>
    <n v="4"/>
    <n v="447"/>
    <n v="0"/>
    <n v="44"/>
    <x v="10"/>
    <x v="45"/>
    <n v="0.21501014198782961"/>
    <n v="9.8434004474272932E-2"/>
    <n v="387"/>
    <n v="403"/>
    <n v="9"/>
    <n v="0.70028409090909094"/>
    <n v="0.15056818181818182"/>
    <n v="0.63494318181818177"/>
    <n v="6.25E-2"/>
    <n v="0.66761363636363635"/>
  </r>
  <r>
    <x v="318"/>
    <n v="0"/>
    <n v="493"/>
    <n v="0"/>
    <n v="106"/>
    <n v="3"/>
    <n v="450"/>
    <n v="0"/>
    <n v="44"/>
    <x v="10"/>
    <x v="45"/>
    <n v="0.21501014198782961"/>
    <n v="9.7777777777777783E-2"/>
    <n v="387"/>
    <n v="406"/>
    <n v="9"/>
    <n v="0.70028409090909094"/>
    <n v="0.15056818181818182"/>
    <n v="0.63920454545454541"/>
    <n v="6.25E-2"/>
    <n v="0.66974431818181812"/>
  </r>
  <r>
    <x v="319"/>
    <n v="0"/>
    <n v="493"/>
    <n v="0"/>
    <n v="106"/>
    <n v="1"/>
    <n v="451"/>
    <n v="0"/>
    <n v="44"/>
    <x v="11"/>
    <x v="46"/>
    <n v="0.21501014198782961"/>
    <n v="9.7560975609756101E-2"/>
    <n v="387"/>
    <n v="407"/>
    <n v="0"/>
    <n v="0.70028409090909094"/>
    <n v="0.15056818181818182"/>
    <n v="0.640625"/>
    <n v="6.25E-2"/>
    <n v="0.67045454545454541"/>
  </r>
  <r>
    <x v="320"/>
    <n v="0"/>
    <n v="493"/>
    <n v="0"/>
    <n v="106"/>
    <n v="1"/>
    <n v="452"/>
    <n v="0"/>
    <n v="44"/>
    <x v="11"/>
    <x v="46"/>
    <n v="0.21501014198782961"/>
    <n v="9.7345132743362831E-2"/>
    <n v="387"/>
    <n v="408"/>
    <n v="0"/>
    <n v="0.70028409090909094"/>
    <n v="0.15056818181818182"/>
    <n v="0.64204545454545459"/>
    <n v="6.25E-2"/>
    <n v="0.67116477272727271"/>
  </r>
  <r>
    <x v="321"/>
    <n v="0"/>
    <n v="493"/>
    <n v="0"/>
    <n v="106"/>
    <n v="3"/>
    <n v="455"/>
    <n v="0"/>
    <n v="44"/>
    <x v="11"/>
    <x v="47"/>
    <n v="0.21501014198782961"/>
    <n v="9.6703296703296707E-2"/>
    <n v="387"/>
    <n v="411"/>
    <n v="15"/>
    <n v="0.70028409090909094"/>
    <n v="0.15056818181818182"/>
    <n v="0.64630681818181823"/>
    <n v="6.25E-2"/>
    <n v="0.67329545454545459"/>
  </r>
  <r>
    <x v="322"/>
    <n v="3"/>
    <n v="496"/>
    <n v="0"/>
    <n v="106"/>
    <n v="2"/>
    <n v="457"/>
    <n v="0"/>
    <n v="44"/>
    <x v="11"/>
    <x v="47"/>
    <n v="0.21370967741935484"/>
    <n v="9.6280087527352301E-2"/>
    <n v="390"/>
    <n v="413"/>
    <n v="15"/>
    <n v="0.70454545454545459"/>
    <n v="0.15056818181818182"/>
    <n v="0.64914772727272729"/>
    <n v="6.25E-2"/>
    <n v="0.67684659090909094"/>
  </r>
  <r>
    <x v="323"/>
    <n v="3"/>
    <n v="499"/>
    <n v="0"/>
    <n v="106"/>
    <n v="2"/>
    <n v="459"/>
    <n v="0"/>
    <n v="44"/>
    <x v="11"/>
    <x v="47"/>
    <n v="0.21242484969939879"/>
    <n v="9.586056644880174E-2"/>
    <n v="393"/>
    <n v="415"/>
    <n v="15"/>
    <n v="0.70880681818181823"/>
    <n v="0.15056818181818182"/>
    <n v="0.65198863636363635"/>
    <n v="6.25E-2"/>
    <n v="0.68039772727272729"/>
  </r>
  <r>
    <x v="324"/>
    <n v="3"/>
    <n v="502"/>
    <n v="0"/>
    <n v="106"/>
    <n v="3"/>
    <n v="462"/>
    <n v="0"/>
    <n v="44"/>
    <x v="11"/>
    <x v="47"/>
    <n v="0.21115537848605578"/>
    <n v="9.5238095238095233E-2"/>
    <n v="396"/>
    <n v="418"/>
    <n v="15"/>
    <n v="0.71306818181818177"/>
    <n v="0.15056818181818182"/>
    <n v="0.65625"/>
    <n v="6.25E-2"/>
    <n v="0.68465909090909083"/>
  </r>
  <r>
    <x v="325"/>
    <n v="3"/>
    <n v="505"/>
    <n v="0"/>
    <n v="106"/>
    <n v="1"/>
    <n v="463"/>
    <n v="0"/>
    <n v="44"/>
    <x v="11"/>
    <x v="47"/>
    <n v="0.20990099009900989"/>
    <n v="9.5032397408207347E-2"/>
    <n v="399"/>
    <n v="419"/>
    <n v="15"/>
    <n v="0.71732954545454541"/>
    <n v="0.15056818181818182"/>
    <n v="0.65767045454545459"/>
    <n v="6.25E-2"/>
    <n v="0.6875"/>
  </r>
  <r>
    <x v="326"/>
    <n v="3"/>
    <n v="508"/>
    <n v="0"/>
    <n v="106"/>
    <n v="1"/>
    <n v="464"/>
    <n v="0"/>
    <n v="44"/>
    <x v="11"/>
    <x v="47"/>
    <n v="0.20866141732283464"/>
    <n v="9.4827586206896547E-2"/>
    <n v="402"/>
    <n v="420"/>
    <n v="15"/>
    <n v="0.72159090909090906"/>
    <n v="0.15056818181818182"/>
    <n v="0.65909090909090906"/>
    <n v="6.25E-2"/>
    <n v="0.69034090909090906"/>
  </r>
  <r>
    <x v="327"/>
    <n v="0"/>
    <n v="508"/>
    <n v="0"/>
    <n v="106"/>
    <n v="1"/>
    <n v="465"/>
    <n v="0"/>
    <n v="44"/>
    <x v="11"/>
    <x v="47"/>
    <n v="0.20866141732283464"/>
    <n v="9.4623655913978491E-2"/>
    <n v="402"/>
    <n v="421"/>
    <n v="15"/>
    <n v="0.72159090909090906"/>
    <n v="0.15056818181818182"/>
    <n v="0.66051136363636365"/>
    <n v="6.25E-2"/>
    <n v="0.69105113636363635"/>
  </r>
  <r>
    <x v="328"/>
    <n v="0"/>
    <n v="508"/>
    <n v="0"/>
    <n v="106"/>
    <n v="4"/>
    <n v="469"/>
    <n v="0"/>
    <n v="44"/>
    <x v="11"/>
    <x v="48"/>
    <n v="0.20866141732283464"/>
    <n v="9.3816631130063971E-2"/>
    <n v="402"/>
    <n v="425"/>
    <n v="15"/>
    <n v="0.72159090909090906"/>
    <n v="0.15056818181818182"/>
    <n v="0.66619318181818177"/>
    <n v="6.25E-2"/>
    <n v="0.69389204545454541"/>
  </r>
  <r>
    <x v="329"/>
    <n v="3"/>
    <n v="511"/>
    <n v="0"/>
    <n v="106"/>
    <n v="2"/>
    <n v="471"/>
    <n v="0"/>
    <n v="44"/>
    <x v="11"/>
    <x v="48"/>
    <n v="0.20743639921722112"/>
    <n v="9.3418259023354558E-2"/>
    <n v="405"/>
    <n v="427"/>
    <n v="15"/>
    <n v="0.72585227272727271"/>
    <n v="0.15056818181818182"/>
    <n v="0.66903409090909094"/>
    <n v="6.25E-2"/>
    <n v="0.69744318181818188"/>
  </r>
  <r>
    <x v="330"/>
    <n v="3"/>
    <n v="514"/>
    <n v="0"/>
    <n v="106"/>
    <n v="1"/>
    <n v="472"/>
    <n v="0"/>
    <n v="44"/>
    <x v="11"/>
    <x v="48"/>
    <n v="0.20622568093385213"/>
    <n v="9.3220338983050849E-2"/>
    <n v="408"/>
    <n v="428"/>
    <n v="15"/>
    <n v="0.73011363636363635"/>
    <n v="0.15056818181818182"/>
    <n v="0.67045454545454541"/>
    <n v="6.25E-2"/>
    <n v="0.70028409090909083"/>
  </r>
  <r>
    <x v="331"/>
    <n v="3"/>
    <n v="517"/>
    <n v="0"/>
    <n v="106"/>
    <n v="2"/>
    <n v="474"/>
    <n v="0"/>
    <n v="44"/>
    <x v="11"/>
    <x v="48"/>
    <n v="0.20502901353965183"/>
    <n v="9.2827004219409287E-2"/>
    <n v="411"/>
    <n v="430"/>
    <n v="15"/>
    <n v="0.734375"/>
    <n v="0.15056818181818182"/>
    <n v="0.67329545454545459"/>
    <n v="6.25E-2"/>
    <n v="0.70383522727272729"/>
  </r>
  <r>
    <x v="332"/>
    <n v="3"/>
    <n v="520"/>
    <n v="0"/>
    <n v="106"/>
    <n v="1"/>
    <n v="475"/>
    <n v="0"/>
    <n v="44"/>
    <x v="11"/>
    <x v="48"/>
    <n v="0.20384615384615384"/>
    <n v="9.2631578947368426E-2"/>
    <n v="414"/>
    <n v="431"/>
    <n v="15"/>
    <n v="0.73863636363636365"/>
    <n v="0.15056818181818182"/>
    <n v="0.67471590909090906"/>
    <n v="6.25E-2"/>
    <n v="0.70667613636363635"/>
  </r>
  <r>
    <x v="333"/>
    <n v="3"/>
    <n v="523"/>
    <n v="0"/>
    <n v="106"/>
    <n v="1"/>
    <n v="476"/>
    <n v="0"/>
    <n v="44"/>
    <x v="11"/>
    <x v="48"/>
    <n v="0.20267686424474188"/>
    <n v="9.2436974789915971E-2"/>
    <n v="417"/>
    <n v="432"/>
    <n v="15"/>
    <n v="0.74289772727272729"/>
    <n v="0.15056818181818182"/>
    <n v="0.67613636363636365"/>
    <n v="6.25E-2"/>
    <n v="0.70951704545454541"/>
  </r>
  <r>
    <x v="334"/>
    <n v="0"/>
    <n v="523"/>
    <n v="0"/>
    <n v="106"/>
    <n v="2"/>
    <n v="478"/>
    <n v="0"/>
    <n v="44"/>
    <x v="11"/>
    <x v="48"/>
    <n v="0.20267686424474188"/>
    <n v="9.2050209205020925E-2"/>
    <n v="417"/>
    <n v="434"/>
    <n v="15"/>
    <n v="0.74289772727272729"/>
    <n v="0.15056818181818182"/>
    <n v="0.67897727272727271"/>
    <n v="6.25E-2"/>
    <n v="0.7109375"/>
  </r>
  <r>
    <x v="335"/>
    <n v="0"/>
    <n v="523"/>
    <n v="0"/>
    <n v="106"/>
    <n v="3"/>
    <n v="481"/>
    <n v="0"/>
    <n v="44"/>
    <x v="11"/>
    <x v="49"/>
    <n v="0.20267686424474188"/>
    <n v="9.1476091476091481E-2"/>
    <n v="417"/>
    <n v="437"/>
    <n v="15"/>
    <n v="0.74289772727272729"/>
    <n v="0.15056818181818182"/>
    <n v="0.68323863636363635"/>
    <n v="6.25E-2"/>
    <n v="0.71306818181818188"/>
  </r>
  <r>
    <x v="336"/>
    <n v="3"/>
    <n v="526"/>
    <n v="0"/>
    <n v="106"/>
    <n v="2"/>
    <n v="483"/>
    <n v="0"/>
    <n v="44"/>
    <x v="11"/>
    <x v="49"/>
    <n v="0.20152091254752852"/>
    <n v="9.1097308488612833E-2"/>
    <n v="420"/>
    <n v="439"/>
    <n v="15"/>
    <n v="0.74715909090909094"/>
    <n v="0.15056818181818182"/>
    <n v="0.68607954545454541"/>
    <n v="6.25E-2"/>
    <n v="0.71661931818181812"/>
  </r>
  <r>
    <x v="337"/>
    <n v="3"/>
    <n v="529"/>
    <n v="0"/>
    <n v="106"/>
    <n v="2"/>
    <n v="485"/>
    <n v="0"/>
    <n v="44"/>
    <x v="11"/>
    <x v="49"/>
    <n v="0.20037807183364839"/>
    <n v="9.0721649484536079E-2"/>
    <n v="423"/>
    <n v="441"/>
    <n v="15"/>
    <n v="0.75142045454545459"/>
    <n v="0.15056818181818182"/>
    <n v="0.68892045454545459"/>
    <n v="6.25E-2"/>
    <n v="0.72017045454545459"/>
  </r>
  <r>
    <x v="338"/>
    <n v="3"/>
    <n v="532"/>
    <n v="0"/>
    <n v="106"/>
    <n v="1"/>
    <n v="486"/>
    <n v="0"/>
    <n v="44"/>
    <x v="11"/>
    <x v="49"/>
    <n v="0.19924812030075187"/>
    <n v="9.0534979423868317E-2"/>
    <n v="426"/>
    <n v="442"/>
    <n v="15"/>
    <n v="0.75568181818181823"/>
    <n v="0.15056818181818182"/>
    <n v="0.69034090909090906"/>
    <n v="6.25E-2"/>
    <n v="0.72301136363636365"/>
  </r>
  <r>
    <x v="339"/>
    <n v="3"/>
    <n v="535"/>
    <n v="0"/>
    <n v="106"/>
    <n v="1"/>
    <n v="487"/>
    <n v="0"/>
    <n v="44"/>
    <x v="11"/>
    <x v="49"/>
    <n v="0.19813084112149532"/>
    <n v="9.034907597535935E-2"/>
    <n v="429"/>
    <n v="443"/>
    <n v="15"/>
    <n v="0.75994318181818177"/>
    <n v="0.15056818181818182"/>
    <n v="0.69176136363636365"/>
    <n v="6.25E-2"/>
    <n v="0.72585227272727271"/>
  </r>
  <r>
    <x v="340"/>
    <n v="3"/>
    <n v="538"/>
    <n v="0"/>
    <n v="106"/>
    <n v="2"/>
    <n v="489"/>
    <n v="0"/>
    <n v="44"/>
    <x v="11"/>
    <x v="49"/>
    <n v="0.19702602230483271"/>
    <n v="8.9979550102249492E-2"/>
    <n v="432"/>
    <n v="445"/>
    <n v="15"/>
    <n v="0.76420454545454541"/>
    <n v="0.15056818181818182"/>
    <n v="0.69460227272727271"/>
    <n v="6.25E-2"/>
    <n v="0.72940340909090906"/>
  </r>
  <r>
    <x v="341"/>
    <n v="0"/>
    <n v="538"/>
    <n v="0"/>
    <n v="106"/>
    <n v="0"/>
    <n v="489"/>
    <n v="0"/>
    <n v="44"/>
    <x v="11"/>
    <x v="49"/>
    <n v="0.19702602230483271"/>
    <n v="8.9979550102249492E-2"/>
    <n v="432"/>
    <n v="445"/>
    <n v="15"/>
    <n v="0.76420454545454541"/>
    <n v="0.15056818181818182"/>
    <n v="0.69460227272727271"/>
    <n v="6.25E-2"/>
    <n v="0.72940340909090906"/>
  </r>
  <r>
    <x v="342"/>
    <n v="0"/>
    <n v="538"/>
    <n v="0"/>
    <n v="106"/>
    <n v="1"/>
    <n v="490"/>
    <n v="0"/>
    <n v="44"/>
    <x v="11"/>
    <x v="50"/>
    <n v="0.19702602230483271"/>
    <n v="8.9795918367346933E-2"/>
    <n v="432"/>
    <n v="446"/>
    <n v="15"/>
    <n v="0.76420454545454541"/>
    <n v="0.15056818181818182"/>
    <n v="0.69602272727272729"/>
    <n v="6.25E-2"/>
    <n v="0.73011363636363635"/>
  </r>
  <r>
    <x v="343"/>
    <n v="3"/>
    <n v="541"/>
    <n v="0"/>
    <n v="106"/>
    <n v="1"/>
    <n v="491"/>
    <n v="0"/>
    <n v="44"/>
    <x v="11"/>
    <x v="50"/>
    <n v="0.19593345656192238"/>
    <n v="8.9613034623217916E-2"/>
    <n v="435"/>
    <n v="447"/>
    <n v="15"/>
    <n v="0.76846590909090906"/>
    <n v="0.15056818181818182"/>
    <n v="0.69744318181818177"/>
    <n v="6.25E-2"/>
    <n v="0.73295454545454541"/>
  </r>
  <r>
    <x v="344"/>
    <n v="3"/>
    <n v="544"/>
    <n v="0"/>
    <n v="106"/>
    <n v="2"/>
    <n v="493"/>
    <n v="0"/>
    <n v="44"/>
    <x v="11"/>
    <x v="50"/>
    <n v="0.19485294117647059"/>
    <n v="8.9249492900608518E-2"/>
    <n v="438"/>
    <n v="449"/>
    <n v="15"/>
    <n v="0.77272727272727271"/>
    <n v="0.15056818181818182"/>
    <n v="0.70028409090909094"/>
    <n v="6.25E-2"/>
    <n v="0.73650568181818188"/>
  </r>
  <r>
    <x v="345"/>
    <n v="3"/>
    <n v="547"/>
    <n v="0"/>
    <n v="106"/>
    <n v="4"/>
    <n v="497"/>
    <n v="0"/>
    <n v="44"/>
    <x v="11"/>
    <x v="50"/>
    <n v="0.19378427787934185"/>
    <n v="8.8531187122736416E-2"/>
    <n v="441"/>
    <n v="453"/>
    <n v="15"/>
    <n v="0.77698863636363635"/>
    <n v="0.15056818181818182"/>
    <n v="0.70596590909090906"/>
    <n v="6.25E-2"/>
    <n v="0.74147727272727271"/>
  </r>
  <r>
    <x v="346"/>
    <n v="3"/>
    <n v="550"/>
    <n v="0"/>
    <n v="106"/>
    <n v="2"/>
    <n v="499"/>
    <n v="0"/>
    <n v="44"/>
    <x v="11"/>
    <x v="50"/>
    <n v="0.19272727272727272"/>
    <n v="8.8176352705410826E-2"/>
    <n v="444"/>
    <n v="455"/>
    <n v="15"/>
    <n v="0.78125"/>
    <n v="0.15056818181818182"/>
    <n v="0.70880681818181823"/>
    <n v="6.25E-2"/>
    <n v="0.74502840909090917"/>
  </r>
  <r>
    <x v="347"/>
    <n v="3"/>
    <n v="553"/>
    <n v="0"/>
    <n v="106"/>
    <n v="1"/>
    <n v="500"/>
    <n v="0"/>
    <n v="44"/>
    <x v="11"/>
    <x v="50"/>
    <n v="0.19168173598553345"/>
    <n v="8.7999999999999995E-2"/>
    <n v="447"/>
    <n v="456"/>
    <n v="15"/>
    <n v="0.78551136363636365"/>
    <n v="0.15056818181818182"/>
    <n v="0.71022727272727271"/>
    <n v="6.25E-2"/>
    <n v="0.74786931818181812"/>
  </r>
  <r>
    <x v="348"/>
    <n v="0"/>
    <n v="553"/>
    <n v="0"/>
    <n v="106"/>
    <n v="0"/>
    <n v="500"/>
    <n v="0"/>
    <n v="44"/>
    <x v="11"/>
    <x v="50"/>
    <n v="0.19168173598553345"/>
    <n v="8.7999999999999995E-2"/>
    <n v="447"/>
    <n v="456"/>
    <n v="15"/>
    <n v="0.78551136363636365"/>
    <n v="0.15056818181818182"/>
    <n v="0.71022727272727271"/>
    <n v="6.25E-2"/>
    <n v="0.74786931818181812"/>
  </r>
  <r>
    <x v="349"/>
    <n v="0"/>
    <n v="553"/>
    <n v="0"/>
    <n v="106"/>
    <n v="1"/>
    <n v="501"/>
    <n v="0"/>
    <n v="44"/>
    <x v="11"/>
    <x v="51"/>
    <n v="0.19168173598553345"/>
    <n v="8.7824351297405193E-2"/>
    <n v="447"/>
    <n v="457"/>
    <n v="0"/>
    <n v="0.78551136363636365"/>
    <n v="0.15056818181818182"/>
    <n v="0.71164772727272729"/>
    <n v="6.25E-2"/>
    <n v="0.74857954545454541"/>
  </r>
  <r>
    <x v="350"/>
    <n v="3"/>
    <n v="556"/>
    <n v="0"/>
    <n v="106"/>
    <n v="2"/>
    <n v="503"/>
    <n v="0"/>
    <n v="44"/>
    <x v="0"/>
    <x v="51"/>
    <n v="0.1906474820143885"/>
    <n v="8.74751491053678E-2"/>
    <n v="450"/>
    <n v="459"/>
    <n v="15"/>
    <n v="0.78977272727272729"/>
    <n v="0.15056818181818182"/>
    <n v="0.71448863636363635"/>
    <n v="6.25E-2"/>
    <n v="0.75213068181818188"/>
  </r>
  <r>
    <x v="351"/>
    <n v="3"/>
    <n v="559"/>
    <n v="0"/>
    <n v="106"/>
    <n v="2"/>
    <n v="505"/>
    <n v="0"/>
    <n v="44"/>
    <x v="0"/>
    <x v="51"/>
    <n v="0.18962432915921287"/>
    <n v="8.7128712871287123E-2"/>
    <n v="453"/>
    <n v="461"/>
    <n v="15"/>
    <n v="0.79403409090909094"/>
    <n v="0.15056818181818182"/>
    <n v="0.71732954545454541"/>
    <n v="6.25E-2"/>
    <n v="0.75568181818181812"/>
  </r>
  <r>
    <x v="352"/>
    <n v="3"/>
    <n v="562"/>
    <n v="0"/>
    <n v="106"/>
    <n v="3"/>
    <n v="508"/>
    <n v="0"/>
    <n v="44"/>
    <x v="0"/>
    <x v="51"/>
    <n v="0.18861209964412812"/>
    <n v="8.6614173228346455E-2"/>
    <n v="456"/>
    <n v="464"/>
    <n v="15"/>
    <n v="0.79829545454545459"/>
    <n v="0.15056818181818182"/>
    <n v="0.72159090909090906"/>
    <n v="6.25E-2"/>
    <n v="0.75994318181818188"/>
  </r>
  <r>
    <x v="353"/>
    <n v="3"/>
    <n v="565"/>
    <n v="0"/>
    <n v="106"/>
    <n v="3"/>
    <n v="511"/>
    <n v="0"/>
    <n v="44"/>
    <x v="0"/>
    <x v="51"/>
    <n v="0.18761061946902655"/>
    <n v="8.6105675146771032E-2"/>
    <n v="459"/>
    <n v="467"/>
    <n v="15"/>
    <n v="0.80255681818181823"/>
    <n v="0.15056818181818182"/>
    <n v="0.72585227272727271"/>
    <n v="6.25E-2"/>
    <n v="0.76420454545454541"/>
  </r>
  <r>
    <x v="354"/>
    <n v="3"/>
    <n v="568"/>
    <n v="0"/>
    <n v="106"/>
    <n v="1"/>
    <n v="512"/>
    <n v="0"/>
    <n v="44"/>
    <x v="0"/>
    <x v="51"/>
    <n v="0.18661971830985916"/>
    <n v="8.59375E-2"/>
    <n v="462"/>
    <n v="468"/>
    <n v="15"/>
    <n v="0.80681818181818177"/>
    <n v="0.15056818181818182"/>
    <n v="0.72727272727272729"/>
    <n v="6.25E-2"/>
    <n v="0.76704545454545459"/>
  </r>
  <r>
    <x v="355"/>
    <n v="0"/>
    <n v="568"/>
    <n v="0"/>
    <n v="106"/>
    <n v="1"/>
    <n v="513"/>
    <n v="0"/>
    <n v="44"/>
    <x v="0"/>
    <x v="51"/>
    <n v="0.18661971830985916"/>
    <n v="8.5769980506822607E-2"/>
    <n v="462"/>
    <n v="469"/>
    <n v="15"/>
    <n v="0.80681818181818177"/>
    <n v="0.15056818181818182"/>
    <n v="0.72869318181818177"/>
    <n v="6.25E-2"/>
    <n v="0.76775568181818177"/>
  </r>
  <r>
    <x v="356"/>
    <n v="0"/>
    <n v="568"/>
    <n v="0"/>
    <n v="106"/>
    <n v="4"/>
    <n v="517"/>
    <n v="0"/>
    <n v="44"/>
    <x v="0"/>
    <x v="52"/>
    <n v="0.18661971830985916"/>
    <n v="8.5106382978723402E-2"/>
    <n v="462"/>
    <n v="473"/>
    <n v="15"/>
    <n v="0.80681818181818177"/>
    <n v="0.15056818181818182"/>
    <n v="0.734375"/>
    <n v="6.25E-2"/>
    <n v="0.77059659090909083"/>
  </r>
  <r>
    <x v="357"/>
    <n v="3"/>
    <n v="571"/>
    <n v="0"/>
    <n v="106"/>
    <n v="2"/>
    <n v="519"/>
    <n v="0"/>
    <n v="44"/>
    <x v="0"/>
    <x v="52"/>
    <n v="0.18563922942206654"/>
    <n v="8.477842003853564E-2"/>
    <n v="465"/>
    <n v="475"/>
    <n v="15"/>
    <n v="0.81107954545454541"/>
    <n v="0.15056818181818182"/>
    <n v="0.73721590909090906"/>
    <n v="6.25E-2"/>
    <n v="0.77414772727272729"/>
  </r>
  <r>
    <x v="358"/>
    <n v="3"/>
    <n v="574"/>
    <n v="0"/>
    <n v="106"/>
    <n v="1"/>
    <n v="520"/>
    <n v="0"/>
    <n v="44"/>
    <x v="0"/>
    <x v="52"/>
    <n v="0.18466898954703834"/>
    <n v="8.461538461538462E-2"/>
    <n v="468"/>
    <n v="476"/>
    <n v="15"/>
    <n v="0.81534090909090906"/>
    <n v="0.15056818181818182"/>
    <n v="0.73863636363636365"/>
    <n v="6.25E-2"/>
    <n v="0.77698863636363635"/>
  </r>
  <r>
    <x v="359"/>
    <n v="3"/>
    <n v="577"/>
    <n v="0"/>
    <n v="106"/>
    <n v="3"/>
    <n v="523"/>
    <n v="0"/>
    <n v="44"/>
    <x v="0"/>
    <x v="52"/>
    <n v="0.18370883882149047"/>
    <n v="8.4130019120458893E-2"/>
    <n v="471"/>
    <n v="479"/>
    <n v="15"/>
    <n v="0.81960227272727271"/>
    <n v="0.15056818181818182"/>
    <n v="0.74289772727272729"/>
    <n v="6.25E-2"/>
    <n v="0.78125"/>
  </r>
  <r>
    <x v="360"/>
    <n v="3"/>
    <n v="580"/>
    <n v="0"/>
    <n v="106"/>
    <n v="3"/>
    <n v="526"/>
    <n v="0"/>
    <n v="44"/>
    <x v="0"/>
    <x v="52"/>
    <n v="0.18275862068965518"/>
    <n v="8.3650190114068435E-2"/>
    <n v="474"/>
    <n v="482"/>
    <n v="15"/>
    <n v="0.82386363636363635"/>
    <n v="0.15056818181818182"/>
    <n v="0.74715909090909094"/>
    <n v="6.25E-2"/>
    <n v="0.78551136363636365"/>
  </r>
  <r>
    <x v="361"/>
    <n v="3"/>
    <n v="583"/>
    <n v="0"/>
    <n v="106"/>
    <n v="1"/>
    <n v="527"/>
    <n v="0"/>
    <n v="44"/>
    <x v="0"/>
    <x v="52"/>
    <n v="0.18181818181818182"/>
    <n v="8.3491461100569264E-2"/>
    <n v="477"/>
    <n v="483"/>
    <n v="15"/>
    <n v="0.828125"/>
    <n v="0.15056818181818182"/>
    <n v="0.74857954545454541"/>
    <n v="6.25E-2"/>
    <n v="0.78835227272727271"/>
  </r>
  <r>
    <x v="362"/>
    <n v="0"/>
    <n v="583"/>
    <n v="0"/>
    <n v="106"/>
    <n v="2"/>
    <n v="529"/>
    <n v="0"/>
    <n v="44"/>
    <x v="0"/>
    <x v="52"/>
    <n v="0.18181818181818182"/>
    <n v="8.3175803402646506E-2"/>
    <n v="477"/>
    <n v="485"/>
    <n v="15"/>
    <n v="0.828125"/>
    <n v="0.15056818181818182"/>
    <n v="0.75142045454545459"/>
    <n v="6.25E-2"/>
    <n v="0.78977272727272729"/>
  </r>
  <r>
    <x v="363"/>
    <n v="0"/>
    <n v="583"/>
    <n v="0"/>
    <n v="106"/>
    <n v="4"/>
    <n v="533"/>
    <n v="0"/>
    <n v="44"/>
    <x v="0"/>
    <x v="0"/>
    <n v="0.18181818181818182"/>
    <n v="8.2551594746716694E-2"/>
    <n v="477"/>
    <n v="489"/>
    <n v="15"/>
    <n v="0.828125"/>
    <n v="0.15056818181818182"/>
    <n v="0.75710227272727271"/>
    <n v="6.25E-2"/>
    <n v="0.79261363636363635"/>
  </r>
  <r>
    <x v="364"/>
    <n v="3"/>
    <n v="586"/>
    <n v="0"/>
    <n v="106"/>
    <n v="1"/>
    <n v="534"/>
    <n v="0"/>
    <n v="44"/>
    <x v="0"/>
    <x v="0"/>
    <n v="0.18088737201365188"/>
    <n v="8.2397003745318345E-2"/>
    <n v="480"/>
    <n v="490"/>
    <n v="15"/>
    <n v="0.83238636363636365"/>
    <n v="0.15056818181818182"/>
    <n v="0.75852272727272729"/>
    <n v="6.25E-2"/>
    <n v="0.79545454545454541"/>
  </r>
  <r>
    <x v="365"/>
    <n v="3"/>
    <n v="589"/>
    <n v="0"/>
    <n v="106"/>
    <n v="1"/>
    <n v="535"/>
    <n v="0"/>
    <n v="44"/>
    <x v="0"/>
    <x v="0"/>
    <n v="0.17996604414261461"/>
    <n v="8.2242990654205608E-2"/>
    <n v="483"/>
    <n v="491"/>
    <n v="15"/>
    <n v="0.83664772727272729"/>
    <n v="0.15056818181818182"/>
    <n v="0.75994318181818177"/>
    <n v="6.25E-2"/>
    <n v="0.79829545454545459"/>
  </r>
  <r>
    <x v="366"/>
    <n v="3"/>
    <n v="592"/>
    <n v="0"/>
    <n v="106"/>
    <n v="3"/>
    <n v="538"/>
    <n v="0"/>
    <n v="44"/>
    <x v="0"/>
    <x v="0"/>
    <n v="0.17905405405405406"/>
    <n v="8.1784386617100371E-2"/>
    <n v="486"/>
    <n v="494"/>
    <n v="15"/>
    <n v="0.84090909090909094"/>
    <n v="0.15056818181818182"/>
    <n v="0.76420454545454541"/>
    <n v="6.25E-2"/>
    <n v="0.80255681818181812"/>
  </r>
  <r>
    <x v="367"/>
    <n v="3"/>
    <n v="595"/>
    <n v="0"/>
    <n v="106"/>
    <n v="3"/>
    <n v="541"/>
    <n v="0"/>
    <n v="44"/>
    <x v="0"/>
    <x v="0"/>
    <n v="0.17815126050420169"/>
    <n v="8.1330868761552683E-2"/>
    <n v="489"/>
    <n v="497"/>
    <n v="15"/>
    <n v="0.84517045454545459"/>
    <n v="0.15056818181818182"/>
    <n v="0.76846590909090906"/>
    <n v="6.25E-2"/>
    <n v="0.80681818181818188"/>
  </r>
  <r>
    <x v="368"/>
    <n v="3"/>
    <n v="598"/>
    <n v="0"/>
    <n v="106"/>
    <n v="2"/>
    <n v="543"/>
    <n v="0"/>
    <n v="44"/>
    <x v="0"/>
    <x v="0"/>
    <n v="0.17725752508361203"/>
    <n v="8.1031307550644568E-2"/>
    <n v="492"/>
    <n v="499"/>
    <n v="15"/>
    <n v="0.84943181818181823"/>
    <n v="0.15056818181818182"/>
    <n v="0.77130681818181823"/>
    <n v="6.25E-2"/>
    <n v="0.81036931818181823"/>
  </r>
  <r>
    <x v="369"/>
    <n v="0"/>
    <n v="598"/>
    <n v="0"/>
    <n v="106"/>
    <n v="2"/>
    <n v="545"/>
    <n v="0"/>
    <n v="44"/>
    <x v="0"/>
    <x v="0"/>
    <n v="0.17725752508361203"/>
    <n v="8.0733944954128445E-2"/>
    <n v="492"/>
    <n v="501"/>
    <n v="15"/>
    <n v="0.84943181818181823"/>
    <n v="0.15056818181818182"/>
    <n v="0.77414772727272729"/>
    <n v="6.25E-2"/>
    <n v="0.81178977272727271"/>
  </r>
  <r>
    <x v="370"/>
    <n v="0"/>
    <n v="598"/>
    <n v="0"/>
    <n v="106"/>
    <n v="2"/>
    <n v="547"/>
    <n v="0"/>
    <n v="44"/>
    <x v="0"/>
    <x v="1"/>
    <n v="0.17725752508361203"/>
    <n v="8.0438756855575874E-2"/>
    <n v="492"/>
    <n v="503"/>
    <n v="15"/>
    <n v="0.84943181818181823"/>
    <n v="0.15056818181818182"/>
    <n v="0.77698863636363635"/>
    <n v="6.25E-2"/>
    <n v="0.81321022727272729"/>
  </r>
  <r>
    <x v="371"/>
    <n v="3"/>
    <n v="601"/>
    <n v="0"/>
    <n v="106"/>
    <n v="1"/>
    <n v="548"/>
    <n v="0"/>
    <n v="44"/>
    <x v="0"/>
    <x v="1"/>
    <n v="0.17637271214642264"/>
    <n v="8.0291970802919707E-2"/>
    <n v="495"/>
    <n v="504"/>
    <n v="15"/>
    <n v="0.85369318181818177"/>
    <n v="0.15056818181818182"/>
    <n v="0.77840909090909094"/>
    <n v="6.25E-2"/>
    <n v="0.81605113636363635"/>
  </r>
  <r>
    <x v="372"/>
    <n v="3"/>
    <n v="604"/>
    <n v="0"/>
    <n v="106"/>
    <n v="2"/>
    <n v="550"/>
    <n v="0"/>
    <n v="44"/>
    <x v="0"/>
    <x v="1"/>
    <n v="0.17549668874172186"/>
    <n v="0.08"/>
    <n v="498"/>
    <n v="506"/>
    <n v="15"/>
    <n v="0.85795454545454541"/>
    <n v="0.15056818181818182"/>
    <n v="0.78125"/>
    <n v="6.25E-2"/>
    <n v="0.81960227272727271"/>
  </r>
  <r>
    <x v="373"/>
    <n v="3"/>
    <n v="607"/>
    <n v="0"/>
    <n v="106"/>
    <n v="3"/>
    <n v="553"/>
    <n v="0"/>
    <n v="44"/>
    <x v="0"/>
    <x v="1"/>
    <n v="0.17462932454695224"/>
    <n v="7.956600361663653E-2"/>
    <n v="501"/>
    <n v="509"/>
    <n v="15"/>
    <n v="0.86221590909090906"/>
    <n v="0.15056818181818182"/>
    <n v="0.78551136363636365"/>
    <n v="6.25E-2"/>
    <n v="0.82386363636363635"/>
  </r>
  <r>
    <x v="374"/>
    <n v="3"/>
    <n v="610"/>
    <n v="0"/>
    <n v="106"/>
    <n v="3"/>
    <n v="556"/>
    <n v="0"/>
    <n v="44"/>
    <x v="0"/>
    <x v="1"/>
    <n v="0.17377049180327869"/>
    <n v="7.9136690647482008E-2"/>
    <n v="504"/>
    <n v="512"/>
    <n v="15"/>
    <n v="0.86647727272727271"/>
    <n v="0.15056818181818182"/>
    <n v="0.78977272727272729"/>
    <n v="6.25E-2"/>
    <n v="0.828125"/>
  </r>
  <r>
    <x v="375"/>
    <n v="3"/>
    <n v="613"/>
    <n v="0"/>
    <n v="106"/>
    <n v="2"/>
    <n v="558"/>
    <n v="0"/>
    <n v="44"/>
    <x v="0"/>
    <x v="1"/>
    <n v="0.1729200652528548"/>
    <n v="7.8853046594982074E-2"/>
    <n v="507"/>
    <n v="514"/>
    <n v="15"/>
    <n v="0.87073863636363635"/>
    <n v="0.15056818181818182"/>
    <n v="0.79261363636363635"/>
    <n v="6.25E-2"/>
    <n v="0.83167613636363635"/>
  </r>
  <r>
    <x v="376"/>
    <n v="0"/>
    <n v="613"/>
    <n v="0"/>
    <n v="106"/>
    <n v="1"/>
    <n v="559"/>
    <n v="0"/>
    <n v="44"/>
    <x v="0"/>
    <x v="1"/>
    <n v="0.1729200652528548"/>
    <n v="7.8711985688729877E-2"/>
    <n v="507"/>
    <n v="515"/>
    <n v="15"/>
    <n v="0.87073863636363635"/>
    <n v="0.15056818181818182"/>
    <n v="0.79403409090909094"/>
    <n v="6.25E-2"/>
    <n v="0.83238636363636365"/>
  </r>
  <r>
    <x v="377"/>
    <n v="0"/>
    <n v="613"/>
    <n v="0"/>
    <n v="106"/>
    <n v="2"/>
    <n v="561"/>
    <n v="0"/>
    <n v="44"/>
    <x v="0"/>
    <x v="2"/>
    <n v="0.1729200652528548"/>
    <n v="7.8431372549019607E-2"/>
    <n v="507"/>
    <n v="517"/>
    <n v="0"/>
    <n v="0.87073863636363635"/>
    <n v="0.15056818181818182"/>
    <n v="0.796875"/>
    <n v="6.25E-2"/>
    <n v="0.83380681818181812"/>
  </r>
  <r>
    <x v="378"/>
    <n v="3"/>
    <n v="616"/>
    <n v="0"/>
    <n v="106"/>
    <n v="2"/>
    <n v="563"/>
    <n v="0"/>
    <n v="44"/>
    <x v="1"/>
    <x v="2"/>
    <n v="0.17207792207792208"/>
    <n v="7.8152753108348141E-2"/>
    <n v="510"/>
    <n v="519"/>
    <n v="15"/>
    <n v="0.875"/>
    <n v="0.15056818181818182"/>
    <n v="0.79971590909090906"/>
    <n v="6.25E-2"/>
    <n v="0.83735795454545459"/>
  </r>
  <r>
    <x v="379"/>
    <n v="3"/>
    <n v="619"/>
    <n v="0"/>
    <n v="106"/>
    <n v="2"/>
    <n v="565"/>
    <n v="0"/>
    <n v="44"/>
    <x v="1"/>
    <x v="2"/>
    <n v="0.17124394184168013"/>
    <n v="7.7876106194690264E-2"/>
    <n v="513"/>
    <n v="521"/>
    <n v="15"/>
    <n v="0.87926136363636365"/>
    <n v="0.15056818181818182"/>
    <n v="0.80255681818181823"/>
    <n v="6.25E-2"/>
    <n v="0.84090909090909094"/>
  </r>
  <r>
    <x v="380"/>
    <n v="3"/>
    <n v="622"/>
    <n v="0"/>
    <n v="106"/>
    <n v="3"/>
    <n v="568"/>
    <n v="0"/>
    <n v="44"/>
    <x v="1"/>
    <x v="2"/>
    <n v="0.17041800643086816"/>
    <n v="7.746478873239436E-2"/>
    <n v="516"/>
    <n v="524"/>
    <n v="15"/>
    <n v="0.88352272727272729"/>
    <n v="0.15056818181818182"/>
    <n v="0.80681818181818177"/>
    <n v="6.25E-2"/>
    <n v="0.84517045454545459"/>
  </r>
  <r>
    <x v="381"/>
    <n v="3"/>
    <n v="625"/>
    <n v="0"/>
    <n v="106"/>
    <n v="3"/>
    <n v="571"/>
    <n v="0"/>
    <n v="44"/>
    <x v="1"/>
    <x v="2"/>
    <n v="0.1696"/>
    <n v="7.7057793345008757E-2"/>
    <n v="519"/>
    <n v="527"/>
    <n v="15"/>
    <n v="0.88778409090909094"/>
    <n v="0.15056818181818182"/>
    <n v="0.81107954545454541"/>
    <n v="6.25E-2"/>
    <n v="0.84943181818181812"/>
  </r>
  <r>
    <x v="382"/>
    <n v="3"/>
    <n v="628"/>
    <n v="0"/>
    <n v="106"/>
    <n v="1"/>
    <n v="572"/>
    <n v="0"/>
    <n v="44"/>
    <x v="1"/>
    <x v="2"/>
    <n v="0.16878980891719744"/>
    <n v="7.6923076923076927E-2"/>
    <n v="522"/>
    <n v="528"/>
    <n v="15"/>
    <n v="0.89204545454545459"/>
    <n v="0.15056818181818182"/>
    <n v="0.8125"/>
    <n v="6.25E-2"/>
    <n v="0.85227272727272729"/>
  </r>
  <r>
    <x v="383"/>
    <n v="0"/>
    <n v="628"/>
    <n v="0"/>
    <n v="106"/>
    <n v="1"/>
    <n v="573"/>
    <n v="0"/>
    <n v="44"/>
    <x v="1"/>
    <x v="2"/>
    <n v="0.16878980891719744"/>
    <n v="7.6788830715532289E-2"/>
    <n v="522"/>
    <n v="529"/>
    <n v="15"/>
    <n v="0.89204545454545459"/>
    <n v="0.15056818181818182"/>
    <n v="0.81392045454545459"/>
    <n v="6.25E-2"/>
    <n v="0.85298295454545459"/>
  </r>
  <r>
    <x v="384"/>
    <n v="0"/>
    <n v="628"/>
    <n v="0"/>
    <n v="106"/>
    <n v="4"/>
    <n v="577"/>
    <n v="0"/>
    <n v="44"/>
    <x v="1"/>
    <x v="3"/>
    <n v="0.16878980891719744"/>
    <n v="7.6256499133448868E-2"/>
    <n v="522"/>
    <n v="533"/>
    <n v="15"/>
    <n v="0.89204545454545459"/>
    <n v="0.15056818181818182"/>
    <n v="0.81960227272727271"/>
    <n v="6.25E-2"/>
    <n v="0.85582386363636365"/>
  </r>
  <r>
    <x v="385"/>
    <n v="3"/>
    <n v="631"/>
    <n v="0"/>
    <n v="106"/>
    <n v="2"/>
    <n v="579"/>
    <n v="0"/>
    <n v="44"/>
    <x v="1"/>
    <x v="3"/>
    <n v="0.16798732171156894"/>
    <n v="7.599309153713299E-2"/>
    <n v="525"/>
    <n v="535"/>
    <n v="15"/>
    <n v="0.89630681818181823"/>
    <n v="0.15056818181818182"/>
    <n v="0.82244318181818177"/>
    <n v="6.25E-2"/>
    <n v="0.859375"/>
  </r>
  <r>
    <x v="386"/>
    <n v="3"/>
    <n v="634"/>
    <n v="0"/>
    <n v="106"/>
    <n v="1"/>
    <n v="580"/>
    <n v="0"/>
    <n v="44"/>
    <x v="1"/>
    <x v="3"/>
    <n v="0.16719242902208201"/>
    <n v="7.586206896551724E-2"/>
    <n v="528"/>
    <n v="536"/>
    <n v="15"/>
    <n v="0.90056818181818177"/>
    <n v="0.15056818181818182"/>
    <n v="0.82386363636363635"/>
    <n v="6.25E-2"/>
    <n v="0.86221590909090906"/>
  </r>
  <r>
    <x v="387"/>
    <n v="3"/>
    <n v="637"/>
    <n v="0"/>
    <n v="106"/>
    <n v="3"/>
    <n v="583"/>
    <n v="0"/>
    <n v="44"/>
    <x v="1"/>
    <x v="3"/>
    <n v="0.1664050235478807"/>
    <n v="7.5471698113207544E-2"/>
    <n v="531"/>
    <n v="539"/>
    <n v="15"/>
    <n v="0.90482954545454541"/>
    <n v="0.15056818181818182"/>
    <n v="0.828125"/>
    <n v="6.25E-2"/>
    <n v="0.86647727272727271"/>
  </r>
  <r>
    <x v="388"/>
    <n v="3"/>
    <n v="640"/>
    <n v="0"/>
    <n v="106"/>
    <n v="3"/>
    <n v="586"/>
    <n v="0"/>
    <n v="44"/>
    <x v="1"/>
    <x v="3"/>
    <n v="0.16562499999999999"/>
    <n v="7.5085324232081918E-2"/>
    <n v="534"/>
    <n v="542"/>
    <n v="15"/>
    <n v="0.90909090909090906"/>
    <n v="0.15056818181818182"/>
    <n v="0.83238636363636365"/>
    <n v="6.25E-2"/>
    <n v="0.87073863636363635"/>
  </r>
  <r>
    <x v="389"/>
    <n v="3"/>
    <n v="643"/>
    <n v="0"/>
    <n v="106"/>
    <n v="1"/>
    <n v="587"/>
    <n v="0"/>
    <n v="44"/>
    <x v="1"/>
    <x v="3"/>
    <n v="0.16485225505443235"/>
    <n v="7.4957410562180582E-2"/>
    <n v="537"/>
    <n v="543"/>
    <n v="15"/>
    <n v="0.91335227272727271"/>
    <n v="0.15056818181818182"/>
    <n v="0.83380681818181823"/>
    <n v="6.25E-2"/>
    <n v="0.87357954545454541"/>
  </r>
  <r>
    <x v="390"/>
    <n v="0"/>
    <n v="643"/>
    <n v="0"/>
    <n v="106"/>
    <n v="2"/>
    <n v="589"/>
    <n v="0"/>
    <n v="44"/>
    <x v="1"/>
    <x v="3"/>
    <n v="0.16485225505443235"/>
    <n v="7.4702886247877756E-2"/>
    <n v="537"/>
    <n v="545"/>
    <n v="15"/>
    <n v="0.91335227272727271"/>
    <n v="0.15056818181818182"/>
    <n v="0.83664772727272729"/>
    <n v="6.25E-2"/>
    <n v="0.875"/>
  </r>
  <r>
    <x v="391"/>
    <n v="0"/>
    <n v="643"/>
    <n v="0"/>
    <n v="106"/>
    <n v="4"/>
    <n v="593"/>
    <n v="0"/>
    <n v="44"/>
    <x v="1"/>
    <x v="4"/>
    <n v="0.16485225505443235"/>
    <n v="7.4198988195615517E-2"/>
    <n v="537"/>
    <n v="549"/>
    <n v="15"/>
    <n v="0.91335227272727271"/>
    <n v="0.15056818181818182"/>
    <n v="0.84232954545454541"/>
    <n v="6.25E-2"/>
    <n v="0.87784090909090906"/>
  </r>
  <r>
    <x v="392"/>
    <n v="3"/>
    <n v="646"/>
    <n v="0"/>
    <n v="106"/>
    <n v="1"/>
    <n v="594"/>
    <n v="0"/>
    <n v="44"/>
    <x v="1"/>
    <x v="4"/>
    <n v="0.16408668730650156"/>
    <n v="7.407407407407407E-2"/>
    <n v="540"/>
    <n v="550"/>
    <n v="15"/>
    <n v="0.91761363636363635"/>
    <n v="0.15056818181818182"/>
    <n v="0.84375"/>
    <n v="6.25E-2"/>
    <n v="0.88068181818181812"/>
  </r>
  <r>
    <x v="393"/>
    <n v="3"/>
    <n v="649"/>
    <n v="0"/>
    <n v="106"/>
    <n v="1"/>
    <n v="595"/>
    <n v="0"/>
    <n v="44"/>
    <x v="1"/>
    <x v="4"/>
    <n v="0.1633281972265023"/>
    <n v="7.3949579831932774E-2"/>
    <n v="543"/>
    <n v="551"/>
    <n v="15"/>
    <n v="0.921875"/>
    <n v="0.15056818181818182"/>
    <n v="0.84517045454545459"/>
    <n v="6.25E-2"/>
    <n v="0.88352272727272729"/>
  </r>
  <r>
    <x v="394"/>
    <n v="3"/>
    <n v="652"/>
    <n v="0"/>
    <n v="106"/>
    <n v="3"/>
    <n v="598"/>
    <n v="0"/>
    <n v="44"/>
    <x v="1"/>
    <x v="4"/>
    <n v="0.16257668711656442"/>
    <n v="7.3578595317725759E-2"/>
    <n v="546"/>
    <n v="554"/>
    <n v="15"/>
    <n v="0.92613636363636365"/>
    <n v="0.15056818181818182"/>
    <n v="0.84943181818181823"/>
    <n v="6.25E-2"/>
    <n v="0.88778409090909094"/>
  </r>
  <r>
    <x v="395"/>
    <n v="3"/>
    <n v="655"/>
    <n v="0"/>
    <n v="106"/>
    <n v="3"/>
    <n v="601"/>
    <n v="0"/>
    <n v="44"/>
    <x v="1"/>
    <x v="4"/>
    <n v="0.16183206106870229"/>
    <n v="7.3211314475873548E-2"/>
    <n v="549"/>
    <n v="557"/>
    <n v="15"/>
    <n v="0.93039772727272729"/>
    <n v="0.15056818181818182"/>
    <n v="0.85369318181818177"/>
    <n v="6.25E-2"/>
    <n v="0.89204545454545459"/>
  </r>
  <r>
    <x v="396"/>
    <n v="3"/>
    <n v="658"/>
    <n v="0"/>
    <n v="106"/>
    <n v="2"/>
    <n v="603"/>
    <n v="0"/>
    <n v="44"/>
    <x v="1"/>
    <x v="4"/>
    <n v="0.16109422492401215"/>
    <n v="7.2968490878938641E-2"/>
    <n v="552"/>
    <n v="559"/>
    <n v="15"/>
    <n v="0.93465909090909094"/>
    <n v="0.15056818181818182"/>
    <n v="0.85653409090909094"/>
    <n v="6.25E-2"/>
    <n v="0.89559659090909094"/>
  </r>
  <r>
    <x v="397"/>
    <n v="0"/>
    <n v="658"/>
    <n v="0"/>
    <n v="106"/>
    <n v="2"/>
    <n v="605"/>
    <n v="0"/>
    <n v="44"/>
    <x v="1"/>
    <x v="4"/>
    <n v="0.16109422492401215"/>
    <n v="7.2727272727272724E-2"/>
    <n v="552"/>
    <n v="561"/>
    <n v="15"/>
    <n v="0.93465909090909094"/>
    <n v="0.15056818181818182"/>
    <n v="0.859375"/>
    <n v="6.25E-2"/>
    <n v="0.89701704545454541"/>
  </r>
  <r>
    <x v="398"/>
    <n v="0"/>
    <n v="658"/>
    <n v="0"/>
    <n v="106"/>
    <n v="2"/>
    <n v="607"/>
    <n v="0"/>
    <n v="44"/>
    <x v="1"/>
    <x v="5"/>
    <n v="0.16109422492401215"/>
    <n v="7.248764415156507E-2"/>
    <n v="552"/>
    <n v="563"/>
    <n v="15"/>
    <n v="0.93465909090909094"/>
    <n v="0.15056818181818182"/>
    <n v="0.86221590909090906"/>
    <n v="6.25E-2"/>
    <n v="0.8984375"/>
  </r>
  <r>
    <x v="399"/>
    <n v="3"/>
    <n v="661"/>
    <n v="0"/>
    <n v="106"/>
    <n v="1"/>
    <n v="608"/>
    <n v="0"/>
    <n v="44"/>
    <x v="1"/>
    <x v="5"/>
    <n v="0.16036308623298035"/>
    <n v="7.2368421052631582E-2"/>
    <n v="555"/>
    <n v="564"/>
    <n v="15"/>
    <n v="0.93892045454545459"/>
    <n v="0.15056818181818182"/>
    <n v="0.86363636363636365"/>
    <n v="6.25E-2"/>
    <n v="0.90127840909090917"/>
  </r>
  <r>
    <x v="400"/>
    <n v="3"/>
    <n v="664"/>
    <n v="0"/>
    <n v="106"/>
    <n v="2"/>
    <n v="610"/>
    <n v="0"/>
    <n v="44"/>
    <x v="1"/>
    <x v="5"/>
    <n v="0.15963855421686746"/>
    <n v="7.2131147540983612E-2"/>
    <n v="558"/>
    <n v="566"/>
    <n v="15"/>
    <n v="0.94318181818181823"/>
    <n v="0.15056818181818182"/>
    <n v="0.86647727272727271"/>
    <n v="6.25E-2"/>
    <n v="0.90482954545454541"/>
  </r>
  <r>
    <x v="401"/>
    <n v="3"/>
    <n v="667"/>
    <n v="0"/>
    <n v="106"/>
    <n v="3"/>
    <n v="613"/>
    <n v="0"/>
    <n v="44"/>
    <x v="1"/>
    <x v="5"/>
    <n v="0.15892053973013492"/>
    <n v="7.177814029363784E-2"/>
    <n v="561"/>
    <n v="569"/>
    <n v="15"/>
    <n v="0.94744318181818177"/>
    <n v="0.15056818181818182"/>
    <n v="0.87073863636363635"/>
    <n v="6.25E-2"/>
    <n v="0.90909090909090906"/>
  </r>
  <r>
    <x v="402"/>
    <n v="3"/>
    <n v="670"/>
    <n v="0"/>
    <n v="106"/>
    <n v="3"/>
    <n v="616"/>
    <n v="0"/>
    <n v="44"/>
    <x v="1"/>
    <x v="5"/>
    <n v="0.15820895522388059"/>
    <n v="7.1428571428571425E-2"/>
    <n v="564"/>
    <n v="572"/>
    <n v="15"/>
    <n v="0.95170454545454541"/>
    <n v="0.15056818181818182"/>
    <n v="0.875"/>
    <n v="6.25E-2"/>
    <n v="0.91335227272727271"/>
  </r>
  <r>
    <x v="403"/>
    <n v="3"/>
    <n v="673"/>
    <n v="0"/>
    <n v="106"/>
    <n v="2"/>
    <n v="618"/>
    <n v="0"/>
    <n v="44"/>
    <x v="1"/>
    <x v="5"/>
    <n v="0.1575037147102526"/>
    <n v="7.1197411003236247E-2"/>
    <n v="567"/>
    <n v="574"/>
    <n v="15"/>
    <n v="0.95596590909090906"/>
    <n v="0.15056818181818182"/>
    <n v="0.87784090909090906"/>
    <n v="6.25E-2"/>
    <n v="0.91690340909090906"/>
  </r>
  <r>
    <x v="404"/>
    <n v="0"/>
    <n v="673"/>
    <n v="0"/>
    <n v="106"/>
    <n v="1"/>
    <n v="619"/>
    <n v="0"/>
    <n v="44"/>
    <x v="1"/>
    <x v="5"/>
    <n v="0.1575037147102526"/>
    <n v="7.1082390953150248E-2"/>
    <n v="567"/>
    <n v="575"/>
    <n v="15"/>
    <n v="0.95596590909090906"/>
    <n v="0.15056818181818182"/>
    <n v="0.87926136363636365"/>
    <n v="6.25E-2"/>
    <n v="0.91761363636363635"/>
  </r>
  <r>
    <x v="405"/>
    <n v="0"/>
    <n v="673"/>
    <n v="0"/>
    <n v="106"/>
    <n v="2"/>
    <n v="621"/>
    <n v="0"/>
    <n v="44"/>
    <x v="1"/>
    <x v="6"/>
    <n v="0.1575037147102526"/>
    <n v="7.0853462157809979E-2"/>
    <n v="567"/>
    <n v="577"/>
    <n v="9"/>
    <n v="0.95596590909090906"/>
    <n v="0.15056818181818182"/>
    <n v="0.88210227272727271"/>
    <n v="6.25E-2"/>
    <n v="0.91903409090909083"/>
  </r>
  <r>
    <x v="406"/>
    <n v="3"/>
    <n v="676"/>
    <n v="0"/>
    <n v="106"/>
    <n v="2"/>
    <n v="623"/>
    <n v="0"/>
    <n v="44"/>
    <x v="1"/>
    <x v="6"/>
    <n v="0.15680473372781065"/>
    <n v="7.0626003210272875E-2"/>
    <n v="570"/>
    <n v="579"/>
    <n v="9"/>
    <n v="0.96022727272727271"/>
    <n v="0.15056818181818182"/>
    <n v="0.88494318181818177"/>
    <n v="6.25E-2"/>
    <n v="0.92258522727272729"/>
  </r>
  <r>
    <x v="407"/>
    <n v="3"/>
    <n v="679"/>
    <n v="0"/>
    <n v="106"/>
    <n v="2"/>
    <n v="625"/>
    <n v="0"/>
    <n v="44"/>
    <x v="1"/>
    <x v="6"/>
    <n v="0.1561119293078056"/>
    <n v="7.0400000000000004E-2"/>
    <n v="573"/>
    <n v="581"/>
    <n v="9"/>
    <n v="0.96448863636363635"/>
    <n v="0.15056818181818182"/>
    <n v="0.88778409090909094"/>
    <n v="6.25E-2"/>
    <n v="0.92613636363636365"/>
  </r>
  <r>
    <x v="408"/>
    <n v="3"/>
    <n v="682"/>
    <n v="0"/>
    <n v="106"/>
    <n v="3"/>
    <n v="628"/>
    <n v="0"/>
    <n v="44"/>
    <x v="1"/>
    <x v="6"/>
    <n v="0.15542521994134897"/>
    <n v="7.0063694267515922E-2"/>
    <n v="576"/>
    <n v="584"/>
    <n v="9"/>
    <n v="0.96875"/>
    <n v="0.15056818181818182"/>
    <n v="0.89204545454545459"/>
    <n v="6.25E-2"/>
    <n v="0.93039772727272729"/>
  </r>
  <r>
    <x v="409"/>
    <n v="3"/>
    <n v="685"/>
    <n v="0"/>
    <n v="106"/>
    <n v="3"/>
    <n v="631"/>
    <n v="0"/>
    <n v="44"/>
    <x v="2"/>
    <x v="6"/>
    <n v="0.15474452554744525"/>
    <n v="6.9730586370839939E-2"/>
    <n v="579"/>
    <n v="587"/>
    <n v="6"/>
    <n v="0.97301136363636365"/>
    <n v="0.15056818181818182"/>
    <n v="0.89630681818181823"/>
    <n v="6.25E-2"/>
    <n v="0.93465909090909094"/>
  </r>
  <r>
    <x v="410"/>
    <n v="3"/>
    <n v="688"/>
    <n v="0"/>
    <n v="106"/>
    <n v="1"/>
    <n v="632"/>
    <n v="0"/>
    <n v="44"/>
    <x v="2"/>
    <x v="6"/>
    <n v="0.15406976744186046"/>
    <n v="6.9620253164556958E-2"/>
    <n v="582"/>
    <n v="588"/>
    <n v="6"/>
    <n v="0.97727272727272729"/>
    <n v="0.15056818181818182"/>
    <n v="0.89772727272727271"/>
    <n v="6.25E-2"/>
    <n v="0.9375"/>
  </r>
  <r>
    <x v="411"/>
    <n v="0"/>
    <n v="688"/>
    <n v="0"/>
    <n v="106"/>
    <n v="1"/>
    <n v="633"/>
    <n v="0"/>
    <n v="44"/>
    <x v="2"/>
    <x v="6"/>
    <n v="0.15406976744186046"/>
    <n v="6.9510268562401265E-2"/>
    <n v="582"/>
    <n v="589"/>
    <n v="6"/>
    <n v="0.97727272727272729"/>
    <n v="0.15056818181818182"/>
    <n v="0.89914772727272729"/>
    <n v="6.25E-2"/>
    <n v="0.93821022727272729"/>
  </r>
  <r>
    <x v="412"/>
    <n v="0"/>
    <n v="688"/>
    <n v="0"/>
    <n v="106"/>
    <n v="4"/>
    <n v="637"/>
    <n v="0"/>
    <n v="44"/>
    <x v="2"/>
    <x v="7"/>
    <n v="0.15406976744186046"/>
    <n v="6.907378335949764E-2"/>
    <n v="582"/>
    <n v="593"/>
    <n v="15"/>
    <n v="0.97727272727272729"/>
    <n v="0.15056818181818182"/>
    <n v="0.90482954545454541"/>
    <n v="6.25E-2"/>
    <n v="0.94105113636363635"/>
  </r>
  <r>
    <x v="413"/>
    <n v="3"/>
    <n v="691"/>
    <n v="0"/>
    <n v="106"/>
    <n v="2"/>
    <n v="639"/>
    <n v="0"/>
    <n v="44"/>
    <x v="2"/>
    <x v="7"/>
    <n v="0.15340086830680175"/>
    <n v="6.8857589984350542E-2"/>
    <n v="585"/>
    <n v="595"/>
    <n v="15"/>
    <n v="0.98153409090909094"/>
    <n v="0.15056818181818182"/>
    <n v="0.90767045454545459"/>
    <n v="6.25E-2"/>
    <n v="0.94460227272727271"/>
  </r>
  <r>
    <x v="414"/>
    <n v="3"/>
    <n v="694"/>
    <n v="0"/>
    <n v="106"/>
    <n v="1"/>
    <n v="640"/>
    <n v="0"/>
    <n v="44"/>
    <x v="2"/>
    <x v="7"/>
    <n v="0.15273775216138327"/>
    <n v="6.8750000000000006E-2"/>
    <n v="588"/>
    <n v="596"/>
    <n v="15"/>
    <n v="0.98579545454545459"/>
    <n v="0.15056818181818182"/>
    <n v="0.90909090909090906"/>
    <n v="6.25E-2"/>
    <n v="0.94744318181818188"/>
  </r>
  <r>
    <x v="415"/>
    <n v="3"/>
    <n v="697"/>
    <n v="0"/>
    <n v="106"/>
    <n v="3"/>
    <n v="643"/>
    <n v="0"/>
    <n v="44"/>
    <x v="2"/>
    <x v="7"/>
    <n v="0.15208034433285508"/>
    <n v="6.8429237947122856E-2"/>
    <n v="591"/>
    <n v="599"/>
    <n v="15"/>
    <n v="0.99005681818181823"/>
    <n v="0.15056818181818182"/>
    <n v="0.91335227272727271"/>
    <n v="6.25E-2"/>
    <n v="0.95170454545454541"/>
  </r>
  <r>
    <x v="416"/>
    <n v="3"/>
    <n v="700"/>
    <n v="0"/>
    <n v="106"/>
    <n v="3"/>
    <n v="646"/>
    <n v="0"/>
    <n v="44"/>
    <x v="2"/>
    <x v="7"/>
    <n v="0.15142857142857144"/>
    <n v="6.8111455108359129E-2"/>
    <n v="594"/>
    <n v="602"/>
    <n v="15"/>
    <n v="0.99431818181818177"/>
    <n v="0.15056818181818182"/>
    <n v="0.91761363636363635"/>
    <n v="6.25E-2"/>
    <n v="0.95596590909090906"/>
  </r>
  <r>
    <x v="417"/>
    <n v="3"/>
    <n v="703"/>
    <n v="0"/>
    <n v="106"/>
    <n v="1"/>
    <n v="647"/>
    <n v="0"/>
    <n v="44"/>
    <x v="2"/>
    <x v="7"/>
    <n v="0.15078236130867709"/>
    <n v="6.8006182380216385E-2"/>
    <n v="597"/>
    <n v="603"/>
    <n v="15"/>
    <n v="0.99857954545454541"/>
    <n v="0.15056818181818182"/>
    <n v="0.91903409090909094"/>
    <n v="6.25E-2"/>
    <n v="0.95880681818181812"/>
  </r>
  <r>
    <x v="418"/>
    <n v="0"/>
    <n v="703"/>
    <n v="0"/>
    <n v="106"/>
    <n v="2"/>
    <n v="649"/>
    <n v="0"/>
    <n v="44"/>
    <x v="2"/>
    <x v="7"/>
    <n v="0.15078236130867709"/>
    <n v="6.7796610169491525E-2"/>
    <n v="597"/>
    <n v="605"/>
    <n v="15"/>
    <n v="0.99857954545454541"/>
    <n v="0.15056818181818182"/>
    <n v="0.921875"/>
    <n v="6.25E-2"/>
    <n v="0.96022727272727271"/>
  </r>
  <r>
    <x v="419"/>
    <n v="0"/>
    <n v="703"/>
    <n v="0"/>
    <n v="106"/>
    <n v="4"/>
    <n v="653"/>
    <n v="0"/>
    <n v="44"/>
    <x v="2"/>
    <x v="8"/>
    <n v="0.15078236130867709"/>
    <n v="6.738131699846861E-2"/>
    <n v="597"/>
    <n v="609"/>
    <n v="1"/>
    <n v="0.99857954545454541"/>
    <n v="0.15056818181818182"/>
    <n v="0.92755681818181823"/>
    <n v="6.25E-2"/>
    <n v="0.96306818181818188"/>
  </r>
  <r>
    <x v="420"/>
    <n v="1"/>
    <n v="704"/>
    <n v="0"/>
    <n v="106"/>
    <n v="1"/>
    <n v="654"/>
    <n v="0"/>
    <n v="44"/>
    <x v="2"/>
    <x v="8"/>
    <n v="0.15056818181818182"/>
    <n v="6.7278287461773695E-2"/>
    <n v="598"/>
    <n v="610"/>
    <n v="1"/>
    <n v="1"/>
    <n v="0.15056818181818182"/>
    <n v="0.92897727272727271"/>
    <n v="6.25E-2"/>
    <n v="0.96448863636363635"/>
  </r>
  <r>
    <x v="421"/>
    <n v="0"/>
    <n v="704"/>
    <n v="0"/>
    <n v="106"/>
    <n v="1"/>
    <n v="655"/>
    <n v="0"/>
    <n v="44"/>
    <x v="2"/>
    <x v="8"/>
    <n v="0.15056818181818182"/>
    <n v="6.7175572519083973E-2"/>
    <n v="598"/>
    <n v="611"/>
    <n v="1"/>
    <n v="1"/>
    <n v="0.15056818181818182"/>
    <n v="0.93039772727272729"/>
    <n v="6.25E-2"/>
    <n v="0.96519886363636365"/>
  </r>
  <r>
    <x v="422"/>
    <n v="0"/>
    <n v="704"/>
    <n v="0"/>
    <n v="106"/>
    <n v="3"/>
    <n v="658"/>
    <n v="0"/>
    <n v="44"/>
    <x v="2"/>
    <x v="8"/>
    <n v="0.15056818181818182"/>
    <n v="6.6869300911854099E-2"/>
    <n v="598"/>
    <n v="614"/>
    <n v="1"/>
    <n v="1"/>
    <n v="0.15056818181818182"/>
    <n v="0.93465909090909094"/>
    <n v="6.25E-2"/>
    <n v="0.96732954545454541"/>
  </r>
  <r>
    <x v="423"/>
    <n v="0"/>
    <n v="704"/>
    <n v="0"/>
    <n v="106"/>
    <n v="3"/>
    <n v="661"/>
    <n v="0"/>
    <n v="44"/>
    <x v="2"/>
    <x v="8"/>
    <n v="0.15056818181818182"/>
    <n v="6.6565809379727683E-2"/>
    <n v="598"/>
    <n v="617"/>
    <n v="1"/>
    <n v="1"/>
    <n v="0.15056818181818182"/>
    <n v="0.93892045454545459"/>
    <n v="6.25E-2"/>
    <n v="0.96946022727272729"/>
  </r>
  <r>
    <x v="424"/>
    <n v="0"/>
    <n v="704"/>
    <n v="0"/>
    <n v="106"/>
    <n v="2"/>
    <n v="663"/>
    <n v="0"/>
    <n v="44"/>
    <x v="2"/>
    <x v="8"/>
    <n v="0.15056818181818182"/>
    <n v="6.636500754147813E-2"/>
    <n v="598"/>
    <n v="619"/>
    <n v="1"/>
    <n v="1"/>
    <n v="0.15056818181818182"/>
    <n v="0.94176136363636365"/>
    <n v="6.25E-2"/>
    <n v="0.97088068181818188"/>
  </r>
  <r>
    <x v="425"/>
    <n v="0"/>
    <n v="704"/>
    <n v="0"/>
    <n v="106"/>
    <n v="2"/>
    <n v="665"/>
    <n v="0"/>
    <n v="44"/>
    <x v="2"/>
    <x v="8"/>
    <n v="0.15056818181818182"/>
    <n v="6.616541353383458E-2"/>
    <n v="598"/>
    <n v="621"/>
    <n v="1"/>
    <n v="1"/>
    <n v="0.15056818181818182"/>
    <n v="0.94460227272727271"/>
    <n v="6.25E-2"/>
    <n v="0.97230113636363635"/>
  </r>
  <r>
    <x v="426"/>
    <n v="0"/>
    <n v="704"/>
    <n v="0"/>
    <n v="106"/>
    <n v="2"/>
    <n v="667"/>
    <n v="0"/>
    <n v="44"/>
    <x v="2"/>
    <x v="9"/>
    <n v="0.15056818181818182"/>
    <n v="6.5967016491754127E-2"/>
    <n v="598"/>
    <n v="623"/>
    <n v="0"/>
    <n v="1"/>
    <n v="0.15056818181818182"/>
    <n v="0.94744318181818177"/>
    <n v="6.25E-2"/>
    <n v="0.97372159090909083"/>
  </r>
  <r>
    <x v="427"/>
    <n v="0"/>
    <n v="704"/>
    <n v="0"/>
    <n v="106"/>
    <n v="1"/>
    <n v="668"/>
    <n v="0"/>
    <n v="44"/>
    <x v="2"/>
    <x v="9"/>
    <n v="0.15056818181818182"/>
    <n v="6.5868263473053898E-2"/>
    <n v="598"/>
    <n v="624"/>
    <n v="0"/>
    <n v="1"/>
    <n v="0.15056818181818182"/>
    <n v="0.94886363636363635"/>
    <n v="6.25E-2"/>
    <n v="0.97443181818181812"/>
  </r>
  <r>
    <x v="428"/>
    <n v="0"/>
    <n v="704"/>
    <n v="0"/>
    <n v="106"/>
    <n v="2"/>
    <n v="670"/>
    <n v="0"/>
    <n v="44"/>
    <x v="2"/>
    <x v="9"/>
    <n v="0.15056818181818182"/>
    <n v="6.5671641791044774E-2"/>
    <n v="598"/>
    <n v="626"/>
    <n v="0"/>
    <n v="1"/>
    <n v="0.15056818181818182"/>
    <n v="0.95170454545454541"/>
    <n v="6.25E-2"/>
    <n v="0.97585227272727271"/>
  </r>
  <r>
    <x v="429"/>
    <n v="0"/>
    <n v="704"/>
    <n v="0"/>
    <n v="106"/>
    <n v="3"/>
    <n v="673"/>
    <n v="0"/>
    <n v="44"/>
    <x v="2"/>
    <x v="9"/>
    <n v="0.15056818181818182"/>
    <n v="6.5378900445765234E-2"/>
    <n v="598"/>
    <n v="629"/>
    <n v="0"/>
    <n v="1"/>
    <n v="0.15056818181818182"/>
    <n v="0.95596590909090906"/>
    <n v="6.25E-2"/>
    <n v="0.97798295454545459"/>
  </r>
  <r>
    <x v="430"/>
    <n v="0"/>
    <n v="704"/>
    <n v="0"/>
    <n v="106"/>
    <n v="3"/>
    <n v="676"/>
    <n v="0"/>
    <n v="44"/>
    <x v="2"/>
    <x v="9"/>
    <n v="0.15056818181818182"/>
    <n v="6.5088757396449703E-2"/>
    <n v="598"/>
    <n v="632"/>
    <n v="0"/>
    <n v="1"/>
    <n v="0.15056818181818182"/>
    <n v="0.96022727272727271"/>
    <n v="6.25E-2"/>
    <n v="0.98011363636363635"/>
  </r>
  <r>
    <x v="431"/>
    <n v="0"/>
    <n v="704"/>
    <n v="0"/>
    <n v="106"/>
    <n v="2"/>
    <n v="678"/>
    <n v="0"/>
    <n v="44"/>
    <x v="2"/>
    <x v="9"/>
    <n v="0.15056818181818182"/>
    <n v="6.4896755162241887E-2"/>
    <n v="598"/>
    <n v="634"/>
    <n v="0"/>
    <n v="1"/>
    <n v="0.15056818181818182"/>
    <n v="0.96306818181818177"/>
    <n v="6.25E-2"/>
    <n v="0.98153409090909083"/>
  </r>
  <r>
    <x v="432"/>
    <n v="0"/>
    <n v="704"/>
    <n v="0"/>
    <n v="106"/>
    <n v="1"/>
    <n v="679"/>
    <n v="0"/>
    <n v="44"/>
    <x v="2"/>
    <x v="9"/>
    <n v="0.15056818181818182"/>
    <n v="6.4801178203240065E-2"/>
    <n v="598"/>
    <n v="635"/>
    <n v="0"/>
    <n v="1"/>
    <n v="0.15056818181818182"/>
    <n v="0.96448863636363635"/>
    <n v="6.25E-2"/>
    <n v="0.98224431818181812"/>
  </r>
  <r>
    <x v="433"/>
    <n v="0"/>
    <n v="704"/>
    <n v="0"/>
    <n v="106"/>
    <n v="2"/>
    <n v="681"/>
    <n v="0"/>
    <n v="44"/>
    <x v="2"/>
    <x v="10"/>
    <n v="0.15056818181818182"/>
    <n v="6.4610866372980913E-2"/>
    <n v="598"/>
    <n v="637"/>
    <n v="0"/>
    <n v="1"/>
    <n v="0.15056818181818182"/>
    <n v="0.96732954545454541"/>
    <n v="6.25E-2"/>
    <n v="0.98366477272727271"/>
  </r>
  <r>
    <x v="434"/>
    <n v="0"/>
    <n v="704"/>
    <n v="0"/>
    <n v="106"/>
    <n v="2"/>
    <n v="683"/>
    <n v="0"/>
    <n v="44"/>
    <x v="2"/>
    <x v="10"/>
    <n v="0.15056818181818182"/>
    <n v="6.4421669106881407E-2"/>
    <n v="598"/>
    <n v="639"/>
    <n v="0"/>
    <n v="1"/>
    <n v="0.15056818181818182"/>
    <n v="0.97017045454545459"/>
    <n v="6.25E-2"/>
    <n v="0.98508522727272729"/>
  </r>
  <r>
    <x v="435"/>
    <n v="0"/>
    <n v="704"/>
    <n v="0"/>
    <n v="106"/>
    <n v="2"/>
    <n v="685"/>
    <n v="0"/>
    <n v="44"/>
    <x v="2"/>
    <x v="10"/>
    <n v="0.15056818181818182"/>
    <n v="6.4233576642335768E-2"/>
    <n v="598"/>
    <n v="641"/>
    <n v="0"/>
    <n v="1"/>
    <n v="0.15056818181818182"/>
    <n v="0.97301136363636365"/>
    <n v="6.25E-2"/>
    <n v="0.98650568181818188"/>
  </r>
  <r>
    <x v="436"/>
    <n v="0"/>
    <n v="704"/>
    <n v="0"/>
    <n v="106"/>
    <n v="3"/>
    <n v="688"/>
    <n v="0"/>
    <n v="44"/>
    <x v="2"/>
    <x v="10"/>
    <n v="0.15056818181818182"/>
    <n v="6.3953488372093026E-2"/>
    <n v="598"/>
    <n v="644"/>
    <n v="0"/>
    <n v="1"/>
    <n v="0.15056818181818182"/>
    <n v="0.97727272727272729"/>
    <n v="6.25E-2"/>
    <n v="0.98863636363636365"/>
  </r>
  <r>
    <x v="437"/>
    <n v="0"/>
    <n v="704"/>
    <n v="0"/>
    <n v="106"/>
    <n v="3"/>
    <n v="691"/>
    <n v="0"/>
    <n v="44"/>
    <x v="2"/>
    <x v="10"/>
    <n v="0.15056818181818182"/>
    <n v="6.3675832127351659E-2"/>
    <n v="598"/>
    <n v="647"/>
    <n v="0"/>
    <n v="1"/>
    <n v="0.15056818181818182"/>
    <n v="0.98153409090909094"/>
    <n v="6.25E-2"/>
    <n v="0.99076704545454541"/>
  </r>
  <r>
    <x v="438"/>
    <n v="0"/>
    <n v="704"/>
    <n v="0"/>
    <n v="106"/>
    <n v="1"/>
    <n v="692"/>
    <n v="0"/>
    <n v="44"/>
    <x v="2"/>
    <x v="10"/>
    <n v="0.15056818181818182"/>
    <n v="6.358381502890173E-2"/>
    <n v="598"/>
    <n v="648"/>
    <n v="0"/>
    <n v="1"/>
    <n v="0.15056818181818182"/>
    <n v="0.98295454545454541"/>
    <n v="6.25E-2"/>
    <n v="0.99147727272727271"/>
  </r>
  <r>
    <x v="439"/>
    <n v="0"/>
    <n v="704"/>
    <n v="0"/>
    <n v="106"/>
    <n v="1"/>
    <n v="693"/>
    <n v="0"/>
    <n v="44"/>
    <x v="3"/>
    <x v="10"/>
    <n v="0.15056818181818182"/>
    <n v="6.3492063492063489E-2"/>
    <n v="598"/>
    <n v="649"/>
    <n v="0"/>
    <n v="1"/>
    <n v="0.15056818181818182"/>
    <n v="0.984375"/>
    <n v="6.25E-2"/>
    <n v="0.9921875"/>
  </r>
  <r>
    <x v="440"/>
    <n v="0"/>
    <n v="704"/>
    <n v="0"/>
    <n v="106"/>
    <n v="3"/>
    <n v="696"/>
    <n v="0"/>
    <n v="44"/>
    <x v="3"/>
    <x v="11"/>
    <n v="0.15056818181818182"/>
    <n v="6.3218390804597707E-2"/>
    <n v="598"/>
    <n v="652"/>
    <n v="0"/>
    <n v="1"/>
    <n v="0.15056818181818182"/>
    <n v="0.98863636363636365"/>
    <n v="6.25E-2"/>
    <n v="0.99431818181818188"/>
  </r>
  <r>
    <x v="441"/>
    <n v="0"/>
    <n v="704"/>
    <n v="0"/>
    <n v="106"/>
    <n v="0"/>
    <n v="696"/>
    <n v="0"/>
    <n v="44"/>
    <x v="3"/>
    <x v="11"/>
    <n v="0.15056818181818182"/>
    <n v="6.3218390804597707E-2"/>
    <n v="598"/>
    <n v="652"/>
    <n v="0"/>
    <n v="1"/>
    <n v="0.15056818181818182"/>
    <n v="0.98863636363636365"/>
    <n v="6.25E-2"/>
    <n v="0.99431818181818188"/>
  </r>
  <r>
    <x v="442"/>
    <n v="0"/>
    <n v="704"/>
    <n v="0"/>
    <n v="106"/>
    <n v="0"/>
    <n v="696"/>
    <n v="0"/>
    <n v="44"/>
    <x v="3"/>
    <x v="11"/>
    <n v="0.15056818181818182"/>
    <n v="6.3218390804597707E-2"/>
    <n v="598"/>
    <n v="652"/>
    <n v="0"/>
    <n v="1"/>
    <n v="0.15056818181818182"/>
    <n v="0.98863636363636365"/>
    <n v="6.25E-2"/>
    <n v="0.99431818181818188"/>
  </r>
  <r>
    <x v="443"/>
    <n v="0"/>
    <n v="704"/>
    <n v="0"/>
    <n v="106"/>
    <n v="2"/>
    <n v="698"/>
    <n v="0"/>
    <n v="44"/>
    <x v="3"/>
    <x v="11"/>
    <n v="0.15056818181818182"/>
    <n v="6.3037249283667621E-2"/>
    <n v="598"/>
    <n v="654"/>
    <n v="0"/>
    <n v="1"/>
    <n v="0.15056818181818182"/>
    <n v="0.99147727272727271"/>
    <n v="6.25E-2"/>
    <n v="0.99573863636363635"/>
  </r>
  <r>
    <x v="444"/>
    <n v="0"/>
    <n v="704"/>
    <n v="0"/>
    <n v="106"/>
    <n v="1"/>
    <n v="699"/>
    <n v="0"/>
    <n v="44"/>
    <x v="3"/>
    <x v="11"/>
    <n v="0.15056818181818182"/>
    <n v="6.2947067238912732E-2"/>
    <n v="598"/>
    <n v="655"/>
    <n v="0"/>
    <n v="1"/>
    <n v="0.15056818181818182"/>
    <n v="0.99289772727272729"/>
    <n v="6.25E-2"/>
    <n v="0.99644886363636365"/>
  </r>
  <r>
    <x v="445"/>
    <n v="0"/>
    <n v="704"/>
    <n v="0"/>
    <n v="106"/>
    <n v="1"/>
    <n v="700"/>
    <n v="0"/>
    <n v="44"/>
    <x v="3"/>
    <x v="11"/>
    <n v="0.15056818181818182"/>
    <n v="6.2857142857142861E-2"/>
    <n v="598"/>
    <n v="656"/>
    <n v="0"/>
    <n v="1"/>
    <n v="0.15056818181818182"/>
    <n v="0.99431818181818177"/>
    <n v="6.25E-2"/>
    <n v="0.99715909090909083"/>
  </r>
  <r>
    <x v="446"/>
    <n v="0"/>
    <n v="704"/>
    <n v="0"/>
    <n v="106"/>
    <n v="2"/>
    <n v="702"/>
    <n v="0"/>
    <n v="44"/>
    <x v="3"/>
    <x v="11"/>
    <n v="0.15056818181818182"/>
    <n v="6.2678062678062682E-2"/>
    <n v="598"/>
    <n v="658"/>
    <n v="0"/>
    <n v="1"/>
    <n v="0.15056818181818182"/>
    <n v="0.99715909090909094"/>
    <n v="6.25E-2"/>
    <n v="0.99857954545454541"/>
  </r>
  <r>
    <x v="447"/>
    <n v="0"/>
    <n v="704"/>
    <n v="0"/>
    <n v="106"/>
    <n v="2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48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49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0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1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2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3"/>
    <n v="0"/>
    <n v="704"/>
    <n v="0"/>
    <n v="106"/>
    <n v="0"/>
    <n v="704"/>
    <n v="0"/>
    <n v="44"/>
    <x v="3"/>
    <x v="12"/>
    <n v="0.15056818181818182"/>
    <n v="6.25E-2"/>
    <n v="598"/>
    <n v="660"/>
    <n v="0"/>
    <n v="1"/>
    <n v="0.15056818181818182"/>
    <n v="1"/>
    <n v="6.25E-2"/>
    <n v="1"/>
  </r>
  <r>
    <x v="454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5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6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7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8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59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60"/>
    <n v="0"/>
    <n v="704"/>
    <n v="0"/>
    <n v="106"/>
    <n v="0"/>
    <n v="704"/>
    <n v="0"/>
    <n v="44"/>
    <x v="3"/>
    <x v="13"/>
    <n v="0.15056818181818182"/>
    <n v="6.25E-2"/>
    <n v="598"/>
    <n v="660"/>
    <n v="0"/>
    <n v="1"/>
    <n v="0.15056818181818182"/>
    <n v="1"/>
    <n v="6.25E-2"/>
    <n v="1"/>
  </r>
  <r>
    <x v="461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2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3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4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5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6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7"/>
    <n v="0"/>
    <n v="704"/>
    <n v="0"/>
    <n v="106"/>
    <n v="0"/>
    <n v="704"/>
    <n v="0"/>
    <n v="44"/>
    <x v="3"/>
    <x v="14"/>
    <n v="0.15056818181818182"/>
    <n v="6.25E-2"/>
    <n v="598"/>
    <n v="660"/>
    <n v="0"/>
    <n v="1"/>
    <n v="0.15056818181818182"/>
    <n v="1"/>
    <n v="6.25E-2"/>
    <n v="1"/>
  </r>
  <r>
    <x v="468"/>
    <n v="0"/>
    <n v="704"/>
    <n v="0"/>
    <n v="106"/>
    <n v="0"/>
    <n v="704"/>
    <n v="0"/>
    <n v="44"/>
    <x v="3"/>
    <x v="15"/>
    <n v="0.15056818181818182"/>
    <n v="6.25E-2"/>
    <n v="598"/>
    <n v="660"/>
    <n v="0"/>
    <n v="1"/>
    <n v="0.15056818181818182"/>
    <n v="1"/>
    <n v="6.25E-2"/>
    <n v="1"/>
  </r>
  <r>
    <x v="469"/>
    <n v="0"/>
    <n v="704"/>
    <n v="0"/>
    <n v="106"/>
    <n v="0"/>
    <n v="704"/>
    <n v="0"/>
    <n v="44"/>
    <x v="3"/>
    <x v="15"/>
    <n v="0.15056818181818182"/>
    <n v="6.25E-2"/>
    <n v="598"/>
    <n v="660"/>
    <n v="0"/>
    <n v="1"/>
    <n v="0.15056818181818182"/>
    <n v="1"/>
    <n v="6.25E-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0"/>
    <d v="2026-04-11T00:00:00"/>
    <x v="27"/>
    <d v="2026-06-15T00:00:00"/>
    <d v="2026-05-18T00:00:00"/>
    <s v=""/>
    <d v="2026-06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7"/>
    <n v="2302600038"/>
    <x v="1"/>
    <x v="0"/>
    <d v="2026-04-11T00:00:00"/>
    <x v="27"/>
    <d v="2026-06-17T00:00:00"/>
    <d v="2026-05-18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8"/>
    <n v="2302600039"/>
    <x v="1"/>
    <x v="1"/>
    <d v="2026-04-07T00:00:00"/>
    <x v="25"/>
    <d v="2026-06-11T00:00:00"/>
    <d v="2026-05-19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0"/>
    <d v="2026-04-17T00:00:00"/>
    <x v="29"/>
    <d v="2026-06-18T00:00:00"/>
    <d v="2026-05-20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42"/>
    <n v="2302600043"/>
    <x v="1"/>
    <x v="2"/>
    <d v="2026-04-15T00:00:00"/>
    <x v="30"/>
    <d v="2026-06-15T00:00:00"/>
    <d v="2026-05-22T00:00:00"/>
    <n v="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3"/>
    <n v="2282600044"/>
    <x v="0"/>
    <x v="0"/>
    <d v="2026-04-15T00:00:00"/>
    <x v="30"/>
    <d v="2026-06-17T00:00:00"/>
    <d v="2026-05-22T00:00:00"/>
    <s v=""/>
    <d v="2026-06-1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4"/>
    <n v="2282600045"/>
    <x v="0"/>
    <x v="0"/>
    <d v="2026-04-20T00:00:00"/>
    <x v="31"/>
    <d v="2026-06-18T00:00:00"/>
    <d v="2026-05-25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5"/>
    <n v="2302600046"/>
    <x v="1"/>
    <x v="3"/>
    <d v="2026-04-14T00:00:00"/>
    <x v="32"/>
    <d v="2026-06-15T00:00:00"/>
    <d v="2026-05-2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6"/>
    <n v="2302600047"/>
    <x v="1"/>
    <x v="4"/>
    <d v="2026-04-15T00:00:00"/>
    <x v="30"/>
    <d v="2026-06-15T00:00:00"/>
    <d v="2026-05-26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5"/>
    <d v="2026-04-14T00:00:00"/>
    <x v="32"/>
    <d v="2026-06-17T00:00:00"/>
    <d v="2026-05-2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0"/>
    <d v="2026-04-22T00:00:00"/>
    <x v="33"/>
    <d v="2026-06-18T00:00:00"/>
    <d v="2026-05-27T00:00:00"/>
    <s v=""/>
    <d v="2026-06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9"/>
    <n v="2302600050"/>
    <x v="1"/>
    <x v="6"/>
    <d v="2026-04-24T00:00:00"/>
    <x v="34"/>
    <d v="2026-06-15T00:00:00"/>
    <d v="2026-05-2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0"/>
    <n v="2302600051"/>
    <x v="1"/>
    <x v="7"/>
    <d v="2026-04-28T00:00:00"/>
    <x v="35"/>
    <d v="2026-06-03T00:00:00"/>
    <d v="2026-05-28T00:00:00"/>
    <n v="1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8"/>
    <d v="2026-04-22T00:00:00"/>
    <x v="33"/>
    <d v="2026-06-15T00:00:00"/>
    <d v="2026-05-2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8"/>
    <d v="2026-04-27T00:00:00"/>
    <x v="36"/>
    <d v="2026-06-15T00:00:00"/>
    <d v="2026-05-29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9"/>
    <d v="2026-04-29T00:00:00"/>
    <x v="37"/>
    <d v="2026-06-17T00:00:00"/>
    <d v="2026-05-29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4"/>
    <n v="2302600055"/>
    <x v="1"/>
    <x v="10"/>
    <d v="2026-04-24T00:00:00"/>
    <x v="34"/>
    <d v="2026-06-04T00:00:00"/>
    <d v="2026-06-01T00:00:00"/>
    <n v="1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8"/>
    <d v="2026-04-22T00:00:00"/>
    <x v="33"/>
    <d v="2026-05-20T00:00:00"/>
    <d v="2026-06-01T00:00:00"/>
    <n v="2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1"/>
    <d v="2026-05-04T00:00:00"/>
    <x v="38"/>
    <d v="2026-06-12T00:00:00"/>
    <d v="2026-06-10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12"/>
    <d v="2026-05-04T00:00:00"/>
    <x v="39"/>
    <d v="2026-06-17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299999999999999"/>
    <n v="0.62162162162162138"/>
    <n v="5.4054054054054029E-2"/>
    <n v="5.4054054054054029E-2"/>
    <n v="0"/>
    <n v="8.1081081081081058E-2"/>
    <n v="8.1081081081081058E-2"/>
    <n v="0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58"/>
    <n v="2302600059"/>
    <x v="1"/>
    <x v="13"/>
    <d v="2026-05-05T00:00:00"/>
    <x v="40"/>
    <d v="2026-06-10T00:00:00"/>
    <d v="2026-06-11T00:00:00"/>
    <n v="8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6.7567567567567557E-2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14"/>
    <d v="2026-05-05T00:00:00"/>
    <x v="41"/>
    <d v="2026-06-16T00:00:00"/>
    <d v="2026-06-11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4"/>
    <d v="2026-05-06T00:00:00"/>
    <x v="42"/>
    <d v="2026-06-17T00:00:00"/>
    <d v="2026-06-12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15"/>
    <d v="2026-05-06T00:00:00"/>
    <x v="41"/>
    <d v="2026-06-17T00:00:00"/>
    <d v="2026-06-12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1"/>
    <x v="62"/>
    <n v="2302600063"/>
    <x v="1"/>
    <x v="16"/>
    <d v="2026-05-07T00:00:00"/>
    <x v="39"/>
    <d v="2026-06-17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4999999999999992"/>
    <n v="0.67567567567567544"/>
    <n v="0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7"/>
    <d v="2026-05-07T00:00:00"/>
    <x v="41"/>
    <d v="2026-06-04T00:00:00"/>
    <d v="2026-06-13T00:00:00"/>
    <n v="1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18"/>
    <d v="2026-05-08T00:00:00"/>
    <x v="43"/>
    <d v="2026-06-09T00:00:00"/>
    <d v="2026-06-03T00:00:00"/>
    <n v="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9"/>
    <d v="2026-05-08T00:00:00"/>
    <x v="44"/>
    <d v="2026-06-17T00:00:00"/>
    <d v="2026-06-13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19999999999999993"/>
    <n v="0.54054054054054035"/>
    <n v="0"/>
    <n v="5.4054054054054029E-2"/>
    <n v="2.7027027027027015E-2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66"/>
    <n v="2302600067"/>
    <x v="1"/>
    <x v="20"/>
    <d v="2026-05-11T00:00:00"/>
    <x v="45"/>
    <d v="2026-06-17T00:00:00"/>
    <d v="2026-06-16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8499999999999986"/>
    <n v="0.77027027027026995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0"/>
    <n v="2.7027027027027015E-2"/>
    <n v="31.32"/>
    <x v="3"/>
    <n v="5"/>
    <x v="1"/>
    <x v="1"/>
  </r>
  <r>
    <x v="2"/>
    <x v="67"/>
    <n v="2282600068"/>
    <x v="0"/>
    <x v="21"/>
    <d v="2026-05-11T00:00:00"/>
    <x v="46"/>
    <d v="2026-06-17T00:00:00"/>
    <d v="2026-06-06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2"/>
    <d v="2026-05-12T00:00:00"/>
    <x v="46"/>
    <d v="2026-06-15T00:00:00"/>
    <d v="2026-06-07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23"/>
    <d v="2026-05-12T00:00:00"/>
    <x v="45"/>
    <d v="2026-06-17T00:00:00"/>
    <d v="2026-06-1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2049999999999999"/>
    <n v="0.55405405405405384"/>
    <n v="5.4054054054054029E-2"/>
    <n v="5.4054054054054029E-2"/>
    <n v="0"/>
    <n v="8.1081081081081058E-2"/>
    <n v="8.1081081081081058E-2"/>
    <n v="0"/>
    <n v="5.4054054054054029E-2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70"/>
    <n v="2302600071"/>
    <x v="1"/>
    <x v="24"/>
    <d v="2026-05-13T00:00:00"/>
    <x v="46"/>
    <d v="2026-06-16T00:00:00"/>
    <d v="2026-06-18T00:00:00"/>
    <n v="2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18999999999999995"/>
    <n v="0.51351351351351338"/>
    <n v="5.4054054054054029E-2"/>
    <n v="5.4054054054054029E-2"/>
    <n v="2.7027027027027015E-2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1"/>
    <x v="1"/>
    <x v="1"/>
  </r>
  <r>
    <x v="2"/>
    <x v="71"/>
    <n v="2282600072"/>
    <x v="0"/>
    <x v="1"/>
    <d v="2026-05-13T00:00:00"/>
    <x v="44"/>
    <d v="2026-06-12T00:00:00"/>
    <d v="2026-06-08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21"/>
    <d v="2026-05-14T00:00:00"/>
    <x v="47"/>
    <d v="2026-06-17T00:00:00"/>
    <d v="2026-06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1"/>
    <x v="1"/>
    <x v="1"/>
  </r>
  <r>
    <x v="2"/>
    <x v="73"/>
    <n v="2302600074"/>
    <x v="1"/>
    <x v="25"/>
    <d v="2026-05-14T00:00:00"/>
    <x v="48"/>
    <d v="2026-06-17T00:00:00"/>
    <d v="2026-06-19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74"/>
    <n v="2302600075"/>
    <x v="1"/>
    <x v="26"/>
    <d v="2026-05-15T00:00:00"/>
    <x v="49"/>
    <d v="2026-06-17T00:00:00"/>
    <d v="2026-06-20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3"/>
    <x v="1"/>
    <x v="1"/>
  </r>
  <r>
    <x v="2"/>
    <x v="75"/>
    <n v="2282600076"/>
    <x v="0"/>
    <x v="27"/>
    <d v="2026-05-15T00:00:00"/>
    <x v="50"/>
    <d v="2026-06-17T00:00:00"/>
    <d v="2026-06-1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91"/>
    <n v="0.66216216216216195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21"/>
    <d v="2026-05-18T00:00:00"/>
    <x v="51"/>
    <d v="2026-06-15T00:00:00"/>
    <d v="2026-06-1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26"/>
    <d v="2026-05-18T00:00:00"/>
    <x v="45"/>
    <d v="2026-06-17T00:00:00"/>
    <d v="2026-06-2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26"/>
    <d v="2026-05-19T00:00:00"/>
    <x v="52"/>
    <d v="2026-06-10T00:00:00"/>
    <d v="2026-06-24T00:00:00"/>
    <n v="8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1"/>
    <d v="2026-05-19T00:00:00"/>
    <x v="51"/>
    <d v="2026-06-16T00:00:00"/>
    <d v="2026-06-14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28"/>
    <d v="2026-05-20T00:00:00"/>
    <x v="53"/>
    <d v="2026-06-11T00:00:00"/>
    <d v="2026-06-15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29"/>
    <d v="2026-05-20T00:00:00"/>
    <x v="53"/>
    <d v="2026-06-15T00:00:00"/>
    <d v="2026-06-25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9"/>
    <x v="1"/>
    <x v="1"/>
  </r>
  <r>
    <x v="2"/>
    <x v="82"/>
    <n v="2302600083"/>
    <x v="1"/>
    <x v="30"/>
    <d v="2026-05-22T00:00:00"/>
    <x v="54"/>
    <d v="2026-06-17T00:00:00"/>
    <d v="2026-06-2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0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2.7027027027027015E-2"/>
    <n v="31.32"/>
    <x v="5"/>
    <n v="10"/>
    <x v="1"/>
    <x v="1"/>
  </r>
  <r>
    <x v="2"/>
    <x v="83"/>
    <n v="2282600084"/>
    <x v="0"/>
    <x v="31"/>
    <d v="2026-05-22T00:00:00"/>
    <x v="53"/>
    <d v="2026-06-16T00:00:00"/>
    <d v="2026-06-1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7"/>
    <x v="1"/>
    <x v="1"/>
  </r>
  <r>
    <x v="2"/>
    <x v="84"/>
    <n v="2282600085"/>
    <x v="0"/>
    <x v="32"/>
    <d v="2026-05-25T00:00:00"/>
    <x v="53"/>
    <d v="2026-06-17T00:00:00"/>
    <d v="2026-06-20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86"/>
    <n v="0.74324324324324287"/>
    <n v="5.4054054054054029E-2"/>
    <n v="5.4054054054054029E-2"/>
    <n v="2.7027027027027015E-2"/>
    <n v="8.1081081081081058E-2"/>
    <n v="0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4"/>
    <x v="1"/>
    <x v="1"/>
  </r>
  <r>
    <x v="2"/>
    <x v="85"/>
    <n v="2302600086"/>
    <x v="1"/>
    <x v="33"/>
    <d v="2026-05-25T00:00:00"/>
    <x v="55"/>
    <d v="2026-06-17T00:00:00"/>
    <d v="2026-06-30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9"/>
    <x v="1"/>
    <x v="1"/>
  </r>
  <r>
    <x v="2"/>
    <x v="86"/>
    <n v="2302600087"/>
    <x v="1"/>
    <x v="34"/>
    <d v="2026-05-26T00:00:00"/>
    <x v="53"/>
    <d v="2026-06-17T00:00:00"/>
    <d v="2026-07-01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3999999999999996"/>
    <n v="0.3783783783783783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4"/>
    <n v="3"/>
    <x v="1"/>
    <x v="1"/>
  </r>
  <r>
    <x v="2"/>
    <x v="87"/>
    <n v="2282600088"/>
    <x v="0"/>
    <x v="22"/>
    <d v="2026-05-26T00:00:00"/>
    <x v="53"/>
    <d v="2026-06-17T00:00:00"/>
    <d v="2026-06-21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3"/>
    <x v="1"/>
    <x v="1"/>
  </r>
  <r>
    <x v="2"/>
    <x v="88"/>
    <n v="2282600089"/>
    <x v="0"/>
    <x v="35"/>
    <d v="2026-05-27T00:00:00"/>
    <x v="56"/>
    <d v="2026-06-10T00:00:00"/>
    <d v="2026-06-22T00:00:00"/>
    <n v="8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2"/>
    <x v="89"/>
    <n v="2302600090"/>
    <x v="1"/>
    <x v="36"/>
    <d v="2026-05-27T00:00:00"/>
    <x v="55"/>
    <d v="2026-06-17T00:00:00"/>
    <d v="2026-07-02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7"/>
    <x v="1"/>
    <x v="1"/>
  </r>
  <r>
    <x v="2"/>
    <x v="90"/>
    <n v="2302600091"/>
    <x v="1"/>
    <x v="36"/>
    <d v="2026-05-28T00:00:00"/>
    <x v="57"/>
    <d v="2026-06-17T00:00:00"/>
    <d v="2026-07-03T00:00:00"/>
    <n v="1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1"/>
    <x v="1"/>
    <x v="1"/>
  </r>
  <r>
    <x v="2"/>
    <x v="91"/>
    <n v="2282600092"/>
    <x v="0"/>
    <x v="35"/>
    <d v="2026-05-28T00:00:00"/>
    <x v="58"/>
    <d v="2026-06-11T00:00:00"/>
    <d v="2026-06-23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2"/>
    <x v="92"/>
    <n v="2282600093"/>
    <x v="0"/>
    <x v="35"/>
    <d v="2026-05-29T00:00:00"/>
    <x v="58"/>
    <d v="2026-06-11T00:00:00"/>
    <d v="2026-06-24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2"/>
    <x v="93"/>
    <n v="2302600094"/>
    <x v="1"/>
    <x v="35"/>
    <d v="2026-05-29T00:00:00"/>
    <x v="57"/>
    <d v="2026-06-10T00:00:00"/>
    <d v="2026-07-04T00:00:00"/>
    <n v="8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</r>
  <r>
    <x v="2"/>
    <x v="94"/>
    <n v="2302600095"/>
    <x v="1"/>
    <x v="30"/>
    <d v="2026-06-01T00:00:00"/>
    <x v="59"/>
    <d v="2026-06-17T00:00:00"/>
    <d v="2026-07-07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5.9999999999999984E-2"/>
    <n v="0.162162162162162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0"/>
    <n v="31.32"/>
    <x v="5"/>
    <n v="3"/>
    <x v="1"/>
    <x v="1"/>
  </r>
  <r>
    <x v="2"/>
    <x v="95"/>
    <n v="2282600096"/>
    <x v="0"/>
    <x v="31"/>
    <d v="2026-06-01T00:00:00"/>
    <x v="59"/>
    <d v="2026-06-16T00:00:00"/>
    <d v="2026-06-27T00:00:00"/>
    <n v="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3"/>
    <x v="96"/>
    <n v="2282600097"/>
    <x v="0"/>
    <x v="35"/>
    <d v="2026-06-02T00:00:00"/>
    <x v="58"/>
    <d v="2026-06-16T00:00:00"/>
    <d v="2026-06-26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3"/>
    <x v="97"/>
    <n v="2302600098"/>
    <x v="1"/>
    <x v="37"/>
    <d v="2026-06-02T00:00:00"/>
    <x v="58"/>
    <d v="2026-06-17T00:00:00"/>
    <d v="2026-07-06T00:00:00"/>
    <n v="1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3"/>
    <x v="98"/>
    <n v="2302600099"/>
    <x v="1"/>
    <x v="38"/>
    <d v="2026-06-03T00:00:00"/>
    <x v="60"/>
    <d v="1899-12-30T00:00:00"/>
    <d v="2026-07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99"/>
    <n v="2282600100"/>
    <x v="0"/>
    <x v="35"/>
    <d v="2026-06-03T00:00:00"/>
    <x v="61"/>
    <d v="2026-06-16T00:00:00"/>
    <d v="2026-06-27T00:00:00"/>
    <n v="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2"/>
    <x v="1"/>
    <x v="1"/>
  </r>
  <r>
    <x v="3"/>
    <x v="100"/>
    <n v="2282600101"/>
    <x v="0"/>
    <x v="39"/>
    <d v="2026-06-04T00:00:00"/>
    <x v="62"/>
    <d v="2026-06-17T00:00:00"/>
    <d v="2026-06-28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n v="13"/>
    <x v="1"/>
    <x v="1"/>
  </r>
  <r>
    <x v="3"/>
    <x v="101"/>
    <n v="2302600102"/>
    <x v="1"/>
    <x v="35"/>
    <d v="2026-06-04T00:00:00"/>
    <x v="62"/>
    <d v="2026-06-17T00:00:00"/>
    <d v="2026-07-08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3"/>
    <x v="1"/>
    <x v="1"/>
  </r>
  <r>
    <x v="3"/>
    <x v="102"/>
    <n v="2302600103"/>
    <x v="1"/>
    <x v="37"/>
    <d v="2026-06-05T00:00:00"/>
    <x v="58"/>
    <d v="2026-06-17T00:00:00"/>
    <d v="2026-07-09T00:00:00"/>
    <n v="1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6"/>
    <x v="1"/>
    <x v="1"/>
  </r>
  <r>
    <x v="3"/>
    <x v="103"/>
    <n v="2282600104"/>
    <x v="0"/>
    <x v="35"/>
    <d v="2026-06-05T00:00:00"/>
    <x v="58"/>
    <d v="2026-06-12T00:00:00"/>
    <d v="2026-06-29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6"/>
    <x v="1"/>
    <x v="1"/>
  </r>
  <r>
    <x v="3"/>
    <x v="104"/>
    <n v="2282600105"/>
    <x v="0"/>
    <x v="35"/>
    <d v="2026-06-08T00:00:00"/>
    <x v="63"/>
    <d v="2026-06-17T00:00:00"/>
    <d v="2026-07-02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8"/>
    <x v="1"/>
    <x v="1"/>
  </r>
  <r>
    <x v="3"/>
    <x v="105"/>
    <n v="2302600106"/>
    <x v="1"/>
    <x v="39"/>
    <d v="2026-06-08T00:00:00"/>
    <x v="62"/>
    <d v="2026-06-17T00:00:00"/>
    <d v="2026-07-12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9"/>
    <x v="1"/>
    <x v="1"/>
  </r>
  <r>
    <x v="3"/>
    <x v="106"/>
    <n v="2302600107"/>
    <x v="1"/>
    <x v="38"/>
    <d v="2026-06-09T00:00:00"/>
    <x v="60"/>
    <d v="1899-12-30T00:00:00"/>
    <d v="2026-07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07"/>
    <n v="2282600108"/>
    <x v="0"/>
    <x v="38"/>
    <d v="2026-06-09T00:00:00"/>
    <x v="60"/>
    <d v="1899-12-30T00:00:00"/>
    <d v="2026-07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8"/>
    <n v="2282600109"/>
    <x v="0"/>
    <x v="38"/>
    <d v="2026-06-10T00:00:00"/>
    <x v="60"/>
    <d v="1899-12-30T00:00:00"/>
    <d v="2026-07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09"/>
    <n v="2302600110"/>
    <x v="1"/>
    <x v="38"/>
    <d v="2026-06-10T00:00:00"/>
    <x v="60"/>
    <d v="1899-12-30T00:00:00"/>
    <d v="2026-07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0"/>
    <n v="2302600111"/>
    <x v="1"/>
    <x v="39"/>
    <d v="2026-06-11T00:00:00"/>
    <x v="62"/>
    <d v="2026-06-17T00:00:00"/>
    <d v="2026-07-15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6"/>
    <x v="1"/>
    <x v="1"/>
  </r>
  <r>
    <x v="3"/>
    <x v="111"/>
    <n v="2282600112"/>
    <x v="0"/>
    <x v="38"/>
    <d v="2026-06-11T00:00:00"/>
    <x v="60"/>
    <d v="1899-12-30T00:00:00"/>
    <d v="2026-07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2"/>
    <n v="2282600113"/>
    <x v="0"/>
    <x v="38"/>
    <d v="2026-06-12T00:00:00"/>
    <x v="60"/>
    <d v="1899-12-30T00:00:00"/>
    <d v="2026-07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3"/>
    <n v="2302600114"/>
    <x v="1"/>
    <x v="38"/>
    <d v="2026-06-12T00:00:00"/>
    <x v="60"/>
    <d v="1899-12-30T00:00:00"/>
    <d v="2026-07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4"/>
    <n v="2302600115"/>
    <x v="1"/>
    <x v="38"/>
    <d v="2026-06-15T00:00:00"/>
    <x v="60"/>
    <d v="1899-12-30T00:00:00"/>
    <d v="2026-07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5"/>
    <n v="2282600116"/>
    <x v="0"/>
    <x v="38"/>
    <d v="2026-06-15T00:00:00"/>
    <x v="60"/>
    <d v="1899-12-30T00:00:00"/>
    <d v="2026-07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6"/>
    <n v="2282600117"/>
    <x v="0"/>
    <x v="38"/>
    <d v="2026-06-16T00:00:00"/>
    <x v="60"/>
    <d v="1899-12-30T00:00:00"/>
    <d v="2026-07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17"/>
    <n v="2302600118"/>
    <x v="1"/>
    <x v="38"/>
    <d v="2026-06-16T00:00:00"/>
    <x v="60"/>
    <d v="1899-12-30T00:00:00"/>
    <d v="2026-07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8"/>
    <n v="2302600119"/>
    <x v="1"/>
    <x v="38"/>
    <d v="2026-06-17T00:00:00"/>
    <x v="60"/>
    <d v="1899-12-30T00:00:00"/>
    <d v="2026-07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19"/>
    <n v="2282600120"/>
    <x v="0"/>
    <x v="38"/>
    <d v="2026-06-17T00:00:00"/>
    <x v="60"/>
    <d v="1899-12-30T00:00:00"/>
    <d v="2026-07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0"/>
    <n v="2282600121"/>
    <x v="0"/>
    <x v="38"/>
    <d v="2026-06-18T00:00:00"/>
    <x v="60"/>
    <d v="1899-12-30T00:00:00"/>
    <d v="2026-07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1"/>
    <n v="2302600122"/>
    <x v="1"/>
    <x v="38"/>
    <d v="2026-06-18T00:00:00"/>
    <x v="60"/>
    <d v="1899-12-30T00:00:00"/>
    <d v="2026-07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2"/>
    <n v="2302600123"/>
    <x v="1"/>
    <x v="38"/>
    <d v="2026-06-19T00:00:00"/>
    <x v="60"/>
    <d v="1899-12-30T00:00:00"/>
    <d v="2026-07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3"/>
    <n v="2282600124"/>
    <x v="0"/>
    <x v="38"/>
    <d v="2026-06-19T00:00:00"/>
    <x v="60"/>
    <d v="1899-12-30T00:00:00"/>
    <d v="2026-07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4"/>
    <n v="2282600125"/>
    <x v="0"/>
    <x v="38"/>
    <d v="2026-06-22T00:00:00"/>
    <x v="60"/>
    <d v="1899-12-30T00:00:00"/>
    <d v="2026-07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3"/>
    <x v="125"/>
    <n v="2302600126"/>
    <x v="1"/>
    <x v="38"/>
    <d v="2026-06-22T00:00:00"/>
    <x v="60"/>
    <d v="1899-12-30T00:00:00"/>
    <d v="2026-07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6"/>
    <n v="2302600127"/>
    <x v="1"/>
    <x v="38"/>
    <d v="2026-06-23T00:00:00"/>
    <x v="60"/>
    <d v="1899-12-30T00:00:00"/>
    <d v="2026-07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3"/>
    <x v="127"/>
    <n v="2282600128"/>
    <x v="0"/>
    <x v="38"/>
    <d v="2026-06-23T00:00:00"/>
    <x v="60"/>
    <d v="1899-12-30T00:00:00"/>
    <d v="2026-07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8"/>
    <n v="2282600129"/>
    <x v="0"/>
    <x v="38"/>
    <d v="2026-06-24T00:00:00"/>
    <x v="60"/>
    <d v="1899-12-30T00:00:00"/>
    <d v="2026-07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29"/>
    <n v="2302600130"/>
    <x v="1"/>
    <x v="38"/>
    <d v="2026-06-24T00:00:00"/>
    <x v="60"/>
    <d v="1899-12-30T00:00:00"/>
    <d v="2026-07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0"/>
    <n v="2302600131"/>
    <x v="1"/>
    <x v="38"/>
    <d v="2026-06-25T00:00:00"/>
    <x v="60"/>
    <d v="1899-12-30T00:00:00"/>
    <d v="2026-07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1"/>
    <n v="2282600132"/>
    <x v="0"/>
    <x v="38"/>
    <d v="2026-06-25T00:00:00"/>
    <x v="60"/>
    <d v="1899-12-30T00:00:00"/>
    <d v="2026-07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2"/>
    <n v="2282600133"/>
    <x v="0"/>
    <x v="38"/>
    <d v="2026-06-25T00:00:00"/>
    <x v="60"/>
    <d v="1899-12-30T00:00:00"/>
    <d v="2026-07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3"/>
    <n v="2302600134"/>
    <x v="1"/>
    <x v="38"/>
    <d v="2026-06-26T00:00:00"/>
    <x v="60"/>
    <d v="1899-12-30T00:00:00"/>
    <d v="2026-07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4"/>
    <n v="2302600135"/>
    <x v="1"/>
    <x v="38"/>
    <d v="2026-06-26T00:00:00"/>
    <x v="60"/>
    <d v="1899-12-30T00:00:00"/>
    <d v="2026-07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5"/>
    <n v="2282600136"/>
    <x v="0"/>
    <x v="38"/>
    <d v="2026-06-29T00:00:00"/>
    <x v="60"/>
    <d v="1899-12-30T00:00:00"/>
    <d v="2026-07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6"/>
    <n v="2282600137"/>
    <x v="0"/>
    <x v="38"/>
    <d v="2026-06-29T00:00:00"/>
    <x v="60"/>
    <d v="1899-12-30T00:00:00"/>
    <d v="2026-07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37"/>
    <n v="2302600138"/>
    <x v="1"/>
    <x v="38"/>
    <d v="2026-06-29T00:00:00"/>
    <x v="60"/>
    <d v="1899-12-30T00:00:00"/>
    <d v="2026-07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8"/>
    <n v="2302600139"/>
    <x v="1"/>
    <x v="38"/>
    <d v="2026-06-30T00:00:00"/>
    <x v="60"/>
    <d v="1899-12-30T00:00:00"/>
    <d v="2026-08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39"/>
    <n v="2282600140"/>
    <x v="0"/>
    <x v="38"/>
    <d v="2026-06-30T00:00:00"/>
    <x v="60"/>
    <d v="1899-12-30T00:00:00"/>
    <d v="2026-07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0"/>
    <n v="2282600141"/>
    <x v="0"/>
    <x v="38"/>
    <d v="2026-07-01T00:00:00"/>
    <x v="60"/>
    <d v="1899-12-30T00:00:00"/>
    <d v="2026-07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1"/>
    <n v="2302600142"/>
    <x v="1"/>
    <x v="38"/>
    <d v="2026-07-01T00:00:00"/>
    <x v="60"/>
    <d v="1899-12-30T00:00:00"/>
    <d v="2026-08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2"/>
    <n v="2302600143"/>
    <x v="1"/>
    <x v="38"/>
    <d v="2026-07-01T00:00:00"/>
    <x v="60"/>
    <d v="1899-12-30T00:00:00"/>
    <d v="2026-08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3"/>
    <n v="2282600144"/>
    <x v="0"/>
    <x v="38"/>
    <d v="2026-07-02T00:00:00"/>
    <x v="60"/>
    <d v="1899-12-30T00:00:00"/>
    <d v="2026-07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4"/>
    <n v="2282600145"/>
    <x v="0"/>
    <x v="38"/>
    <d v="2026-07-02T00:00:00"/>
    <x v="60"/>
    <d v="1899-12-30T00:00:00"/>
    <d v="2026-07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5"/>
    <n v="2302600146"/>
    <x v="1"/>
    <x v="38"/>
    <d v="2026-07-03T00:00:00"/>
    <x v="60"/>
    <d v="1899-12-30T00:00:00"/>
    <d v="2026-08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6"/>
    <n v="2302600147"/>
    <x v="1"/>
    <x v="38"/>
    <d v="2026-07-03T00:00:00"/>
    <x v="60"/>
    <d v="1899-12-30T00:00:00"/>
    <d v="2026-08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47"/>
    <n v="2282600148"/>
    <x v="0"/>
    <x v="38"/>
    <d v="2026-07-03T00:00:00"/>
    <x v="60"/>
    <d v="1899-12-30T00:00:00"/>
    <d v="2026-07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8"/>
    <n v="2282600149"/>
    <x v="0"/>
    <x v="38"/>
    <d v="2026-07-06T00:00:00"/>
    <x v="60"/>
    <d v="1899-12-30T00:00:00"/>
    <d v="2026-07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49"/>
    <n v="2302600150"/>
    <x v="1"/>
    <x v="38"/>
    <d v="2026-07-06T00:00:00"/>
    <x v="60"/>
    <d v="1899-12-30T00:00:00"/>
    <d v="2026-08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0"/>
    <n v="2302600151"/>
    <x v="1"/>
    <x v="38"/>
    <d v="2026-07-07T00:00:00"/>
    <x v="60"/>
    <d v="1899-12-30T00:00:00"/>
    <d v="2026-08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1"/>
    <n v="2282600152"/>
    <x v="0"/>
    <x v="38"/>
    <d v="2026-07-07T00:00:00"/>
    <x v="60"/>
    <d v="1899-12-30T00:00:00"/>
    <d v="2026-07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2"/>
    <n v="2282600153"/>
    <x v="0"/>
    <x v="38"/>
    <d v="2026-07-07T00:00:00"/>
    <x v="60"/>
    <d v="1899-12-30T00:00:00"/>
    <d v="2026-07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3"/>
    <n v="2302600154"/>
    <x v="1"/>
    <x v="38"/>
    <d v="2026-07-08T00:00:00"/>
    <x v="60"/>
    <d v="1899-12-30T00:00:00"/>
    <d v="2026-08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4"/>
    <n v="2302600155"/>
    <x v="1"/>
    <x v="38"/>
    <d v="2026-07-08T00:00:00"/>
    <x v="60"/>
    <d v="1899-12-30T00:00:00"/>
    <d v="2026-08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5"/>
    <n v="2282600156"/>
    <x v="0"/>
    <x v="38"/>
    <d v="2026-07-09T00:00:00"/>
    <x v="60"/>
    <d v="1899-12-30T00:00:00"/>
    <d v="2026-07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6"/>
    <n v="2282600157"/>
    <x v="0"/>
    <x v="38"/>
    <d v="2026-07-09T00:00:00"/>
    <x v="60"/>
    <d v="1899-12-30T00:00:00"/>
    <d v="2026-07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4"/>
    <x v="157"/>
    <n v="2302600158"/>
    <x v="1"/>
    <x v="38"/>
    <d v="2026-07-09T00:00:00"/>
    <x v="60"/>
    <d v="1899-12-30T00:00:00"/>
    <d v="2026-08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8"/>
    <n v="2302600159"/>
    <x v="1"/>
    <x v="38"/>
    <d v="2026-07-10T00:00:00"/>
    <x v="60"/>
    <d v="1899-12-30T00:00:00"/>
    <d v="2026-08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4"/>
    <x v="159"/>
    <n v="2282600160"/>
    <x v="0"/>
    <x v="38"/>
    <d v="2026-07-10T00:00:00"/>
    <x v="60"/>
    <d v="1899-12-30T00:00:00"/>
    <d v="2026-08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0"/>
    <n v="2282600161"/>
    <x v="0"/>
    <x v="38"/>
    <d v="2026-07-13T00:00:00"/>
    <x v="60"/>
    <d v="1899-12-30T00:00:00"/>
    <d v="2026-08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1"/>
    <n v="2302600162"/>
    <x v="1"/>
    <x v="38"/>
    <d v="2026-07-13T00:00:00"/>
    <x v="60"/>
    <d v="1899-12-30T00:00:00"/>
    <d v="2026-08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2"/>
    <n v="2302600163"/>
    <x v="1"/>
    <x v="38"/>
    <d v="2026-07-13T00:00:00"/>
    <x v="60"/>
    <d v="1899-12-30T00:00:00"/>
    <d v="2026-08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3"/>
    <n v="2282600164"/>
    <x v="0"/>
    <x v="38"/>
    <d v="2026-07-14T00:00:00"/>
    <x v="60"/>
    <d v="1899-12-30T00:00:00"/>
    <d v="2026-08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4"/>
    <n v="2282600165"/>
    <x v="0"/>
    <x v="38"/>
    <d v="2026-07-14T00:00:00"/>
    <x v="60"/>
    <d v="1899-12-30T00:00:00"/>
    <d v="2026-08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5"/>
    <n v="2302600166"/>
    <x v="1"/>
    <x v="38"/>
    <d v="2026-07-15T00:00:00"/>
    <x v="60"/>
    <d v="1899-12-30T00:00:00"/>
    <d v="2026-08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6"/>
    <n v="2302600167"/>
    <x v="1"/>
    <x v="38"/>
    <d v="2026-07-15T00:00:00"/>
    <x v="60"/>
    <d v="1899-12-30T00:00:00"/>
    <d v="2026-08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67"/>
    <n v="2282600168"/>
    <x v="0"/>
    <x v="38"/>
    <d v="2026-07-15T00:00:00"/>
    <x v="60"/>
    <d v="1899-12-30T00:00:00"/>
    <d v="2026-08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8"/>
    <n v="2282600169"/>
    <x v="0"/>
    <x v="38"/>
    <d v="2026-07-16T00:00:00"/>
    <x v="60"/>
    <d v="1899-12-30T00:00:00"/>
    <d v="2026-08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69"/>
    <n v="2302600170"/>
    <x v="1"/>
    <x v="38"/>
    <d v="2026-07-16T00:00:00"/>
    <x v="60"/>
    <d v="1899-12-30T00:00:00"/>
    <d v="2026-08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0"/>
    <n v="2302600171"/>
    <x v="1"/>
    <x v="38"/>
    <d v="2026-07-17T00:00:00"/>
    <x v="60"/>
    <d v="1899-12-30T00:00:00"/>
    <d v="2026-08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1"/>
    <n v="2282600172"/>
    <x v="0"/>
    <x v="38"/>
    <d v="2026-07-17T00:00:00"/>
    <x v="60"/>
    <d v="1899-12-30T00:00:00"/>
    <d v="2026-08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2"/>
    <n v="2282600173"/>
    <x v="0"/>
    <x v="38"/>
    <d v="2026-07-17T00:00:00"/>
    <x v="60"/>
    <d v="1899-12-30T00:00:00"/>
    <d v="2026-08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3"/>
    <n v="2302600174"/>
    <x v="1"/>
    <x v="38"/>
    <d v="2026-07-20T00:00:00"/>
    <x v="60"/>
    <d v="1899-12-30T00:00:00"/>
    <d v="2026-08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4"/>
    <n v="2302600175"/>
    <x v="1"/>
    <x v="38"/>
    <d v="2026-07-20T00:00:00"/>
    <x v="60"/>
    <d v="1899-12-30T00:00:00"/>
    <d v="2026-08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5"/>
    <n v="2282600176"/>
    <x v="0"/>
    <x v="38"/>
    <d v="2026-07-21T00:00:00"/>
    <x v="60"/>
    <d v="1899-12-30T00:00:00"/>
    <d v="2026-08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6"/>
    <n v="2282600177"/>
    <x v="0"/>
    <x v="38"/>
    <d v="2026-07-21T00:00:00"/>
    <x v="60"/>
    <d v="1899-12-30T00:00:00"/>
    <d v="2026-08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77"/>
    <n v="2302600178"/>
    <x v="1"/>
    <x v="38"/>
    <d v="2026-07-21T00:00:00"/>
    <x v="60"/>
    <d v="1899-12-30T00:00:00"/>
    <d v="2026-08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8"/>
    <n v="2302600179"/>
    <x v="1"/>
    <x v="38"/>
    <d v="2026-07-22T00:00:00"/>
    <x v="60"/>
    <d v="1899-12-30T00:00:00"/>
    <d v="2026-08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79"/>
    <n v="2282600180"/>
    <x v="0"/>
    <x v="38"/>
    <d v="2026-07-22T00:00:00"/>
    <x v="60"/>
    <d v="1899-12-30T00:00:00"/>
    <d v="2026-08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0"/>
    <n v="2282600181"/>
    <x v="0"/>
    <x v="38"/>
    <d v="2026-07-23T00:00:00"/>
    <x v="60"/>
    <d v="1899-12-30T00:00:00"/>
    <d v="2026-08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1"/>
    <n v="2302600182"/>
    <x v="1"/>
    <x v="38"/>
    <d v="2026-07-23T00:00:00"/>
    <x v="60"/>
    <d v="1899-12-30T00:00:00"/>
    <d v="2026-08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2"/>
    <n v="2302600183"/>
    <x v="1"/>
    <x v="38"/>
    <d v="2026-07-23T00:00:00"/>
    <x v="60"/>
    <d v="1899-12-30T00:00:00"/>
    <d v="2026-08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3"/>
    <n v="2282600184"/>
    <x v="0"/>
    <x v="38"/>
    <d v="2026-07-24T00:00:00"/>
    <x v="60"/>
    <d v="1899-12-30T00:00:00"/>
    <d v="2026-08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4"/>
    <n v="2282600185"/>
    <x v="0"/>
    <x v="38"/>
    <d v="2026-07-24T00:00:00"/>
    <x v="60"/>
    <d v="1899-12-30T00:00:00"/>
    <d v="2026-08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5"/>
    <n v="2302600186"/>
    <x v="1"/>
    <x v="38"/>
    <d v="2026-07-27T00:00:00"/>
    <x v="60"/>
    <d v="1899-12-30T00:00:00"/>
    <d v="2026-08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6"/>
    <n v="2302600187"/>
    <x v="1"/>
    <x v="38"/>
    <d v="2026-07-27T00:00:00"/>
    <x v="60"/>
    <d v="1899-12-30T00:00:00"/>
    <d v="2026-08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87"/>
    <n v="2282600188"/>
    <x v="0"/>
    <x v="38"/>
    <d v="2026-07-27T00:00:00"/>
    <x v="60"/>
    <d v="1899-12-30T00:00:00"/>
    <d v="2026-08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8"/>
    <n v="2282600189"/>
    <x v="0"/>
    <x v="38"/>
    <d v="2026-07-28T00:00:00"/>
    <x v="60"/>
    <d v="1899-12-30T00:00:00"/>
    <d v="2026-08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5"/>
    <x v="189"/>
    <n v="2302600190"/>
    <x v="1"/>
    <x v="38"/>
    <d v="2026-07-28T00:00:00"/>
    <x v="60"/>
    <d v="1899-12-30T00:00:00"/>
    <d v="2026-08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0"/>
    <n v="2302600191"/>
    <x v="1"/>
    <x v="38"/>
    <d v="2026-07-29T00:00:00"/>
    <x v="60"/>
    <d v="1899-12-30T00:00:00"/>
    <d v="2026-08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5"/>
    <x v="191"/>
    <n v="2282600192"/>
    <x v="0"/>
    <x v="38"/>
    <d v="2026-07-29T00:00:00"/>
    <x v="60"/>
    <d v="1899-12-30T00:00:00"/>
    <d v="2026-08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2"/>
    <n v="2282600193"/>
    <x v="0"/>
    <x v="38"/>
    <d v="2026-07-29T00:00:00"/>
    <x v="60"/>
    <d v="1899-12-30T00:00:00"/>
    <d v="2026-08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3"/>
    <n v="2302600194"/>
    <x v="1"/>
    <x v="38"/>
    <d v="2026-07-30T00:00:00"/>
    <x v="60"/>
    <d v="1899-12-30T00:00:00"/>
    <d v="2026-08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4"/>
    <n v="2302600195"/>
    <x v="1"/>
    <x v="38"/>
    <d v="2026-07-30T00:00:00"/>
    <x v="60"/>
    <d v="1899-12-30T00:00:00"/>
    <d v="2026-08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5"/>
    <n v="2282600196"/>
    <x v="0"/>
    <x v="38"/>
    <d v="2026-07-31T00:00:00"/>
    <x v="60"/>
    <d v="1899-12-30T00:00:00"/>
    <d v="2026-08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6"/>
    <n v="2282600197"/>
    <x v="0"/>
    <x v="38"/>
    <d v="2026-07-31T00:00:00"/>
    <x v="60"/>
    <d v="1899-12-30T00:00:00"/>
    <d v="2026-08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197"/>
    <n v="2302600198"/>
    <x v="1"/>
    <x v="38"/>
    <d v="2026-07-31T00:00:00"/>
    <x v="60"/>
    <d v="1899-12-30T00:00:00"/>
    <d v="2026-08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8"/>
    <n v="2302600199"/>
    <x v="1"/>
    <x v="38"/>
    <d v="2026-08-03T00:00:00"/>
    <x v="60"/>
    <d v="1899-12-30T00:00:00"/>
    <d v="2026-09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199"/>
    <n v="2282600200"/>
    <x v="0"/>
    <x v="38"/>
    <d v="2026-08-03T00:00:00"/>
    <x v="60"/>
    <d v="1899-12-30T00:00:00"/>
    <d v="2026-08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0"/>
    <n v="2282600201"/>
    <x v="0"/>
    <x v="38"/>
    <d v="2026-08-04T00:00:00"/>
    <x v="60"/>
    <d v="1899-12-30T00:00:00"/>
    <d v="2026-08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1"/>
    <n v="2302600202"/>
    <x v="1"/>
    <x v="38"/>
    <d v="2026-08-04T00:00:00"/>
    <x v="60"/>
    <d v="1899-12-30T00:00:00"/>
    <d v="2026-09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2"/>
    <n v="2302600203"/>
    <x v="1"/>
    <x v="38"/>
    <d v="2026-08-04T00:00:00"/>
    <x v="60"/>
    <d v="1899-12-30T00:00:00"/>
    <d v="2026-09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3"/>
    <n v="2282600204"/>
    <x v="0"/>
    <x v="38"/>
    <d v="2026-08-05T00:00:00"/>
    <x v="60"/>
    <d v="1899-12-30T00:00:00"/>
    <d v="2026-08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4"/>
    <n v="2282600205"/>
    <x v="0"/>
    <x v="38"/>
    <d v="2026-08-05T00:00:00"/>
    <x v="60"/>
    <d v="1899-12-30T00:00:00"/>
    <d v="2026-08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5"/>
    <n v="2302600206"/>
    <x v="1"/>
    <x v="38"/>
    <d v="2026-08-06T00:00:00"/>
    <x v="60"/>
    <d v="1899-12-30T00:00:00"/>
    <d v="2026-09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6"/>
    <n v="2302600207"/>
    <x v="1"/>
    <x v="38"/>
    <d v="2026-08-06T00:00:00"/>
    <x v="60"/>
    <d v="1899-12-30T00:00:00"/>
    <d v="2026-09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07"/>
    <n v="2282600208"/>
    <x v="0"/>
    <x v="38"/>
    <d v="2026-08-06T00:00:00"/>
    <x v="60"/>
    <d v="1899-12-30T00:00:00"/>
    <d v="2026-08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8"/>
    <n v="2282600209"/>
    <x v="0"/>
    <x v="38"/>
    <d v="2026-08-07T00:00:00"/>
    <x v="60"/>
    <d v="1899-12-30T00:00:00"/>
    <d v="2026-08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09"/>
    <n v="2302600210"/>
    <x v="1"/>
    <x v="38"/>
    <d v="2026-08-07T00:00:00"/>
    <x v="60"/>
    <d v="1899-12-30T00:00:00"/>
    <d v="2026-09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0"/>
    <n v="2302600211"/>
    <x v="1"/>
    <x v="38"/>
    <d v="2026-08-10T00:00:00"/>
    <x v="60"/>
    <d v="1899-12-30T00:00:00"/>
    <d v="2026-09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1"/>
    <n v="2282600212"/>
    <x v="0"/>
    <x v="38"/>
    <d v="2026-08-10T00:00:00"/>
    <x v="60"/>
    <d v="1899-12-30T00:00:00"/>
    <d v="2026-08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2"/>
    <n v="2282600213"/>
    <x v="0"/>
    <x v="38"/>
    <d v="2026-08-10T00:00:00"/>
    <x v="60"/>
    <d v="1899-12-30T00:00:00"/>
    <d v="2026-08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3"/>
    <n v="2302600214"/>
    <x v="1"/>
    <x v="38"/>
    <d v="2026-08-11T00:00:00"/>
    <x v="60"/>
    <d v="1899-12-30T00:00:00"/>
    <d v="2026-09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4"/>
    <n v="2302600215"/>
    <x v="1"/>
    <x v="38"/>
    <d v="2026-08-11T00:00:00"/>
    <x v="60"/>
    <d v="1899-12-30T00:00:00"/>
    <d v="2026-09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5"/>
    <n v="2282600216"/>
    <x v="0"/>
    <x v="38"/>
    <d v="2026-08-12T00:00:00"/>
    <x v="60"/>
    <d v="1899-12-30T00:00:00"/>
    <d v="2026-09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6"/>
    <n v="2282600217"/>
    <x v="0"/>
    <x v="38"/>
    <d v="2026-08-12T00:00:00"/>
    <x v="60"/>
    <d v="1899-12-30T00:00:00"/>
    <d v="2026-09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17"/>
    <n v="2302600218"/>
    <x v="1"/>
    <x v="38"/>
    <d v="2026-08-12T00:00:00"/>
    <x v="60"/>
    <d v="1899-12-30T00:00:00"/>
    <d v="2026-09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8"/>
    <n v="2302600219"/>
    <x v="1"/>
    <x v="38"/>
    <d v="2026-08-13T00:00:00"/>
    <x v="60"/>
    <d v="1899-12-30T00:00:00"/>
    <d v="2026-09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19"/>
    <n v="2282600220"/>
    <x v="0"/>
    <x v="38"/>
    <d v="2026-08-13T00:00:00"/>
    <x v="60"/>
    <d v="1899-12-30T00:00:00"/>
    <d v="2026-09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0"/>
    <n v="2282600221"/>
    <x v="0"/>
    <x v="38"/>
    <d v="2026-08-14T00:00:00"/>
    <x v="60"/>
    <d v="1899-12-30T00:00:00"/>
    <d v="2026-09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6"/>
    <x v="221"/>
    <n v="2302600222"/>
    <x v="1"/>
    <x v="38"/>
    <d v="2026-08-14T00:00:00"/>
    <x v="60"/>
    <d v="1899-12-30T00:00:00"/>
    <d v="2026-09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2"/>
    <n v="2302600223"/>
    <x v="1"/>
    <x v="38"/>
    <d v="2026-08-14T00:00:00"/>
    <x v="60"/>
    <d v="1899-12-30T00:00:00"/>
    <d v="2026-09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6"/>
    <x v="223"/>
    <n v="2282600224"/>
    <x v="0"/>
    <x v="38"/>
    <d v="2026-08-17T00:00:00"/>
    <x v="60"/>
    <d v="1899-12-30T00:00:00"/>
    <d v="2026-09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4"/>
    <n v="2282600225"/>
    <x v="0"/>
    <x v="38"/>
    <d v="2026-08-17T00:00:00"/>
    <x v="60"/>
    <d v="1899-12-30T00:00:00"/>
    <d v="2026-09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5"/>
    <n v="2302600226"/>
    <x v="1"/>
    <x v="38"/>
    <d v="2026-08-18T00:00:00"/>
    <x v="60"/>
    <d v="1899-12-30T00:00:00"/>
    <d v="2026-09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6"/>
    <n v="2302600227"/>
    <x v="1"/>
    <x v="38"/>
    <d v="2026-08-18T00:00:00"/>
    <x v="60"/>
    <d v="1899-12-30T00:00:00"/>
    <d v="2026-09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27"/>
    <n v="2282600228"/>
    <x v="0"/>
    <x v="38"/>
    <d v="2026-08-18T00:00:00"/>
    <x v="60"/>
    <d v="1899-12-30T00:00:00"/>
    <d v="2026-09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8"/>
    <n v="2282600229"/>
    <x v="0"/>
    <x v="38"/>
    <d v="2026-08-19T00:00:00"/>
    <x v="60"/>
    <d v="1899-12-30T00:00:00"/>
    <d v="2026-09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29"/>
    <n v="2302600230"/>
    <x v="1"/>
    <x v="38"/>
    <d v="2026-08-19T00:00:00"/>
    <x v="60"/>
    <d v="1899-12-30T00:00:00"/>
    <d v="2026-09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0"/>
    <n v="2302600231"/>
    <x v="1"/>
    <x v="38"/>
    <d v="2026-08-20T00:00:00"/>
    <x v="60"/>
    <d v="1899-12-30T00:00:00"/>
    <d v="2026-09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1"/>
    <n v="2282600232"/>
    <x v="0"/>
    <x v="38"/>
    <d v="2026-08-20T00:00:00"/>
    <x v="60"/>
    <d v="1899-12-30T00:00:00"/>
    <d v="2026-09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2"/>
    <n v="2282600233"/>
    <x v="0"/>
    <x v="38"/>
    <d v="2026-08-20T00:00:00"/>
    <x v="60"/>
    <d v="1899-12-30T00:00:00"/>
    <d v="2026-09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3"/>
    <n v="2302600234"/>
    <x v="1"/>
    <x v="38"/>
    <d v="2026-08-21T00:00:00"/>
    <x v="60"/>
    <d v="1899-12-30T00:00:00"/>
    <d v="2026-09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4"/>
    <n v="2302600235"/>
    <x v="1"/>
    <x v="38"/>
    <d v="2026-08-21T00:00:00"/>
    <x v="60"/>
    <d v="1899-12-30T00:00:00"/>
    <d v="2026-09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5"/>
    <n v="2282600236"/>
    <x v="0"/>
    <x v="38"/>
    <d v="2026-08-24T00:00:00"/>
    <x v="60"/>
    <d v="1899-12-30T00:00:00"/>
    <d v="2026-09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6"/>
    <n v="2282600237"/>
    <x v="0"/>
    <x v="38"/>
    <d v="2026-08-24T00:00:00"/>
    <x v="60"/>
    <d v="1899-12-30T00:00:00"/>
    <d v="2026-09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37"/>
    <n v="2302600238"/>
    <x v="1"/>
    <x v="38"/>
    <d v="2026-08-24T00:00:00"/>
    <x v="60"/>
    <d v="1899-12-30T00:00:00"/>
    <d v="2026-09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8"/>
    <n v="2302600239"/>
    <x v="1"/>
    <x v="38"/>
    <d v="2026-08-25T00:00:00"/>
    <x v="60"/>
    <d v="1899-12-30T00:00:00"/>
    <d v="2026-09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39"/>
    <n v="2282600240"/>
    <x v="0"/>
    <x v="38"/>
    <d v="2026-08-25T00:00:00"/>
    <x v="60"/>
    <d v="1899-12-30T00:00:00"/>
    <d v="2026-09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0"/>
    <n v="2282600241"/>
    <x v="0"/>
    <x v="38"/>
    <d v="2026-08-26T00:00:00"/>
    <x v="60"/>
    <d v="1899-12-30T00:00:00"/>
    <d v="2026-09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1"/>
    <n v="2302600242"/>
    <x v="1"/>
    <x v="38"/>
    <d v="2026-08-26T00:00:00"/>
    <x v="60"/>
    <d v="1899-12-30T00:00:00"/>
    <d v="2026-09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2"/>
    <n v="2302600243"/>
    <x v="1"/>
    <x v="38"/>
    <d v="2026-08-26T00:00:00"/>
    <x v="60"/>
    <d v="1899-12-30T00:00:00"/>
    <d v="2026-09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3"/>
    <n v="2282600244"/>
    <x v="0"/>
    <x v="38"/>
    <d v="2026-08-27T00:00:00"/>
    <x v="60"/>
    <d v="1899-12-30T00:00:00"/>
    <d v="2026-09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4"/>
    <n v="2282600245"/>
    <x v="0"/>
    <x v="38"/>
    <d v="2026-08-27T00:00:00"/>
    <x v="60"/>
    <d v="1899-12-30T00:00:00"/>
    <d v="2026-09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5"/>
    <n v="2302600246"/>
    <x v="1"/>
    <x v="38"/>
    <d v="2026-08-28T00:00:00"/>
    <x v="60"/>
    <d v="1899-12-30T00:00:00"/>
    <d v="2026-09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6"/>
    <n v="2302600247"/>
    <x v="1"/>
    <x v="38"/>
    <d v="2026-08-28T00:00:00"/>
    <x v="60"/>
    <d v="1899-12-30T00:00:00"/>
    <d v="2026-09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47"/>
    <n v="2282600248"/>
    <x v="0"/>
    <x v="38"/>
    <d v="2026-08-28T00:00:00"/>
    <x v="60"/>
    <d v="1899-12-30T00:00:00"/>
    <d v="2026-09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8"/>
    <n v="2282600249"/>
    <x v="0"/>
    <x v="38"/>
    <d v="2026-08-31T00:00:00"/>
    <x v="60"/>
    <d v="1899-12-30T00:00:00"/>
    <d v="2026-09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49"/>
    <n v="2302600250"/>
    <x v="1"/>
    <x v="38"/>
    <d v="2026-08-31T00:00:00"/>
    <x v="60"/>
    <d v="1899-12-30T00:00:00"/>
    <d v="2026-09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0"/>
    <n v="2302600251"/>
    <x v="1"/>
    <x v="38"/>
    <d v="2026-09-01T00:00:00"/>
    <x v="60"/>
    <d v="1899-12-30T00:00:00"/>
    <d v="2026-10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1"/>
    <n v="2282600252"/>
    <x v="0"/>
    <x v="38"/>
    <d v="2026-09-01T00:00:00"/>
    <x v="60"/>
    <d v="1899-12-30T00:00:00"/>
    <d v="2026-09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2"/>
    <n v="2282600253"/>
    <x v="0"/>
    <x v="38"/>
    <d v="2026-09-01T00:00:00"/>
    <x v="60"/>
    <d v="1899-12-30T00:00:00"/>
    <d v="2026-09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7"/>
    <x v="253"/>
    <n v="2302600254"/>
    <x v="1"/>
    <x v="38"/>
    <d v="2026-09-02T00:00:00"/>
    <x v="60"/>
    <d v="1899-12-30T00:00:00"/>
    <d v="2026-10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4"/>
    <n v="2302600255"/>
    <x v="1"/>
    <x v="38"/>
    <d v="2026-09-02T00:00:00"/>
    <x v="60"/>
    <d v="1899-12-30T00:00:00"/>
    <d v="2026-10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7"/>
    <x v="255"/>
    <n v="2282600256"/>
    <x v="0"/>
    <x v="38"/>
    <d v="2026-09-02T00:00:00"/>
    <x v="60"/>
    <d v="1899-12-30T00:00:00"/>
    <d v="2026-09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6"/>
    <n v="2282600257"/>
    <x v="0"/>
    <x v="38"/>
    <d v="2026-09-03T00:00:00"/>
    <x v="60"/>
    <d v="1899-12-30T00:00:00"/>
    <d v="2026-09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57"/>
    <n v="2302600258"/>
    <x v="1"/>
    <x v="38"/>
    <d v="2026-09-03T00:00:00"/>
    <x v="60"/>
    <d v="1899-12-30T00:00:00"/>
    <d v="2026-10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8"/>
    <n v="2302600259"/>
    <x v="1"/>
    <x v="38"/>
    <d v="2026-09-03T00:00:00"/>
    <x v="60"/>
    <d v="1899-12-30T00:00:00"/>
    <d v="2026-10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59"/>
    <n v="2282600260"/>
    <x v="0"/>
    <x v="38"/>
    <d v="2026-09-04T00:00:00"/>
    <x v="60"/>
    <d v="1899-12-30T00:00:00"/>
    <d v="2026-09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0"/>
    <n v="2282600261"/>
    <x v="0"/>
    <x v="38"/>
    <d v="2026-09-04T00:00:00"/>
    <x v="60"/>
    <d v="1899-12-30T00:00:00"/>
    <d v="2026-09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1"/>
    <n v="2302600262"/>
    <x v="1"/>
    <x v="38"/>
    <d v="2026-09-04T00:00:00"/>
    <x v="60"/>
    <d v="1899-12-30T00:00:00"/>
    <d v="2026-10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2"/>
    <n v="2302600263"/>
    <x v="1"/>
    <x v="38"/>
    <d v="2026-09-07T00:00:00"/>
    <x v="60"/>
    <d v="1899-12-30T00:00:00"/>
    <d v="2026-10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3"/>
    <n v="2282600264"/>
    <x v="0"/>
    <x v="38"/>
    <d v="2026-09-07T00:00:00"/>
    <x v="60"/>
    <d v="1899-12-30T00:00:00"/>
    <d v="2026-09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4"/>
    <n v="2282600265"/>
    <x v="0"/>
    <x v="38"/>
    <d v="2026-09-07T00:00:00"/>
    <x v="60"/>
    <d v="1899-12-30T00:00:00"/>
    <d v="2026-09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5"/>
    <n v="2302600266"/>
    <x v="1"/>
    <x v="38"/>
    <d v="2026-09-08T00:00:00"/>
    <x v="60"/>
    <d v="1899-12-30T00:00:00"/>
    <d v="2026-10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6"/>
    <n v="2302600267"/>
    <x v="1"/>
    <x v="38"/>
    <d v="2026-09-08T00:00:00"/>
    <x v="60"/>
    <d v="1899-12-30T00:00:00"/>
    <d v="2026-10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67"/>
    <n v="2282600268"/>
    <x v="0"/>
    <x v="38"/>
    <d v="2026-09-08T00:00:00"/>
    <x v="60"/>
    <d v="1899-12-30T00:00:00"/>
    <d v="2026-09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8"/>
    <n v="2282600269"/>
    <x v="0"/>
    <x v="38"/>
    <d v="2026-09-09T00:00:00"/>
    <x v="60"/>
    <d v="1899-12-30T00:00:00"/>
    <d v="2026-09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69"/>
    <n v="2302600270"/>
    <x v="1"/>
    <x v="38"/>
    <d v="2026-09-09T00:00:00"/>
    <x v="60"/>
    <d v="1899-12-30T00:00:00"/>
    <d v="2026-10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0"/>
    <n v="2302600271"/>
    <x v="1"/>
    <x v="38"/>
    <d v="2026-09-09T00:00:00"/>
    <x v="60"/>
    <d v="1899-12-30T00:00:00"/>
    <d v="2026-10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1"/>
    <n v="2282600272"/>
    <x v="0"/>
    <x v="38"/>
    <d v="2026-09-10T00:00:00"/>
    <x v="60"/>
    <d v="1899-12-30T00:00:00"/>
    <d v="2026-09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2"/>
    <n v="2282600273"/>
    <x v="0"/>
    <x v="38"/>
    <d v="2026-09-10T00:00:00"/>
    <x v="60"/>
    <d v="1899-12-30T00:00:00"/>
    <d v="2026-09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3"/>
    <n v="2302600274"/>
    <x v="1"/>
    <x v="38"/>
    <d v="2026-09-10T00:00:00"/>
    <x v="60"/>
    <d v="1899-12-30T00:00:00"/>
    <d v="2026-10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4"/>
    <n v="2302600275"/>
    <x v="1"/>
    <x v="38"/>
    <d v="2026-09-11T00:00:00"/>
    <x v="60"/>
    <d v="1899-12-30T00:00:00"/>
    <d v="2026-10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5"/>
    <n v="2282600276"/>
    <x v="0"/>
    <x v="38"/>
    <d v="2026-09-11T00:00:00"/>
    <x v="60"/>
    <d v="1899-12-30T00:00:00"/>
    <d v="2026-10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6"/>
    <n v="2282600277"/>
    <x v="0"/>
    <x v="38"/>
    <d v="2026-09-11T00:00:00"/>
    <x v="60"/>
    <d v="1899-12-30T00:00:00"/>
    <d v="2026-10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77"/>
    <n v="2302600278"/>
    <x v="1"/>
    <x v="38"/>
    <d v="2026-09-14T00:00:00"/>
    <x v="60"/>
    <d v="1899-12-30T00:00:00"/>
    <d v="2026-10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8"/>
    <n v="2302600279"/>
    <x v="1"/>
    <x v="38"/>
    <d v="2026-09-14T00:00:00"/>
    <x v="60"/>
    <d v="1899-12-30T00:00:00"/>
    <d v="2026-10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79"/>
    <n v="2282600280"/>
    <x v="0"/>
    <x v="38"/>
    <d v="2026-09-14T00:00:00"/>
    <x v="60"/>
    <d v="1899-12-30T00:00:00"/>
    <d v="2026-10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0"/>
    <n v="2282600281"/>
    <x v="0"/>
    <x v="38"/>
    <d v="2026-09-15T00:00:00"/>
    <x v="60"/>
    <d v="1899-12-30T00:00:00"/>
    <d v="2026-10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1"/>
    <n v="2302600282"/>
    <x v="1"/>
    <x v="38"/>
    <d v="2026-09-15T00:00:00"/>
    <x v="60"/>
    <d v="1899-12-30T00:00:00"/>
    <d v="2026-10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2"/>
    <n v="2302600283"/>
    <x v="1"/>
    <x v="38"/>
    <d v="2026-09-15T00:00:00"/>
    <x v="60"/>
    <d v="1899-12-30T00:00:00"/>
    <d v="2026-10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3"/>
    <n v="2282600284"/>
    <x v="0"/>
    <x v="38"/>
    <d v="2026-09-21T00:00:00"/>
    <x v="60"/>
    <d v="1899-12-30T00:00:00"/>
    <d v="2026-10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4"/>
    <n v="2282600285"/>
    <x v="0"/>
    <x v="38"/>
    <d v="2026-09-21T00:00:00"/>
    <x v="60"/>
    <d v="1899-12-30T00:00:00"/>
    <d v="2026-10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8"/>
    <x v="285"/>
    <n v="2302600286"/>
    <x v="1"/>
    <x v="38"/>
    <d v="2026-09-21T00:00:00"/>
    <x v="60"/>
    <d v="1899-12-30T00:00:00"/>
    <d v="2026-10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6"/>
    <n v="2302600287"/>
    <x v="1"/>
    <x v="38"/>
    <d v="2026-09-22T00:00:00"/>
    <x v="60"/>
    <d v="1899-12-30T00:00:00"/>
    <d v="2026-10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8"/>
    <x v="287"/>
    <n v="2282600288"/>
    <x v="0"/>
    <x v="38"/>
    <d v="2026-09-22T00:00:00"/>
    <x v="60"/>
    <d v="1899-12-30T00:00:00"/>
    <d v="2026-10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8"/>
    <n v="2282600289"/>
    <x v="0"/>
    <x v="38"/>
    <d v="2026-09-22T00:00:00"/>
    <x v="60"/>
    <d v="1899-12-30T00:00:00"/>
    <d v="2026-10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89"/>
    <n v="2302600290"/>
    <x v="1"/>
    <x v="38"/>
    <d v="2026-09-23T00:00:00"/>
    <x v="60"/>
    <d v="1899-12-30T00:00:00"/>
    <d v="2026-10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0"/>
    <n v="2302600291"/>
    <x v="1"/>
    <x v="38"/>
    <d v="2026-09-23T00:00:00"/>
    <x v="60"/>
    <d v="1899-12-30T00:00:00"/>
    <d v="2026-10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1"/>
    <n v="2282600292"/>
    <x v="0"/>
    <x v="38"/>
    <d v="2026-09-23T00:00:00"/>
    <x v="60"/>
    <d v="1899-12-30T00:00:00"/>
    <d v="2026-10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2"/>
    <n v="2282600293"/>
    <x v="0"/>
    <x v="38"/>
    <d v="2026-09-24T00:00:00"/>
    <x v="60"/>
    <d v="1899-12-30T00:00:00"/>
    <d v="2026-10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3"/>
    <n v="2302600294"/>
    <x v="1"/>
    <x v="38"/>
    <d v="2026-09-24T00:00:00"/>
    <x v="60"/>
    <d v="1899-12-30T00:00:00"/>
    <d v="2026-10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4"/>
    <n v="2302600295"/>
    <x v="1"/>
    <x v="38"/>
    <d v="2026-09-24T00:00:00"/>
    <x v="60"/>
    <d v="1899-12-30T00:00:00"/>
    <d v="2026-10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5"/>
    <n v="2282600296"/>
    <x v="0"/>
    <x v="38"/>
    <d v="2026-09-25T00:00:00"/>
    <x v="60"/>
    <d v="1899-12-30T00:00:00"/>
    <d v="2026-10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6"/>
    <n v="2282600297"/>
    <x v="0"/>
    <x v="38"/>
    <d v="2026-09-25T00:00:00"/>
    <x v="60"/>
    <d v="1899-12-30T00:00:00"/>
    <d v="2026-10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297"/>
    <n v="2302600298"/>
    <x v="1"/>
    <x v="38"/>
    <d v="2026-09-25T00:00:00"/>
    <x v="60"/>
    <d v="1899-12-30T00:00:00"/>
    <d v="2026-10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8"/>
    <n v="2302600299"/>
    <x v="1"/>
    <x v="38"/>
    <d v="2026-09-28T00:00:00"/>
    <x v="60"/>
    <d v="1899-12-30T00:00:00"/>
    <d v="2026-10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299"/>
    <n v="2282600300"/>
    <x v="0"/>
    <x v="38"/>
    <d v="2026-09-28T00:00:00"/>
    <x v="60"/>
    <d v="1899-12-30T00:00:00"/>
    <d v="2026-10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0"/>
    <n v="2282600301"/>
    <x v="0"/>
    <x v="38"/>
    <d v="2026-09-28T00:00:00"/>
    <x v="60"/>
    <d v="1899-12-30T00:00:00"/>
    <d v="2026-10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1"/>
    <n v="2302600302"/>
    <x v="1"/>
    <x v="38"/>
    <d v="2026-09-29T00:00:00"/>
    <x v="60"/>
    <d v="1899-12-30T00:00:00"/>
    <d v="2026-10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2"/>
    <n v="2302600303"/>
    <x v="1"/>
    <x v="38"/>
    <d v="2026-09-29T00:00:00"/>
    <x v="60"/>
    <d v="1899-12-30T00:00:00"/>
    <d v="2026-10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3"/>
    <n v="2282600304"/>
    <x v="0"/>
    <x v="38"/>
    <d v="2026-09-29T00:00:00"/>
    <x v="60"/>
    <d v="1899-12-30T00:00:00"/>
    <d v="2026-10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4"/>
    <n v="2282600305"/>
    <x v="0"/>
    <x v="38"/>
    <d v="2026-09-30T00:00:00"/>
    <x v="60"/>
    <d v="1899-12-30T00:00:00"/>
    <d v="2026-10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5"/>
    <n v="2302600306"/>
    <x v="1"/>
    <x v="38"/>
    <d v="2026-09-30T00:00:00"/>
    <x v="60"/>
    <d v="1899-12-30T00:00:00"/>
    <d v="2026-10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6"/>
    <n v="2302600307"/>
    <x v="1"/>
    <x v="38"/>
    <d v="2026-09-30T00:00:00"/>
    <x v="60"/>
    <d v="1899-12-30T00:00:00"/>
    <d v="2026-10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07"/>
    <n v="2282600308"/>
    <x v="0"/>
    <x v="38"/>
    <d v="2026-10-01T00:00:00"/>
    <x v="60"/>
    <d v="1899-12-30T00:00:00"/>
    <d v="2026-10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8"/>
    <n v="2282600309"/>
    <x v="0"/>
    <x v="38"/>
    <d v="2026-10-01T00:00:00"/>
    <x v="60"/>
    <d v="1899-12-30T00:00:00"/>
    <d v="2026-10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09"/>
    <n v="2302600310"/>
    <x v="1"/>
    <x v="38"/>
    <d v="2026-10-01T00:00:00"/>
    <x v="60"/>
    <d v="1899-12-30T00:00:00"/>
    <d v="2026-10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0"/>
    <n v="2302600311"/>
    <x v="1"/>
    <x v="38"/>
    <d v="2026-10-02T00:00:00"/>
    <x v="60"/>
    <d v="1899-12-30T00:00:00"/>
    <d v="2026-11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1"/>
    <n v="2282600312"/>
    <x v="0"/>
    <x v="38"/>
    <d v="2026-10-02T00:00:00"/>
    <x v="60"/>
    <d v="1899-12-30T00:00:00"/>
    <d v="2026-10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2"/>
    <n v="2282600313"/>
    <x v="0"/>
    <x v="38"/>
    <d v="2026-10-02T00:00:00"/>
    <x v="60"/>
    <d v="1899-12-30T00:00:00"/>
    <d v="2026-10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3"/>
    <n v="2302600314"/>
    <x v="1"/>
    <x v="38"/>
    <d v="2026-10-05T00:00:00"/>
    <x v="60"/>
    <d v="1899-12-30T00:00:00"/>
    <d v="2026-1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4"/>
    <n v="2302600315"/>
    <x v="1"/>
    <x v="38"/>
    <d v="2026-10-05T00:00:00"/>
    <x v="60"/>
    <d v="1899-12-30T00:00:00"/>
    <d v="2026-1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5"/>
    <n v="2282600316"/>
    <x v="0"/>
    <x v="38"/>
    <d v="2026-10-05T00:00:00"/>
    <x v="60"/>
    <d v="1899-12-30T00:00:00"/>
    <d v="2026-10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6"/>
    <n v="2282600317"/>
    <x v="0"/>
    <x v="38"/>
    <d v="2026-10-06T00:00:00"/>
    <x v="60"/>
    <d v="1899-12-30T00:00:00"/>
    <d v="2026-10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9"/>
    <x v="317"/>
    <n v="2302600318"/>
    <x v="1"/>
    <x v="38"/>
    <d v="2026-10-06T00:00:00"/>
    <x v="60"/>
    <d v="1899-12-30T00:00:00"/>
    <d v="2026-1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8"/>
    <n v="2302600319"/>
    <x v="1"/>
    <x v="38"/>
    <d v="2026-10-06T00:00:00"/>
    <x v="60"/>
    <d v="1899-12-30T00:00:00"/>
    <d v="2026-1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9"/>
    <x v="319"/>
    <n v="2282600320"/>
    <x v="0"/>
    <x v="38"/>
    <d v="2026-10-07T00:00:00"/>
    <x v="60"/>
    <d v="1899-12-30T00:00:00"/>
    <d v="2026-10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0"/>
    <n v="2282600321"/>
    <x v="0"/>
    <x v="38"/>
    <d v="2026-10-07T00:00:00"/>
    <x v="60"/>
    <d v="1899-12-30T00:00:00"/>
    <d v="2026-10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1"/>
    <n v="2302600322"/>
    <x v="1"/>
    <x v="38"/>
    <d v="2026-10-07T00:00:00"/>
    <x v="60"/>
    <d v="1899-12-30T00:00:00"/>
    <d v="2026-11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2"/>
    <n v="2302600323"/>
    <x v="1"/>
    <x v="38"/>
    <d v="2026-10-08T00:00:00"/>
    <x v="60"/>
    <d v="1899-12-30T00:00:00"/>
    <d v="2026-11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3"/>
    <n v="2282600324"/>
    <x v="0"/>
    <x v="38"/>
    <d v="2026-10-08T00:00:00"/>
    <x v="60"/>
    <d v="1899-12-30T00:00:00"/>
    <d v="2026-10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4"/>
    <n v="2282600325"/>
    <x v="0"/>
    <x v="38"/>
    <d v="2026-10-08T00:00:00"/>
    <x v="60"/>
    <d v="1899-12-30T00:00:00"/>
    <d v="2026-10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5"/>
    <n v="2302600326"/>
    <x v="1"/>
    <x v="38"/>
    <d v="2026-10-09T00:00:00"/>
    <x v="60"/>
    <d v="1899-12-30T00:00:00"/>
    <d v="2026-1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6"/>
    <n v="2302600327"/>
    <x v="1"/>
    <x v="38"/>
    <d v="2026-10-09T00:00:00"/>
    <x v="60"/>
    <d v="1899-12-30T00:00:00"/>
    <d v="2026-1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27"/>
    <n v="2282600328"/>
    <x v="0"/>
    <x v="38"/>
    <d v="2026-10-09T00:00:00"/>
    <x v="60"/>
    <d v="1899-12-30T00:00:00"/>
    <d v="2026-10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8"/>
    <n v="2282600329"/>
    <x v="0"/>
    <x v="38"/>
    <d v="2026-10-12T00:00:00"/>
    <x v="60"/>
    <d v="1899-12-30T00:00:00"/>
    <d v="2026-11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29"/>
    <n v="2302600330"/>
    <x v="1"/>
    <x v="38"/>
    <d v="2026-10-12T00:00:00"/>
    <x v="60"/>
    <d v="1899-12-30T00:00:00"/>
    <d v="2026-1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0"/>
    <n v="2302600331"/>
    <x v="1"/>
    <x v="38"/>
    <d v="2026-10-12T00:00:00"/>
    <x v="60"/>
    <d v="1899-12-30T00:00:00"/>
    <d v="2026-1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1"/>
    <n v="2282600332"/>
    <x v="0"/>
    <x v="38"/>
    <d v="2026-10-13T00:00:00"/>
    <x v="60"/>
    <d v="1899-12-30T00:00:00"/>
    <d v="2026-11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2"/>
    <n v="2282600333"/>
    <x v="0"/>
    <x v="38"/>
    <d v="2026-10-13T00:00:00"/>
    <x v="60"/>
    <d v="1899-12-30T00:00:00"/>
    <d v="2026-11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3"/>
    <n v="2302600334"/>
    <x v="1"/>
    <x v="38"/>
    <d v="2026-10-13T00:00:00"/>
    <x v="60"/>
    <d v="1899-12-30T00:00:00"/>
    <d v="2026-11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4"/>
    <n v="2302600335"/>
    <x v="1"/>
    <x v="38"/>
    <d v="2026-10-14T00:00:00"/>
    <x v="60"/>
    <d v="1899-12-30T00:00:00"/>
    <d v="2026-11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5"/>
    <n v="2282600336"/>
    <x v="0"/>
    <x v="38"/>
    <d v="2026-10-14T00:00:00"/>
    <x v="60"/>
    <d v="1899-12-30T00:00:00"/>
    <d v="2026-1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6"/>
    <n v="2282600337"/>
    <x v="0"/>
    <x v="38"/>
    <d v="2026-10-14T00:00:00"/>
    <x v="60"/>
    <d v="1899-12-30T00:00:00"/>
    <d v="2026-1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37"/>
    <n v="2302600338"/>
    <x v="1"/>
    <x v="38"/>
    <d v="2026-10-15T00:00:00"/>
    <x v="60"/>
    <d v="1899-12-30T00:00:00"/>
    <d v="2026-11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8"/>
    <n v="2302600339"/>
    <x v="1"/>
    <x v="38"/>
    <d v="2026-10-15T00:00:00"/>
    <x v="60"/>
    <d v="1899-12-30T00:00:00"/>
    <d v="2026-11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39"/>
    <n v="2282600340"/>
    <x v="0"/>
    <x v="38"/>
    <d v="2026-10-15T00:00:00"/>
    <x v="60"/>
    <d v="1899-12-30T00:00:00"/>
    <d v="2026-1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0"/>
    <n v="2282600341"/>
    <x v="0"/>
    <x v="38"/>
    <d v="2026-10-16T00:00:00"/>
    <x v="60"/>
    <d v="1899-12-30T00:00:00"/>
    <d v="2026-1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1"/>
    <n v="2302600342"/>
    <x v="1"/>
    <x v="38"/>
    <d v="2026-10-16T00:00:00"/>
    <x v="60"/>
    <d v="1899-12-30T00:00:00"/>
    <d v="2026-1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2"/>
    <n v="2302600343"/>
    <x v="1"/>
    <x v="38"/>
    <d v="2026-10-16T00:00:00"/>
    <x v="60"/>
    <d v="1899-12-30T00:00:00"/>
    <d v="2026-1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3"/>
    <n v="2282600344"/>
    <x v="0"/>
    <x v="38"/>
    <d v="2026-10-19T00:00:00"/>
    <x v="60"/>
    <d v="1899-12-30T00:00:00"/>
    <d v="2026-1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4"/>
    <n v="2282600345"/>
    <x v="0"/>
    <x v="38"/>
    <d v="2026-10-19T00:00:00"/>
    <x v="60"/>
    <d v="1899-12-30T00:00:00"/>
    <d v="2026-1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5"/>
    <n v="2302600346"/>
    <x v="1"/>
    <x v="38"/>
    <d v="2026-10-19T00:00:00"/>
    <x v="60"/>
    <d v="1899-12-30T00:00:00"/>
    <d v="2026-1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6"/>
    <n v="2302600347"/>
    <x v="1"/>
    <x v="38"/>
    <d v="2026-10-20T00:00:00"/>
    <x v="60"/>
    <d v="1899-12-30T00:00:00"/>
    <d v="2026-1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47"/>
    <n v="2282600348"/>
    <x v="0"/>
    <x v="38"/>
    <d v="2026-10-20T00:00:00"/>
    <x v="60"/>
    <d v="1899-12-30T00:00:00"/>
    <d v="2026-11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8"/>
    <n v="2282600349"/>
    <x v="0"/>
    <x v="38"/>
    <d v="2026-10-20T00:00:00"/>
    <x v="60"/>
    <d v="1899-12-30T00:00:00"/>
    <d v="2026-11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0"/>
    <x v="349"/>
    <n v="2302600350"/>
    <x v="1"/>
    <x v="38"/>
    <d v="2026-10-21T00:00:00"/>
    <x v="60"/>
    <d v="1899-12-30T00:00:00"/>
    <d v="2026-11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0"/>
    <n v="2302600351"/>
    <x v="1"/>
    <x v="38"/>
    <d v="2026-10-21T00:00:00"/>
    <x v="60"/>
    <d v="1899-12-30T00:00:00"/>
    <d v="2026-11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0"/>
    <x v="351"/>
    <n v="2282600352"/>
    <x v="0"/>
    <x v="38"/>
    <d v="2026-10-21T00:00:00"/>
    <x v="60"/>
    <d v="1899-12-30T00:00:00"/>
    <d v="2026-1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2"/>
    <n v="2282600353"/>
    <x v="0"/>
    <x v="38"/>
    <d v="2026-10-22T00:00:00"/>
    <x v="60"/>
    <d v="1899-12-30T00:00:00"/>
    <d v="2026-1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3"/>
    <n v="2302600354"/>
    <x v="1"/>
    <x v="38"/>
    <d v="2026-10-22T00:00:00"/>
    <x v="60"/>
    <d v="1899-12-30T00:00:00"/>
    <d v="2026-11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4"/>
    <n v="2302600355"/>
    <x v="1"/>
    <x v="38"/>
    <d v="2026-10-22T00:00:00"/>
    <x v="60"/>
    <d v="1899-12-30T00:00:00"/>
    <d v="2026-11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5"/>
    <n v="2282600356"/>
    <x v="0"/>
    <x v="38"/>
    <d v="2026-10-23T00:00:00"/>
    <x v="60"/>
    <d v="1899-12-30T00:00:00"/>
    <d v="2026-11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6"/>
    <n v="2282600357"/>
    <x v="0"/>
    <x v="38"/>
    <d v="2026-10-23T00:00:00"/>
    <x v="60"/>
    <d v="1899-12-30T00:00:00"/>
    <d v="2026-11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57"/>
    <n v="2302600358"/>
    <x v="1"/>
    <x v="38"/>
    <d v="2026-10-23T00:00:00"/>
    <x v="60"/>
    <d v="1899-12-30T00:00:00"/>
    <d v="2026-11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8"/>
    <n v="2302600359"/>
    <x v="1"/>
    <x v="38"/>
    <d v="2026-10-26T00:00:00"/>
    <x v="60"/>
    <d v="1899-12-30T00:00:00"/>
    <d v="2026-11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59"/>
    <n v="2282600360"/>
    <x v="0"/>
    <x v="38"/>
    <d v="2026-10-26T00:00:00"/>
    <x v="60"/>
    <d v="1899-12-30T00:00:00"/>
    <d v="2026-1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0"/>
    <n v="2282600361"/>
    <x v="0"/>
    <x v="38"/>
    <d v="2026-10-26T00:00:00"/>
    <x v="60"/>
    <d v="1899-12-30T00:00:00"/>
    <d v="2026-1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1"/>
    <n v="2302600362"/>
    <x v="1"/>
    <x v="38"/>
    <d v="2026-10-27T00:00:00"/>
    <x v="60"/>
    <d v="1899-12-30T00:00:00"/>
    <d v="2026-1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2"/>
    <n v="2302600363"/>
    <x v="1"/>
    <x v="38"/>
    <d v="2026-10-27T00:00:00"/>
    <x v="60"/>
    <d v="1899-12-30T00:00:00"/>
    <d v="2026-1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3"/>
    <n v="2282600364"/>
    <x v="0"/>
    <x v="38"/>
    <d v="2026-10-27T00:00:00"/>
    <x v="60"/>
    <d v="1899-12-30T00:00:00"/>
    <d v="2026-11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4"/>
    <n v="2282600365"/>
    <x v="0"/>
    <x v="38"/>
    <d v="2026-10-28T00:00:00"/>
    <x v="60"/>
    <d v="1899-12-30T00:00:00"/>
    <d v="2026-11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5"/>
    <n v="2302600366"/>
    <x v="1"/>
    <x v="38"/>
    <d v="2026-10-28T00:00:00"/>
    <x v="60"/>
    <d v="1899-12-30T00:00:00"/>
    <d v="2026-1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6"/>
    <n v="2302600367"/>
    <x v="1"/>
    <x v="38"/>
    <d v="2026-10-28T00:00:00"/>
    <x v="60"/>
    <d v="1899-12-30T00:00:00"/>
    <d v="2026-1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67"/>
    <n v="2282600368"/>
    <x v="0"/>
    <x v="38"/>
    <d v="2026-10-29T00:00:00"/>
    <x v="60"/>
    <d v="1899-12-30T00:00:00"/>
    <d v="2026-1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8"/>
    <n v="2282600369"/>
    <x v="0"/>
    <x v="38"/>
    <d v="2026-10-29T00:00:00"/>
    <x v="60"/>
    <d v="1899-12-30T00:00:00"/>
    <d v="2026-1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69"/>
    <n v="2302600370"/>
    <x v="1"/>
    <x v="38"/>
    <d v="2026-10-29T00:00:00"/>
    <x v="60"/>
    <d v="1899-12-30T00:00:00"/>
    <d v="2026-11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0"/>
    <n v="2302600371"/>
    <x v="1"/>
    <x v="38"/>
    <d v="2026-10-30T00:00:00"/>
    <x v="60"/>
    <d v="1899-12-30T00:00:00"/>
    <d v="2026-11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1"/>
    <n v="2282600372"/>
    <x v="0"/>
    <x v="38"/>
    <d v="2026-10-30T00:00:00"/>
    <x v="60"/>
    <d v="1899-12-30T00:00:00"/>
    <d v="2026-1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2"/>
    <n v="2282600373"/>
    <x v="0"/>
    <x v="38"/>
    <d v="2026-10-30T00:00:00"/>
    <x v="60"/>
    <d v="1899-12-30T00:00:00"/>
    <d v="2026-1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3"/>
    <n v="2302600374"/>
    <x v="1"/>
    <x v="38"/>
    <d v="2026-11-02T00:00:00"/>
    <x v="60"/>
    <d v="1899-12-30T00:00:00"/>
    <d v="2026-1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4"/>
    <n v="2302600375"/>
    <x v="1"/>
    <x v="38"/>
    <d v="2026-11-02T00:00:00"/>
    <x v="60"/>
    <d v="1899-12-30T00:00:00"/>
    <d v="2026-1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5"/>
    <n v="2282600376"/>
    <x v="0"/>
    <x v="38"/>
    <d v="2026-11-02T00:00:00"/>
    <x v="60"/>
    <d v="1899-12-30T00:00:00"/>
    <d v="2026-11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6"/>
    <n v="2282600377"/>
    <x v="0"/>
    <x v="38"/>
    <d v="2026-11-03T00:00:00"/>
    <x v="60"/>
    <d v="1899-12-30T00:00:00"/>
    <d v="2026-11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77"/>
    <n v="2302600378"/>
    <x v="1"/>
    <x v="38"/>
    <d v="2026-11-03T00:00:00"/>
    <x v="60"/>
    <d v="1899-12-30T00:00:00"/>
    <d v="2026-1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8"/>
    <n v="2302600379"/>
    <x v="1"/>
    <x v="38"/>
    <d v="2026-11-03T00:00:00"/>
    <x v="60"/>
    <d v="1899-12-30T00:00:00"/>
    <d v="2026-1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79"/>
    <n v="2282600380"/>
    <x v="0"/>
    <x v="38"/>
    <d v="2026-11-04T00:00:00"/>
    <x v="60"/>
    <d v="1899-12-30T00:00:00"/>
    <d v="2026-11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0"/>
    <n v="2282600381"/>
    <x v="0"/>
    <x v="38"/>
    <d v="2026-11-04T00:00:00"/>
    <x v="60"/>
    <d v="1899-12-30T00:00:00"/>
    <d v="2026-11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1"/>
    <x v="381"/>
    <n v="2302600382"/>
    <x v="1"/>
    <x v="38"/>
    <d v="2026-11-04T00:00:00"/>
    <x v="60"/>
    <d v="1899-12-30T00:00:00"/>
    <d v="2026-12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2"/>
    <n v="2302600383"/>
    <x v="1"/>
    <x v="38"/>
    <d v="2026-11-05T00:00:00"/>
    <x v="60"/>
    <d v="1899-12-30T00:00:00"/>
    <d v="2026-12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1"/>
    <x v="383"/>
    <n v="2282600384"/>
    <x v="0"/>
    <x v="38"/>
    <d v="2026-11-05T00:00:00"/>
    <x v="60"/>
    <d v="1899-12-30T00:00:00"/>
    <d v="2026-11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4"/>
    <n v="2282600385"/>
    <x v="0"/>
    <x v="38"/>
    <d v="2026-11-05T00:00:00"/>
    <x v="60"/>
    <d v="1899-12-30T00:00:00"/>
    <d v="2026-11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5"/>
    <n v="2302600386"/>
    <x v="1"/>
    <x v="38"/>
    <d v="2026-11-06T00:00:00"/>
    <x v="60"/>
    <d v="1899-12-30T00:00:00"/>
    <d v="2026-1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6"/>
    <n v="2302600387"/>
    <x v="1"/>
    <x v="38"/>
    <d v="2026-11-06T00:00:00"/>
    <x v="60"/>
    <d v="1899-12-30T00:00:00"/>
    <d v="2026-1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87"/>
    <n v="2282600388"/>
    <x v="0"/>
    <x v="38"/>
    <d v="2026-11-06T00:00:00"/>
    <x v="60"/>
    <d v="1899-12-30T00:00:00"/>
    <d v="2026-1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8"/>
    <n v="2282600389"/>
    <x v="0"/>
    <x v="38"/>
    <d v="2026-11-09T00:00:00"/>
    <x v="60"/>
    <d v="1899-12-30T00:00:00"/>
    <d v="2026-11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89"/>
    <n v="2302600390"/>
    <x v="1"/>
    <x v="38"/>
    <d v="2026-11-09T00:00:00"/>
    <x v="60"/>
    <d v="1899-12-30T00:00:00"/>
    <d v="2026-12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0"/>
    <n v="2302600391"/>
    <x v="1"/>
    <x v="38"/>
    <d v="2026-11-09T00:00:00"/>
    <x v="60"/>
    <d v="1899-12-30T00:00:00"/>
    <d v="2026-12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1"/>
    <n v="2282600392"/>
    <x v="0"/>
    <x v="38"/>
    <d v="2026-11-10T00:00:00"/>
    <x v="60"/>
    <d v="1899-12-30T00:00:00"/>
    <d v="2026-11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2"/>
    <n v="2282600393"/>
    <x v="0"/>
    <x v="38"/>
    <d v="2026-11-10T00:00:00"/>
    <x v="60"/>
    <d v="1899-12-30T00:00:00"/>
    <d v="2026-11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3"/>
    <n v="2302600394"/>
    <x v="1"/>
    <x v="38"/>
    <d v="2026-11-10T00:00:00"/>
    <x v="60"/>
    <d v="1899-12-30T00:00:00"/>
    <d v="2026-1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4"/>
    <n v="2302600395"/>
    <x v="1"/>
    <x v="38"/>
    <d v="2026-11-11T00:00:00"/>
    <x v="60"/>
    <d v="1899-12-30T00:00:00"/>
    <d v="2026-12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5"/>
    <n v="2282600396"/>
    <x v="0"/>
    <x v="38"/>
    <d v="2026-11-11T00:00:00"/>
    <x v="60"/>
    <d v="1899-12-30T00:00:00"/>
    <d v="2026-12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6"/>
    <n v="2282600397"/>
    <x v="0"/>
    <x v="38"/>
    <d v="2026-11-11T00:00:00"/>
    <x v="60"/>
    <d v="1899-12-30T00:00:00"/>
    <d v="2026-12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397"/>
    <n v="2302600398"/>
    <x v="1"/>
    <x v="38"/>
    <d v="2026-11-12T00:00:00"/>
    <x v="60"/>
    <d v="1899-12-30T00:00:00"/>
    <d v="2026-12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8"/>
    <n v="2302600399"/>
    <x v="1"/>
    <x v="38"/>
    <d v="2026-11-12T00:00:00"/>
    <x v="60"/>
    <d v="1899-12-30T00:00:00"/>
    <d v="2026-12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399"/>
    <n v="2282600400"/>
    <x v="0"/>
    <x v="38"/>
    <d v="2026-11-12T00:00:00"/>
    <x v="60"/>
    <d v="1899-12-30T00:00:00"/>
    <d v="2026-1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0"/>
    <n v="2282600401"/>
    <x v="0"/>
    <x v="38"/>
    <d v="2026-11-13T00:00:00"/>
    <x v="60"/>
    <d v="1899-12-30T00:00:00"/>
    <d v="2026-1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1"/>
    <n v="2302600402"/>
    <x v="1"/>
    <x v="38"/>
    <d v="2026-11-13T00:00:00"/>
    <x v="60"/>
    <d v="1899-12-30T00:00:00"/>
    <d v="2026-1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2"/>
    <n v="2302600403"/>
    <x v="1"/>
    <x v="38"/>
    <d v="2026-11-13T00:00:00"/>
    <x v="60"/>
    <d v="1899-12-30T00:00:00"/>
    <d v="2026-1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3"/>
    <n v="2282600404"/>
    <x v="0"/>
    <x v="38"/>
    <d v="2026-11-16T00:00:00"/>
    <x v="60"/>
    <d v="1899-12-30T00:00:00"/>
    <d v="2026-1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4"/>
    <n v="2282600405"/>
    <x v="0"/>
    <x v="38"/>
    <d v="2026-11-16T00:00:00"/>
    <x v="60"/>
    <d v="1899-12-30T00:00:00"/>
    <d v="2026-1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5"/>
    <n v="2302600406"/>
    <x v="1"/>
    <x v="38"/>
    <d v="2026-11-16T00:00:00"/>
    <x v="60"/>
    <d v="1899-12-30T00:00:00"/>
    <d v="2026-12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6"/>
    <n v="2302600407"/>
    <x v="1"/>
    <x v="38"/>
    <d v="2026-11-17T00:00:00"/>
    <x v="60"/>
    <d v="1899-12-30T00:00:00"/>
    <d v="2026-1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07"/>
    <n v="2282600408"/>
    <x v="0"/>
    <x v="38"/>
    <d v="2026-11-17T00:00:00"/>
    <x v="60"/>
    <d v="1899-12-30T00:00:00"/>
    <d v="2026-1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8"/>
    <n v="2282600409"/>
    <x v="0"/>
    <x v="38"/>
    <d v="2026-11-17T00:00:00"/>
    <x v="60"/>
    <d v="1899-12-30T00:00:00"/>
    <d v="2026-1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09"/>
    <n v="2302600410"/>
    <x v="1"/>
    <x v="38"/>
    <d v="2026-11-18T00:00:00"/>
    <x v="60"/>
    <d v="1899-12-30T00:00:00"/>
    <d v="2026-1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0"/>
    <n v="2302600411"/>
    <x v="1"/>
    <x v="38"/>
    <d v="2026-11-18T00:00:00"/>
    <x v="60"/>
    <d v="1899-12-30T00:00:00"/>
    <d v="2026-1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1"/>
    <n v="2282600412"/>
    <x v="0"/>
    <x v="38"/>
    <d v="2026-11-18T00:00:00"/>
    <x v="60"/>
    <d v="1899-12-30T00:00:00"/>
    <d v="2026-12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2"/>
    <n v="2282600413"/>
    <x v="0"/>
    <x v="38"/>
    <d v="2026-11-19T00:00:00"/>
    <x v="60"/>
    <d v="1899-12-30T00:00:00"/>
    <d v="2026-12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2"/>
    <x v="413"/>
    <n v="2302600414"/>
    <x v="1"/>
    <x v="38"/>
    <d v="2026-11-19T00:00:00"/>
    <x v="60"/>
    <d v="1899-12-30T00:00:00"/>
    <d v="2026-12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4"/>
    <n v="2302600415"/>
    <x v="1"/>
    <x v="38"/>
    <d v="2026-11-19T00:00:00"/>
    <x v="60"/>
    <d v="1899-12-30T00:00:00"/>
    <d v="2026-12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2"/>
    <x v="415"/>
    <n v="2282600416"/>
    <x v="0"/>
    <x v="38"/>
    <d v="2026-11-20T00:00:00"/>
    <x v="60"/>
    <d v="1899-12-30T00:00:00"/>
    <d v="2026-1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6"/>
    <n v="2282600417"/>
    <x v="0"/>
    <x v="38"/>
    <d v="2026-11-20T00:00:00"/>
    <x v="60"/>
    <d v="1899-12-30T00:00:00"/>
    <d v="2026-1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17"/>
    <n v="2302600418"/>
    <x v="1"/>
    <x v="38"/>
    <d v="2026-11-20T00:00:00"/>
    <x v="60"/>
    <d v="1899-12-30T00:00:00"/>
    <d v="2026-12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8"/>
    <n v="2302600419"/>
    <x v="1"/>
    <x v="38"/>
    <d v="2026-11-23T00:00:00"/>
    <x v="60"/>
    <d v="1899-12-30T00:00:00"/>
    <d v="2026-1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19"/>
    <n v="2282600420"/>
    <x v="0"/>
    <x v="38"/>
    <d v="2026-11-23T00:00:00"/>
    <x v="60"/>
    <d v="1899-12-30T00:00:00"/>
    <d v="2026-1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0"/>
    <n v="2282600421"/>
    <x v="0"/>
    <x v="38"/>
    <d v="2026-11-23T00:00:00"/>
    <x v="60"/>
    <d v="1899-12-30T00:00:00"/>
    <d v="2026-1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1"/>
    <n v="2302600422"/>
    <x v="1"/>
    <x v="38"/>
    <d v="2026-11-24T00:00:00"/>
    <x v="60"/>
    <d v="1899-12-30T00:00:00"/>
    <d v="2026-1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2"/>
    <n v="2302600423"/>
    <x v="1"/>
    <x v="38"/>
    <d v="2026-11-24T00:00:00"/>
    <x v="60"/>
    <d v="1899-12-30T00:00:00"/>
    <d v="2026-1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3"/>
    <n v="2282600424"/>
    <x v="0"/>
    <x v="38"/>
    <d v="2026-11-24T00:00:00"/>
    <x v="60"/>
    <d v="1899-12-30T00:00:00"/>
    <d v="2026-1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4"/>
    <n v="2282600425"/>
    <x v="0"/>
    <x v="38"/>
    <d v="2026-11-25T00:00:00"/>
    <x v="60"/>
    <d v="1899-12-30T00:00:00"/>
    <d v="2026-12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5"/>
    <n v="2302600426"/>
    <x v="1"/>
    <x v="38"/>
    <d v="2026-11-25T00:00:00"/>
    <x v="60"/>
    <d v="1899-12-30T00:00:00"/>
    <d v="2026-1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6"/>
    <n v="2302600427"/>
    <x v="1"/>
    <x v="38"/>
    <d v="2026-11-25T00:00:00"/>
    <x v="60"/>
    <d v="1899-12-30T00:00:00"/>
    <d v="2026-1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27"/>
    <n v="2282600428"/>
    <x v="0"/>
    <x v="38"/>
    <d v="2026-11-26T00:00:00"/>
    <x v="60"/>
    <d v="1899-12-30T00:00:00"/>
    <d v="2026-12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8"/>
    <n v="2282600429"/>
    <x v="0"/>
    <x v="38"/>
    <d v="2026-11-26T00:00:00"/>
    <x v="60"/>
    <d v="1899-12-30T00:00:00"/>
    <d v="2026-12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29"/>
    <n v="2302600430"/>
    <x v="1"/>
    <x v="38"/>
    <d v="2026-11-26T00:00:00"/>
    <x v="60"/>
    <d v="1899-12-30T00:00:00"/>
    <d v="2026-12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0"/>
    <n v="2302600431"/>
    <x v="1"/>
    <x v="38"/>
    <d v="2026-11-27T00:00:00"/>
    <x v="60"/>
    <d v="1899-12-30T00:00:00"/>
    <d v="2026-12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1"/>
    <n v="2282600432"/>
    <x v="0"/>
    <x v="38"/>
    <d v="2026-11-27T00:00:00"/>
    <x v="60"/>
    <d v="1899-12-30T00:00:00"/>
    <d v="2026-1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2"/>
    <n v="2282600433"/>
    <x v="0"/>
    <x v="38"/>
    <d v="2026-11-27T00:00:00"/>
    <x v="60"/>
    <d v="1899-12-30T00:00:00"/>
    <d v="2026-1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3"/>
    <n v="2302600434"/>
    <x v="1"/>
    <x v="38"/>
    <d v="2026-11-30T00:00:00"/>
    <x v="60"/>
    <d v="1899-12-30T00:00:00"/>
    <d v="2026-12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4"/>
    <n v="2302600435"/>
    <x v="1"/>
    <x v="38"/>
    <d v="2026-11-30T00:00:00"/>
    <x v="60"/>
    <d v="1899-12-30T00:00:00"/>
    <d v="2026-12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5"/>
    <n v="2282600436"/>
    <x v="0"/>
    <x v="38"/>
    <d v="2026-11-30T00:00:00"/>
    <x v="60"/>
    <d v="1899-12-30T00:00:00"/>
    <d v="2026-12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6"/>
    <n v="2282600437"/>
    <x v="0"/>
    <x v="38"/>
    <d v="2026-12-01T00:00:00"/>
    <x v="60"/>
    <d v="1899-12-30T00:00:00"/>
    <d v="2026-12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37"/>
    <n v="2302600438"/>
    <x v="1"/>
    <x v="38"/>
    <d v="2026-12-01T00:00:00"/>
    <x v="60"/>
    <d v="1899-12-30T00:00:00"/>
    <d v="2026-12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8"/>
    <n v="2302600439"/>
    <x v="1"/>
    <x v="38"/>
    <d v="2026-12-01T00:00:00"/>
    <x v="60"/>
    <d v="1899-12-30T00:00:00"/>
    <d v="2026-12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39"/>
    <n v="2282600440"/>
    <x v="0"/>
    <x v="38"/>
    <d v="2026-12-02T00:00:00"/>
    <x v="60"/>
    <d v="1899-12-30T00:00:00"/>
    <d v="2026-12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0"/>
    <n v="2282600441"/>
    <x v="0"/>
    <x v="38"/>
    <d v="2026-12-02T00:00:00"/>
    <x v="60"/>
    <d v="1899-12-30T00:00:00"/>
    <d v="2026-12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1"/>
    <n v="2302600442"/>
    <x v="1"/>
    <x v="38"/>
    <d v="2026-12-02T00:00:00"/>
    <x v="60"/>
    <d v="1899-12-30T00:00:00"/>
    <d v="2027-01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2"/>
    <n v="2302600443"/>
    <x v="1"/>
    <x v="38"/>
    <d v="2026-12-03T00:00:00"/>
    <x v="60"/>
    <d v="1899-12-30T00:00:00"/>
    <d v="2027-01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3"/>
    <n v="2282600444"/>
    <x v="0"/>
    <x v="38"/>
    <d v="2026-12-03T00:00:00"/>
    <x v="60"/>
    <d v="1899-12-30T00:00:00"/>
    <d v="2026-1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4"/>
    <n v="2282600445"/>
    <x v="0"/>
    <x v="38"/>
    <d v="2026-12-03T00:00:00"/>
    <x v="60"/>
    <d v="1899-12-30T00:00:00"/>
    <d v="2026-1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3"/>
    <x v="445"/>
    <n v="2302600446"/>
    <x v="1"/>
    <x v="38"/>
    <d v="2026-12-04T00:00:00"/>
    <x v="60"/>
    <d v="1899-12-30T00:00:00"/>
    <d v="2027-0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6"/>
    <n v="2302600447"/>
    <x v="1"/>
    <x v="38"/>
    <d v="2026-12-04T00:00:00"/>
    <x v="60"/>
    <d v="1899-12-30T00:00:00"/>
    <d v="2027-0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3"/>
    <x v="447"/>
    <n v="2282600448"/>
    <x v="0"/>
    <x v="38"/>
    <d v="2026-12-04T00:00:00"/>
    <x v="60"/>
    <d v="1899-12-30T00:00:00"/>
    <d v="2026-1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8"/>
    <n v="2282600449"/>
    <x v="0"/>
    <x v="38"/>
    <d v="2026-12-07T00:00:00"/>
    <x v="60"/>
    <d v="1899-12-30T00:00:00"/>
    <d v="2026-12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49"/>
    <n v="2302600450"/>
    <x v="1"/>
    <x v="38"/>
    <d v="2026-12-07T00:00:00"/>
    <x v="60"/>
    <d v="1899-12-30T00:00:00"/>
    <d v="2027-01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0"/>
    <n v="2302600451"/>
    <x v="1"/>
    <x v="38"/>
    <d v="2026-12-07T00:00:00"/>
    <x v="60"/>
    <d v="1899-12-30T00:00:00"/>
    <d v="2027-01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1"/>
    <n v="2282600452"/>
    <x v="0"/>
    <x v="38"/>
    <d v="2026-12-09T00:00:00"/>
    <x v="60"/>
    <d v="1899-12-30T00:00:00"/>
    <d v="2026-12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2"/>
    <n v="2282600453"/>
    <x v="0"/>
    <x v="38"/>
    <d v="2026-12-09T00:00:00"/>
    <x v="60"/>
    <d v="1899-12-30T00:00:00"/>
    <d v="2026-12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3"/>
    <n v="2302600454"/>
    <x v="1"/>
    <x v="38"/>
    <d v="2026-12-09T00:00:00"/>
    <x v="60"/>
    <d v="1899-12-30T00:00:00"/>
    <d v="2027-01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4"/>
    <n v="2302600455"/>
    <x v="1"/>
    <x v="38"/>
    <d v="2026-12-10T00:00:00"/>
    <x v="60"/>
    <d v="1899-12-30T00:00:00"/>
    <d v="2027-01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5"/>
    <n v="2282600456"/>
    <x v="0"/>
    <x v="38"/>
    <d v="2026-12-10T00:00:00"/>
    <x v="60"/>
    <d v="1899-12-30T00:00:00"/>
    <d v="2026-12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6"/>
    <n v="2282600457"/>
    <x v="0"/>
    <x v="38"/>
    <d v="2026-12-10T00:00:00"/>
    <x v="60"/>
    <d v="1899-12-30T00:00:00"/>
    <d v="2026-12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57"/>
    <n v="2302600458"/>
    <x v="1"/>
    <x v="38"/>
    <d v="2026-12-11T00:00:00"/>
    <x v="60"/>
    <d v="1899-12-30T00:00:00"/>
    <d v="2027-0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8"/>
    <n v="2302600459"/>
    <x v="1"/>
    <x v="38"/>
    <d v="2026-12-11T00:00:00"/>
    <x v="60"/>
    <d v="1899-12-30T00:00:00"/>
    <d v="2027-0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59"/>
    <n v="2282600460"/>
    <x v="0"/>
    <x v="38"/>
    <d v="2026-12-11T00:00:00"/>
    <x v="60"/>
    <d v="1899-12-30T00:00:00"/>
    <d v="2026-12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0"/>
    <n v="2282600461"/>
    <x v="0"/>
    <x v="38"/>
    <d v="2026-12-14T00:00:00"/>
    <x v="60"/>
    <d v="1899-12-30T00:00:00"/>
    <d v="2027-01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1"/>
    <n v="2302600462"/>
    <x v="1"/>
    <x v="38"/>
    <d v="2026-12-14T00:00:00"/>
    <x v="60"/>
    <d v="1899-12-30T00:00:00"/>
    <d v="2027-01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2"/>
    <n v="2302600463"/>
    <x v="1"/>
    <x v="38"/>
    <d v="2026-12-14T00:00:00"/>
    <x v="60"/>
    <d v="1899-12-30T00:00:00"/>
    <d v="2027-01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3"/>
    <n v="2282600464"/>
    <x v="0"/>
    <x v="38"/>
    <d v="2026-12-15T00:00:00"/>
    <x v="60"/>
    <d v="1899-12-30T00:00:00"/>
    <d v="2027-0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4"/>
    <n v="2282600465"/>
    <x v="0"/>
    <x v="38"/>
    <d v="2026-12-15T00:00:00"/>
    <x v="60"/>
    <d v="1899-12-30T00:00:00"/>
    <d v="2027-01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5"/>
    <n v="2302600466"/>
    <x v="1"/>
    <x v="38"/>
    <d v="2026-12-15T00:00:00"/>
    <x v="60"/>
    <d v="1899-12-30T00:00:00"/>
    <d v="2027-01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6"/>
    <n v="2302600467"/>
    <x v="1"/>
    <x v="38"/>
    <d v="2026-12-16T00:00:00"/>
    <x v="60"/>
    <d v="1899-12-30T00:00:00"/>
    <d v="2027-01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67"/>
    <n v="2282600468"/>
    <x v="0"/>
    <x v="38"/>
    <d v="2026-12-16T00:00:00"/>
    <x v="60"/>
    <d v="1899-12-30T00:00:00"/>
    <d v="2027-0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8"/>
    <n v="2282600469"/>
    <x v="0"/>
    <x v="38"/>
    <d v="2026-12-16T00:00:00"/>
    <x v="60"/>
    <d v="1899-12-30T00:00:00"/>
    <d v="2027-01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69"/>
    <n v="2302600470"/>
    <x v="1"/>
    <x v="38"/>
    <d v="2026-12-17T00:00:00"/>
    <x v="60"/>
    <d v="1899-12-30T00:00:00"/>
    <d v="2027-01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0"/>
    <n v="2302600471"/>
    <x v="1"/>
    <x v="38"/>
    <d v="2026-12-17T00:00:00"/>
    <x v="60"/>
    <d v="1899-12-30T00:00:00"/>
    <d v="2027-01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1"/>
    <n v="2282600472"/>
    <x v="0"/>
    <x v="38"/>
    <d v="2026-12-17T00:00:00"/>
    <x v="60"/>
    <d v="1899-12-30T00:00:00"/>
    <d v="2027-01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2"/>
    <n v="2282600473"/>
    <x v="0"/>
    <x v="38"/>
    <d v="2026-12-18T00:00:00"/>
    <x v="60"/>
    <d v="1899-12-30T00:00:00"/>
    <d v="2027-01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3"/>
    <n v="2302600474"/>
    <x v="1"/>
    <x v="38"/>
    <d v="2026-12-18T00:00:00"/>
    <x v="60"/>
    <d v="1899-12-30T00:00:00"/>
    <d v="2027-01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4"/>
    <n v="2302600475"/>
    <x v="1"/>
    <x v="38"/>
    <d v="2026-12-18T00:00:00"/>
    <x v="60"/>
    <d v="1899-12-30T00:00:00"/>
    <d v="2027-01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5"/>
    <n v="2282600476"/>
    <x v="0"/>
    <x v="38"/>
    <d v="2026-12-21T00:00:00"/>
    <x v="60"/>
    <d v="1899-12-30T00:00:00"/>
    <d v="2027-0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6"/>
    <n v="2282600477"/>
    <x v="0"/>
    <x v="38"/>
    <d v="2026-12-21T00:00:00"/>
    <x v="60"/>
    <d v="1899-12-30T00:00:00"/>
    <d v="2027-01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4"/>
    <x v="477"/>
    <n v="2302600478"/>
    <x v="1"/>
    <x v="38"/>
    <d v="2026-12-21T00:00:00"/>
    <x v="60"/>
    <d v="1899-12-30T00:00:00"/>
    <d v="2027-01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8"/>
    <n v="2302600479"/>
    <x v="1"/>
    <x v="38"/>
    <d v="2026-12-22T00:00:00"/>
    <x v="60"/>
    <d v="1899-12-30T00:00:00"/>
    <d v="2027-01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4"/>
    <x v="479"/>
    <n v="2282600480"/>
    <x v="0"/>
    <x v="38"/>
    <d v="2026-12-22T00:00:00"/>
    <x v="60"/>
    <d v="1899-12-30T00:00:00"/>
    <d v="2027-0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0"/>
    <n v="2282600481"/>
    <x v="0"/>
    <x v="38"/>
    <d v="2026-12-22T00:00:00"/>
    <x v="60"/>
    <d v="1899-12-30T00:00:00"/>
    <d v="2027-01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1"/>
    <n v="2302600482"/>
    <x v="1"/>
    <x v="38"/>
    <d v="2026-12-23T00:00:00"/>
    <x v="60"/>
    <d v="1899-12-30T00:00:00"/>
    <d v="2027-01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2"/>
    <n v="2302600483"/>
    <x v="1"/>
    <x v="38"/>
    <d v="2026-12-23T00:00:00"/>
    <x v="60"/>
    <d v="1899-12-30T00:00:00"/>
    <d v="2027-01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3"/>
    <n v="2282600484"/>
    <x v="0"/>
    <x v="38"/>
    <d v="2026-12-23T00:00:00"/>
    <x v="60"/>
    <d v="1899-12-30T00:00:00"/>
    <d v="2027-01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4"/>
    <n v="2282600485"/>
    <x v="0"/>
    <x v="38"/>
    <d v="2026-12-28T00:00:00"/>
    <x v="60"/>
    <d v="1899-12-30T00:00:00"/>
    <d v="2027-01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5"/>
    <n v="2302600486"/>
    <x v="1"/>
    <x v="38"/>
    <d v="2026-12-28T00:00:00"/>
    <x v="60"/>
    <d v="1899-12-30T00:00:00"/>
    <d v="2027-0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6"/>
    <n v="2302600487"/>
    <x v="1"/>
    <x v="38"/>
    <d v="2026-12-28T00:00:00"/>
    <x v="60"/>
    <d v="1899-12-30T00:00:00"/>
    <d v="2027-0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87"/>
    <n v="2282600488"/>
    <x v="0"/>
    <x v="38"/>
    <d v="2026-12-29T00:00:00"/>
    <x v="60"/>
    <d v="1899-12-30T00:00:00"/>
    <d v="2027-0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8"/>
    <n v="2282600489"/>
    <x v="0"/>
    <x v="38"/>
    <d v="2026-12-29T00:00:00"/>
    <x v="60"/>
    <d v="1899-12-30T00:00:00"/>
    <d v="2027-01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89"/>
    <n v="2302600490"/>
    <x v="1"/>
    <x v="38"/>
    <d v="2026-12-29T00:00:00"/>
    <x v="60"/>
    <d v="1899-12-30T00:00:00"/>
    <d v="2027-01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0"/>
    <n v="2302600491"/>
    <x v="1"/>
    <x v="38"/>
    <d v="2026-12-30T00:00:00"/>
    <x v="60"/>
    <d v="1899-12-30T00:00:00"/>
    <d v="2027-01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1"/>
    <n v="2282600492"/>
    <x v="0"/>
    <x v="38"/>
    <d v="2026-12-30T00:00:00"/>
    <x v="60"/>
    <d v="1899-12-30T00:00:00"/>
    <d v="2027-0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2"/>
    <n v="2282600493"/>
    <x v="0"/>
    <x v="38"/>
    <d v="2026-12-30T00:00:00"/>
    <x v="60"/>
    <d v="1899-12-30T00:00:00"/>
    <d v="2027-01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3"/>
    <n v="2302600494"/>
    <x v="1"/>
    <x v="38"/>
    <d v="2027-01-04T00:00:00"/>
    <x v="60"/>
    <d v="1899-12-30T00:00:00"/>
    <d v="2027-0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4"/>
    <n v="2302600495"/>
    <x v="1"/>
    <x v="38"/>
    <d v="2027-01-04T00:00:00"/>
    <x v="60"/>
    <d v="1899-12-30T00:00:00"/>
    <d v="2027-0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5"/>
    <n v="2282600496"/>
    <x v="0"/>
    <x v="38"/>
    <d v="2027-01-04T00:00:00"/>
    <x v="60"/>
    <d v="1899-12-30T00:00:00"/>
    <d v="2027-01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6"/>
    <n v="2282600497"/>
    <x v="0"/>
    <x v="38"/>
    <d v="2027-01-05T00:00:00"/>
    <x v="60"/>
    <d v="1899-12-30T00:00:00"/>
    <d v="2027-01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497"/>
    <n v="2302600498"/>
    <x v="1"/>
    <x v="38"/>
    <d v="2027-01-05T00:00:00"/>
    <x v="60"/>
    <d v="1899-12-30T00:00:00"/>
    <d v="2027-02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8"/>
    <n v="2302600499"/>
    <x v="1"/>
    <x v="38"/>
    <d v="2027-01-05T00:00:00"/>
    <x v="60"/>
    <d v="1899-12-30T00:00:00"/>
    <d v="2027-02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499"/>
    <n v="2282600500"/>
    <x v="0"/>
    <x v="38"/>
    <d v="2027-01-06T00:00:00"/>
    <x v="60"/>
    <d v="1899-12-30T00:00:00"/>
    <d v="2027-0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0"/>
    <n v="2282600501"/>
    <x v="0"/>
    <x v="38"/>
    <d v="2027-01-06T00:00:00"/>
    <x v="60"/>
    <d v="1899-12-30T00:00:00"/>
    <d v="2027-01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1"/>
    <n v="2302600502"/>
    <x v="1"/>
    <x v="38"/>
    <d v="2027-01-06T00:00:00"/>
    <x v="60"/>
    <d v="1899-12-30T00:00:00"/>
    <d v="2027-02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2"/>
    <n v="2302600503"/>
    <x v="1"/>
    <x v="38"/>
    <d v="2027-01-07T00:00:00"/>
    <x v="60"/>
    <d v="1899-12-30T00:00:00"/>
    <d v="2027-02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3"/>
    <n v="2282600504"/>
    <x v="0"/>
    <x v="38"/>
    <d v="2027-01-07T00:00:00"/>
    <x v="60"/>
    <d v="1899-12-30T00:00:00"/>
    <d v="2027-0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4"/>
    <n v="2282600505"/>
    <x v="0"/>
    <x v="38"/>
    <d v="2027-01-07T00:00:00"/>
    <x v="60"/>
    <d v="1899-12-30T00:00:00"/>
    <d v="2027-01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5"/>
    <n v="2302600506"/>
    <x v="1"/>
    <x v="38"/>
    <d v="2027-01-08T00:00:00"/>
    <x v="60"/>
    <d v="1899-12-30T00:00:00"/>
    <d v="2027-0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6"/>
    <n v="2302600507"/>
    <x v="1"/>
    <x v="38"/>
    <d v="2027-01-08T00:00:00"/>
    <x v="60"/>
    <d v="1899-12-30T00:00:00"/>
    <d v="2027-0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07"/>
    <n v="2282600508"/>
    <x v="0"/>
    <x v="38"/>
    <d v="2027-01-08T00:00:00"/>
    <x v="60"/>
    <d v="1899-12-30T00:00:00"/>
    <d v="2027-01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8"/>
    <n v="2282600509"/>
    <x v="0"/>
    <x v="38"/>
    <d v="2027-01-11T00:00:00"/>
    <x v="60"/>
    <d v="1899-12-30T00:00:00"/>
    <d v="2027-01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5"/>
    <x v="509"/>
    <n v="2302600510"/>
    <x v="1"/>
    <x v="38"/>
    <d v="2027-01-11T00:00:00"/>
    <x v="60"/>
    <d v="1899-12-30T00:00:00"/>
    <d v="2027-0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0"/>
    <n v="2302600511"/>
    <x v="1"/>
    <x v="38"/>
    <d v="2027-01-11T00:00:00"/>
    <x v="60"/>
    <d v="1899-12-30T00:00:00"/>
    <d v="2027-0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5"/>
    <x v="511"/>
    <n v="2282600512"/>
    <x v="0"/>
    <x v="38"/>
    <d v="2027-01-12T00:00:00"/>
    <x v="60"/>
    <d v="1899-12-30T00:00:00"/>
    <d v="2027-02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2"/>
    <n v="2282600513"/>
    <x v="0"/>
    <x v="38"/>
    <d v="2027-01-12T00:00:00"/>
    <x v="60"/>
    <d v="1899-12-30T00:00:00"/>
    <d v="2027-02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3"/>
    <n v="2302600514"/>
    <x v="1"/>
    <x v="38"/>
    <d v="2027-01-12T00:00:00"/>
    <x v="60"/>
    <d v="1899-12-30T00:00:00"/>
    <d v="2027-02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4"/>
    <n v="2302600515"/>
    <x v="1"/>
    <x v="38"/>
    <d v="2027-01-13T00:00:00"/>
    <x v="60"/>
    <d v="1899-12-30T00:00:00"/>
    <d v="2027-02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5"/>
    <n v="2282600516"/>
    <x v="0"/>
    <x v="38"/>
    <d v="2027-01-13T00:00:00"/>
    <x v="60"/>
    <d v="1899-12-30T00:00:00"/>
    <d v="2027-0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6"/>
    <n v="2282600517"/>
    <x v="0"/>
    <x v="38"/>
    <d v="2027-01-13T00:00:00"/>
    <x v="60"/>
    <d v="1899-12-30T00:00:00"/>
    <d v="2027-02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17"/>
    <n v="2302600518"/>
    <x v="1"/>
    <x v="38"/>
    <d v="2027-01-14T00:00:00"/>
    <x v="60"/>
    <d v="1899-12-30T00:00:00"/>
    <d v="2027-0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8"/>
    <n v="2302600519"/>
    <x v="1"/>
    <x v="38"/>
    <d v="2027-01-14T00:00:00"/>
    <x v="60"/>
    <d v="1899-12-30T00:00:00"/>
    <d v="2027-02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19"/>
    <n v="2282600520"/>
    <x v="0"/>
    <x v="38"/>
    <d v="2027-01-14T00:00:00"/>
    <x v="60"/>
    <d v="1899-12-30T00:00:00"/>
    <d v="2027-02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0"/>
    <n v="2282600521"/>
    <x v="0"/>
    <x v="38"/>
    <d v="2027-01-15T00:00:00"/>
    <x v="60"/>
    <d v="1899-12-30T00:00:00"/>
    <d v="2027-02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1"/>
    <n v="2302600522"/>
    <x v="1"/>
    <x v="38"/>
    <d v="2027-01-15T00:00:00"/>
    <x v="60"/>
    <d v="1899-12-30T00:00:00"/>
    <d v="2027-0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2"/>
    <n v="2302600523"/>
    <x v="1"/>
    <x v="38"/>
    <d v="2027-01-15T00:00:00"/>
    <x v="60"/>
    <d v="1899-12-30T00:00:00"/>
    <d v="2027-0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3"/>
    <n v="2282600524"/>
    <x v="0"/>
    <x v="38"/>
    <d v="2027-01-18T00:00:00"/>
    <x v="60"/>
    <d v="1899-12-30T00:00:00"/>
    <d v="2027-0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4"/>
    <n v="2282600525"/>
    <x v="0"/>
    <x v="38"/>
    <d v="2027-01-18T00:00:00"/>
    <x v="60"/>
    <d v="1899-12-30T00:00:00"/>
    <d v="2027-02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5"/>
    <n v="2302600526"/>
    <x v="1"/>
    <x v="38"/>
    <d v="2027-01-18T00:00:00"/>
    <x v="60"/>
    <d v="1899-12-30T00:00:00"/>
    <d v="2027-0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6"/>
    <n v="2302600527"/>
    <x v="1"/>
    <x v="38"/>
    <d v="2027-01-19T00:00:00"/>
    <x v="60"/>
    <d v="1899-12-30T00:00:00"/>
    <d v="2027-0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27"/>
    <n v="2282600528"/>
    <x v="0"/>
    <x v="38"/>
    <d v="2027-01-19T00:00:00"/>
    <x v="60"/>
    <d v="1899-12-30T00:00:00"/>
    <d v="2027-02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8"/>
    <n v="2282600529"/>
    <x v="0"/>
    <x v="38"/>
    <d v="2027-01-19T00:00:00"/>
    <x v="60"/>
    <d v="1899-12-30T00:00:00"/>
    <d v="2027-02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29"/>
    <n v="2302600530"/>
    <x v="1"/>
    <x v="38"/>
    <d v="2027-01-20T00:00:00"/>
    <x v="60"/>
    <d v="1899-12-30T00:00:00"/>
    <d v="2027-02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0"/>
    <n v="2302600531"/>
    <x v="1"/>
    <x v="38"/>
    <d v="2027-01-20T00:00:00"/>
    <x v="60"/>
    <d v="1899-12-30T00:00:00"/>
    <d v="2027-02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1"/>
    <n v="2282600532"/>
    <x v="0"/>
    <x v="38"/>
    <d v="2027-01-20T00:00:00"/>
    <x v="60"/>
    <d v="1899-12-30T00:00:00"/>
    <d v="2027-02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2"/>
    <n v="2282600533"/>
    <x v="0"/>
    <x v="38"/>
    <d v="2027-01-21T00:00:00"/>
    <x v="60"/>
    <d v="1899-12-30T00:00:00"/>
    <d v="2027-02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3"/>
    <n v="2302600534"/>
    <x v="1"/>
    <x v="38"/>
    <d v="2027-01-21T00:00:00"/>
    <x v="60"/>
    <d v="1899-12-30T00:00:00"/>
    <d v="2027-02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4"/>
    <n v="2302600535"/>
    <x v="1"/>
    <x v="38"/>
    <d v="2027-01-21T00:00:00"/>
    <x v="60"/>
    <d v="1899-12-30T00:00:00"/>
    <d v="2027-02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5"/>
    <n v="2282600536"/>
    <x v="0"/>
    <x v="38"/>
    <d v="2027-01-22T00:00:00"/>
    <x v="60"/>
    <d v="1899-12-30T00:00:00"/>
    <d v="2027-02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6"/>
    <n v="2282600537"/>
    <x v="0"/>
    <x v="38"/>
    <d v="2027-01-22T00:00:00"/>
    <x v="60"/>
    <d v="1899-12-30T00:00:00"/>
    <d v="2027-02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37"/>
    <n v="2302600538"/>
    <x v="1"/>
    <x v="38"/>
    <d v="2027-01-22T00:00:00"/>
    <x v="60"/>
    <d v="1899-12-30T00:00:00"/>
    <d v="2027-02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8"/>
    <n v="2302600539"/>
    <x v="1"/>
    <x v="38"/>
    <d v="2027-01-25T00:00:00"/>
    <x v="60"/>
    <d v="1899-12-30T00:00:00"/>
    <d v="2027-0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39"/>
    <n v="2282600540"/>
    <x v="0"/>
    <x v="38"/>
    <d v="2027-01-25T00:00:00"/>
    <x v="60"/>
    <d v="1899-12-30T00:00:00"/>
    <d v="2027-0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0"/>
    <n v="2282600541"/>
    <x v="0"/>
    <x v="38"/>
    <d v="2027-01-25T00:00:00"/>
    <x v="60"/>
    <d v="1899-12-30T00:00:00"/>
    <d v="2027-02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6"/>
    <x v="541"/>
    <n v="2302600542"/>
    <x v="1"/>
    <x v="38"/>
    <d v="2027-01-26T00:00:00"/>
    <x v="60"/>
    <d v="1899-12-30T00:00:00"/>
    <d v="2027-0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2"/>
    <n v="2302600543"/>
    <x v="1"/>
    <x v="38"/>
    <d v="2027-01-26T00:00:00"/>
    <x v="60"/>
    <d v="1899-12-30T00:00:00"/>
    <d v="2027-0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6"/>
    <x v="543"/>
    <n v="2282600544"/>
    <x v="0"/>
    <x v="38"/>
    <d v="2027-01-26T00:00:00"/>
    <x v="60"/>
    <d v="1899-12-30T00:00:00"/>
    <d v="2027-02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4"/>
    <n v="2282600545"/>
    <x v="0"/>
    <x v="38"/>
    <d v="2027-01-27T00:00:00"/>
    <x v="60"/>
    <d v="1899-12-30T00:00:00"/>
    <d v="2027-02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5"/>
    <n v="2302600546"/>
    <x v="1"/>
    <x v="38"/>
    <d v="2027-01-27T00:00:00"/>
    <x v="60"/>
    <d v="1899-12-30T00:00:00"/>
    <d v="2027-02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6"/>
    <n v="2302600547"/>
    <x v="1"/>
    <x v="38"/>
    <d v="2027-01-27T00:00:00"/>
    <x v="60"/>
    <d v="1899-12-30T00:00:00"/>
    <d v="2027-02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47"/>
    <n v="2282600548"/>
    <x v="0"/>
    <x v="38"/>
    <d v="2027-01-28T00:00:00"/>
    <x v="60"/>
    <d v="1899-12-30T00:00:00"/>
    <d v="2027-0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8"/>
    <n v="2282600549"/>
    <x v="0"/>
    <x v="38"/>
    <d v="2027-01-28T00:00:00"/>
    <x v="60"/>
    <d v="1899-12-30T00:00:00"/>
    <d v="2027-02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49"/>
    <n v="2302600550"/>
    <x v="1"/>
    <x v="38"/>
    <d v="2027-01-28T00:00:00"/>
    <x v="60"/>
    <d v="1899-12-30T00:00:00"/>
    <d v="2027-02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0"/>
    <n v="2302600551"/>
    <x v="1"/>
    <x v="38"/>
    <d v="2027-01-29T00:00:00"/>
    <x v="60"/>
    <d v="1899-12-30T00:00:00"/>
    <d v="2027-02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1"/>
    <n v="2282600552"/>
    <x v="0"/>
    <x v="38"/>
    <d v="2027-01-29T00:00:00"/>
    <x v="60"/>
    <d v="1899-12-30T00:00:00"/>
    <d v="2027-0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2"/>
    <n v="2282600553"/>
    <x v="0"/>
    <x v="38"/>
    <d v="2027-01-29T00:00:00"/>
    <x v="60"/>
    <d v="1899-12-30T00:00:00"/>
    <d v="2027-02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3"/>
    <n v="2302600554"/>
    <x v="1"/>
    <x v="38"/>
    <d v="2027-02-01T00:00:00"/>
    <x v="60"/>
    <d v="1899-12-30T00:00:00"/>
    <d v="2027-03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4"/>
    <n v="2302600555"/>
    <x v="1"/>
    <x v="38"/>
    <d v="2027-02-01T00:00:00"/>
    <x v="60"/>
    <d v="1899-12-30T00:00:00"/>
    <d v="2027-03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5"/>
    <n v="2282600556"/>
    <x v="0"/>
    <x v="38"/>
    <d v="2027-02-01T00:00:00"/>
    <x v="60"/>
    <d v="1899-12-30T00:00:00"/>
    <d v="2027-02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6"/>
    <n v="2282600557"/>
    <x v="0"/>
    <x v="38"/>
    <d v="2027-02-02T00:00:00"/>
    <x v="60"/>
    <d v="1899-12-30T00:00:00"/>
    <d v="2027-02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57"/>
    <n v="2302600558"/>
    <x v="1"/>
    <x v="38"/>
    <d v="2027-02-02T00:00:00"/>
    <x v="60"/>
    <d v="1899-12-30T00:00:00"/>
    <d v="2027-03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8"/>
    <n v="2302600559"/>
    <x v="1"/>
    <x v="38"/>
    <d v="2027-02-02T00:00:00"/>
    <x v="60"/>
    <d v="1899-12-30T00:00:00"/>
    <d v="2027-03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59"/>
    <n v="2282600560"/>
    <x v="0"/>
    <x v="38"/>
    <d v="2027-02-03T00:00:00"/>
    <x v="60"/>
    <d v="1899-12-30T00:00:00"/>
    <d v="2027-0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0"/>
    <n v="2282600561"/>
    <x v="0"/>
    <x v="38"/>
    <d v="2027-02-03T00:00:00"/>
    <x v="60"/>
    <d v="1899-12-30T00:00:00"/>
    <d v="2027-02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1"/>
    <n v="2302600562"/>
    <x v="1"/>
    <x v="38"/>
    <d v="2027-02-03T00:00:00"/>
    <x v="60"/>
    <d v="1899-12-30T00:00:00"/>
    <d v="2027-03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2"/>
    <n v="2302600563"/>
    <x v="1"/>
    <x v="38"/>
    <d v="2027-02-04T00:00:00"/>
    <x v="60"/>
    <d v="1899-12-30T00:00:00"/>
    <d v="2027-03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3"/>
    <n v="2282600564"/>
    <x v="0"/>
    <x v="38"/>
    <d v="2027-02-04T00:00:00"/>
    <x v="60"/>
    <d v="1899-12-30T00:00:00"/>
    <d v="2027-0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4"/>
    <n v="2282600565"/>
    <x v="0"/>
    <x v="38"/>
    <d v="2027-02-04T00:00:00"/>
    <x v="60"/>
    <d v="1899-12-30T00:00:00"/>
    <d v="2027-02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5"/>
    <n v="2302600566"/>
    <x v="1"/>
    <x v="38"/>
    <d v="2027-02-05T00:00:00"/>
    <x v="60"/>
    <d v="1899-12-30T00:00:00"/>
    <d v="2027-03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6"/>
    <n v="2302600567"/>
    <x v="1"/>
    <x v="38"/>
    <d v="2027-02-05T00:00:00"/>
    <x v="60"/>
    <d v="1899-12-30T00:00:00"/>
    <d v="2027-03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67"/>
    <n v="2282600568"/>
    <x v="0"/>
    <x v="38"/>
    <d v="2027-02-05T00:00:00"/>
    <x v="60"/>
    <d v="1899-12-30T00:00:00"/>
    <d v="2027-02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8"/>
    <n v="2282600569"/>
    <x v="0"/>
    <x v="38"/>
    <d v="2027-02-08T00:00:00"/>
    <x v="60"/>
    <d v="1899-12-30T00:00:00"/>
    <d v="2027-02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69"/>
    <n v="2302600570"/>
    <x v="1"/>
    <x v="38"/>
    <d v="2027-02-08T00:00:00"/>
    <x v="60"/>
    <d v="1899-12-30T00:00:00"/>
    <d v="2027-03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0"/>
    <n v="2302600571"/>
    <x v="1"/>
    <x v="38"/>
    <d v="2027-02-08T00:00:00"/>
    <x v="60"/>
    <d v="1899-12-30T00:00:00"/>
    <d v="2027-03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1"/>
    <n v="2282600572"/>
    <x v="0"/>
    <x v="38"/>
    <d v="2027-02-09T00:00:00"/>
    <x v="60"/>
    <d v="1899-12-30T00:00:00"/>
    <d v="2027-03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2"/>
    <n v="2282600573"/>
    <x v="0"/>
    <x v="38"/>
    <d v="2027-02-09T00:00:00"/>
    <x v="60"/>
    <d v="1899-12-30T00:00:00"/>
    <d v="2027-03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7"/>
    <x v="573"/>
    <n v="2302600574"/>
    <x v="1"/>
    <x v="38"/>
    <d v="2027-02-09T00:00:00"/>
    <x v="60"/>
    <d v="1899-12-30T00:00:00"/>
    <d v="2027-03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4"/>
    <n v="2302600575"/>
    <x v="1"/>
    <x v="38"/>
    <d v="2027-02-10T00:00:00"/>
    <x v="60"/>
    <d v="1899-12-30T00:00:00"/>
    <d v="2027-03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7"/>
    <x v="575"/>
    <n v="2282600576"/>
    <x v="0"/>
    <x v="38"/>
    <d v="2027-02-10T00:00:00"/>
    <x v="60"/>
    <d v="1899-12-30T00:00:00"/>
    <d v="2027-03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6"/>
    <n v="2282600577"/>
    <x v="0"/>
    <x v="38"/>
    <d v="2027-02-10T00:00:00"/>
    <x v="60"/>
    <d v="1899-12-30T00:00:00"/>
    <d v="2027-03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77"/>
    <n v="2302600578"/>
    <x v="1"/>
    <x v="38"/>
    <d v="2027-02-11T00:00:00"/>
    <x v="60"/>
    <d v="1899-12-30T00:00:00"/>
    <d v="2027-03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8"/>
    <n v="2302600579"/>
    <x v="1"/>
    <x v="38"/>
    <d v="2027-02-11T00:00:00"/>
    <x v="60"/>
    <d v="1899-12-30T00:00:00"/>
    <d v="2027-03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79"/>
    <n v="2282600580"/>
    <x v="0"/>
    <x v="38"/>
    <d v="2027-02-11T00:00:00"/>
    <x v="60"/>
    <d v="1899-12-30T00:00:00"/>
    <d v="2027-03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0"/>
    <n v="2282600581"/>
    <x v="0"/>
    <x v="38"/>
    <d v="2027-02-12T00:00:00"/>
    <x v="60"/>
    <d v="1899-12-30T00:00:00"/>
    <d v="2027-03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1"/>
    <n v="2302600582"/>
    <x v="1"/>
    <x v="38"/>
    <d v="2027-02-12T00:00:00"/>
    <x v="60"/>
    <d v="1899-12-30T00:00:00"/>
    <d v="2027-03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2"/>
    <n v="2302600583"/>
    <x v="1"/>
    <x v="38"/>
    <d v="2027-02-12T00:00:00"/>
    <x v="60"/>
    <d v="1899-12-30T00:00:00"/>
    <d v="2027-03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3"/>
    <n v="2282600584"/>
    <x v="0"/>
    <x v="38"/>
    <d v="2027-02-15T00:00:00"/>
    <x v="60"/>
    <d v="1899-12-30T00:00:00"/>
    <d v="2027-03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4"/>
    <n v="2282600585"/>
    <x v="0"/>
    <x v="38"/>
    <d v="2027-02-15T00:00:00"/>
    <x v="60"/>
    <d v="1899-12-30T00:00:00"/>
    <d v="2027-03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5"/>
    <n v="2302600586"/>
    <x v="1"/>
    <x v="38"/>
    <d v="2027-02-15T00:00:00"/>
    <x v="60"/>
    <d v="1899-12-30T00:00:00"/>
    <d v="2027-03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6"/>
    <n v="2302600587"/>
    <x v="1"/>
    <x v="38"/>
    <d v="2027-02-16T00:00:00"/>
    <x v="60"/>
    <d v="1899-12-30T00:00:00"/>
    <d v="2027-03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87"/>
    <n v="2282600588"/>
    <x v="0"/>
    <x v="38"/>
    <d v="2027-02-16T00:00:00"/>
    <x v="60"/>
    <d v="1899-12-30T00:00:00"/>
    <d v="2027-03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8"/>
    <n v="2282600589"/>
    <x v="0"/>
    <x v="38"/>
    <d v="2027-02-16T00:00:00"/>
    <x v="60"/>
    <d v="1899-12-30T00:00:00"/>
    <d v="2027-03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89"/>
    <n v="2302600590"/>
    <x v="1"/>
    <x v="38"/>
    <d v="2027-02-17T00:00:00"/>
    <x v="60"/>
    <d v="1899-12-30T00:00:00"/>
    <d v="2027-03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0"/>
    <n v="2302600591"/>
    <x v="1"/>
    <x v="38"/>
    <d v="2027-02-17T00:00:00"/>
    <x v="60"/>
    <d v="1899-12-30T00:00:00"/>
    <d v="2027-03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1"/>
    <n v="2282600592"/>
    <x v="0"/>
    <x v="38"/>
    <d v="2027-02-17T00:00:00"/>
    <x v="60"/>
    <d v="1899-12-30T00:00:00"/>
    <d v="2027-03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2"/>
    <n v="2282600593"/>
    <x v="0"/>
    <x v="38"/>
    <d v="2027-02-18T00:00:00"/>
    <x v="60"/>
    <d v="1899-12-30T00:00:00"/>
    <d v="2027-03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3"/>
    <n v="2302600594"/>
    <x v="1"/>
    <x v="38"/>
    <d v="2027-02-18T00:00:00"/>
    <x v="60"/>
    <d v="1899-12-30T00:00:00"/>
    <d v="2027-03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4"/>
    <n v="2302600595"/>
    <x v="1"/>
    <x v="38"/>
    <d v="2027-02-18T00:00:00"/>
    <x v="60"/>
    <d v="1899-12-30T00:00:00"/>
    <d v="2027-03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5"/>
    <n v="2282600596"/>
    <x v="0"/>
    <x v="38"/>
    <d v="2027-02-19T00:00:00"/>
    <x v="60"/>
    <d v="1899-12-30T00:00:00"/>
    <d v="2027-03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6"/>
    <n v="2282600597"/>
    <x v="0"/>
    <x v="38"/>
    <d v="2027-02-19T00:00:00"/>
    <x v="60"/>
    <d v="1899-12-30T00:00:00"/>
    <d v="2027-03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597"/>
    <n v="2302600598"/>
    <x v="1"/>
    <x v="38"/>
    <d v="2027-02-19T00:00:00"/>
    <x v="60"/>
    <d v="1899-12-30T00:00:00"/>
    <d v="2027-03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8"/>
    <n v="2302600599"/>
    <x v="1"/>
    <x v="38"/>
    <d v="2027-02-22T00:00:00"/>
    <x v="60"/>
    <d v="1899-12-30T00:00:00"/>
    <d v="2027-03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599"/>
    <n v="2282600600"/>
    <x v="0"/>
    <x v="38"/>
    <d v="2027-02-22T00:00:00"/>
    <x v="60"/>
    <d v="1899-12-30T00:00:00"/>
    <d v="2027-03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0"/>
    <n v="2282600601"/>
    <x v="0"/>
    <x v="38"/>
    <d v="2027-02-22T00:00:00"/>
    <x v="60"/>
    <d v="1899-12-30T00:00:00"/>
    <d v="2027-03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1"/>
    <n v="2302600602"/>
    <x v="1"/>
    <x v="38"/>
    <d v="2027-02-23T00:00:00"/>
    <x v="60"/>
    <d v="1899-12-30T00:00:00"/>
    <d v="2027-03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2"/>
    <n v="2302600603"/>
    <x v="1"/>
    <x v="38"/>
    <d v="2027-02-23T00:00:00"/>
    <x v="60"/>
    <d v="1899-12-30T00:00:00"/>
    <d v="2027-03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3"/>
    <n v="2282600604"/>
    <x v="0"/>
    <x v="38"/>
    <d v="2027-02-23T00:00:00"/>
    <x v="60"/>
    <d v="1899-12-30T00:00:00"/>
    <d v="2027-03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4"/>
    <n v="2282600605"/>
    <x v="0"/>
    <x v="38"/>
    <d v="2027-02-24T00:00:00"/>
    <x v="60"/>
    <d v="1899-12-30T00:00:00"/>
    <d v="2027-03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8"/>
    <x v="605"/>
    <n v="2302600606"/>
    <x v="1"/>
    <x v="38"/>
    <d v="2027-02-24T00:00:00"/>
    <x v="60"/>
    <d v="1899-12-30T00:00:00"/>
    <d v="2027-03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6"/>
    <n v="2302600607"/>
    <x v="1"/>
    <x v="38"/>
    <d v="2027-02-24T00:00:00"/>
    <x v="60"/>
    <d v="1899-12-30T00:00:00"/>
    <d v="2027-03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8"/>
    <x v="607"/>
    <n v="2282600608"/>
    <x v="0"/>
    <x v="38"/>
    <d v="2027-02-25T00:00:00"/>
    <x v="60"/>
    <d v="1899-12-30T00:00:00"/>
    <d v="2027-03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8"/>
    <n v="2282600609"/>
    <x v="0"/>
    <x v="38"/>
    <d v="2027-02-25T00:00:00"/>
    <x v="60"/>
    <d v="1899-12-30T00:00:00"/>
    <d v="2027-03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09"/>
    <n v="2302600610"/>
    <x v="1"/>
    <x v="38"/>
    <d v="2027-02-25T00:00:00"/>
    <x v="60"/>
    <d v="1899-12-30T00:00:00"/>
    <d v="2027-03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0"/>
    <n v="2302600611"/>
    <x v="1"/>
    <x v="38"/>
    <d v="2027-02-26T00:00:00"/>
    <x v="60"/>
    <d v="1899-12-30T00:00:00"/>
    <d v="2027-03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1"/>
    <n v="2282600612"/>
    <x v="0"/>
    <x v="38"/>
    <d v="2027-02-26T00:00:00"/>
    <x v="60"/>
    <d v="1899-12-30T00:00:00"/>
    <d v="2027-03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2"/>
    <n v="2282600613"/>
    <x v="0"/>
    <x v="38"/>
    <d v="2027-02-26T00:00:00"/>
    <x v="60"/>
    <d v="1899-12-30T00:00:00"/>
    <d v="2027-03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3"/>
    <n v="2302600614"/>
    <x v="1"/>
    <x v="38"/>
    <d v="2027-03-01T00:00:00"/>
    <x v="60"/>
    <d v="1899-12-30T00:00:00"/>
    <d v="2027-03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4"/>
    <n v="2302600615"/>
    <x v="1"/>
    <x v="38"/>
    <d v="2027-03-01T00:00:00"/>
    <x v="60"/>
    <d v="1899-12-30T00:00:00"/>
    <d v="2027-03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5"/>
    <n v="2282600616"/>
    <x v="0"/>
    <x v="38"/>
    <d v="2027-03-01T00:00:00"/>
    <x v="60"/>
    <d v="1899-12-30T00:00:00"/>
    <d v="2027-03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6"/>
    <n v="2282600617"/>
    <x v="0"/>
    <x v="38"/>
    <d v="2027-03-02T00:00:00"/>
    <x v="60"/>
    <d v="1899-12-30T00:00:00"/>
    <d v="2027-03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17"/>
    <n v="2302600618"/>
    <x v="1"/>
    <x v="38"/>
    <d v="2027-03-02T00:00:00"/>
    <x v="60"/>
    <d v="1899-12-30T00:00:00"/>
    <d v="2027-04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8"/>
    <n v="2302600619"/>
    <x v="1"/>
    <x v="38"/>
    <d v="2027-03-02T00:00:00"/>
    <x v="60"/>
    <d v="1899-12-30T00:00:00"/>
    <d v="2027-04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19"/>
    <n v="2282600620"/>
    <x v="0"/>
    <x v="38"/>
    <d v="2027-03-03T00:00:00"/>
    <x v="60"/>
    <d v="1899-12-30T00:00:00"/>
    <d v="2027-03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0"/>
    <n v="2282600621"/>
    <x v="0"/>
    <x v="38"/>
    <d v="2027-03-03T00:00:00"/>
    <x v="60"/>
    <d v="1899-12-30T00:00:00"/>
    <d v="2027-03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1"/>
    <n v="2302600622"/>
    <x v="1"/>
    <x v="38"/>
    <d v="2027-03-03T00:00:00"/>
    <x v="60"/>
    <d v="1899-12-30T00:00:00"/>
    <d v="2027-04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2"/>
    <n v="2302600623"/>
    <x v="1"/>
    <x v="38"/>
    <d v="2027-03-04T00:00:00"/>
    <x v="60"/>
    <d v="1899-12-30T00:00:00"/>
    <d v="2027-04-0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3"/>
    <n v="2282600624"/>
    <x v="0"/>
    <x v="38"/>
    <d v="2027-03-04T00:00:00"/>
    <x v="60"/>
    <d v="1899-12-30T00:00:00"/>
    <d v="2027-03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4"/>
    <n v="2282600625"/>
    <x v="0"/>
    <x v="38"/>
    <d v="2027-03-04T00:00:00"/>
    <x v="60"/>
    <d v="1899-12-30T00:00:00"/>
    <d v="2027-03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5"/>
    <n v="2302600626"/>
    <x v="1"/>
    <x v="38"/>
    <d v="2027-03-05T00:00:00"/>
    <x v="60"/>
    <d v="1899-12-30T00:00:00"/>
    <d v="2027-04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6"/>
    <n v="2302600627"/>
    <x v="1"/>
    <x v="38"/>
    <d v="2027-03-05T00:00:00"/>
    <x v="60"/>
    <d v="1899-12-30T00:00:00"/>
    <d v="2027-04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27"/>
    <n v="2282600628"/>
    <x v="0"/>
    <x v="38"/>
    <d v="2027-03-05T00:00:00"/>
    <x v="60"/>
    <d v="1899-12-30T00:00:00"/>
    <d v="2027-03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8"/>
    <n v="2282600629"/>
    <x v="0"/>
    <x v="38"/>
    <d v="2027-03-08T00:00:00"/>
    <x v="60"/>
    <d v="1899-12-30T00:00:00"/>
    <d v="2027-03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29"/>
    <n v="2302600630"/>
    <x v="1"/>
    <x v="38"/>
    <d v="2027-03-08T00:00:00"/>
    <x v="60"/>
    <d v="1899-12-30T00:00:00"/>
    <d v="2027-04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0"/>
    <n v="2302600631"/>
    <x v="1"/>
    <x v="38"/>
    <d v="2027-03-08T00:00:00"/>
    <x v="60"/>
    <d v="1899-12-30T00:00:00"/>
    <d v="2027-04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1"/>
    <n v="2282600632"/>
    <x v="0"/>
    <x v="38"/>
    <d v="2027-03-09T00:00:00"/>
    <x v="60"/>
    <d v="1899-12-30T00:00:00"/>
    <d v="2027-03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2"/>
    <n v="2282600633"/>
    <x v="0"/>
    <x v="38"/>
    <d v="2027-03-09T00:00:00"/>
    <x v="60"/>
    <d v="1899-12-30T00:00:00"/>
    <d v="2027-03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3"/>
    <n v="2302600634"/>
    <x v="1"/>
    <x v="38"/>
    <d v="2027-03-09T00:00:00"/>
    <x v="60"/>
    <d v="1899-12-30T00:00:00"/>
    <d v="2027-04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4"/>
    <n v="2302600635"/>
    <x v="1"/>
    <x v="38"/>
    <d v="2027-03-10T00:00:00"/>
    <x v="60"/>
    <d v="1899-12-30T00:00:00"/>
    <d v="2027-04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5"/>
    <n v="2282600636"/>
    <x v="0"/>
    <x v="38"/>
    <d v="2027-03-10T00:00:00"/>
    <x v="60"/>
    <d v="1899-12-30T00:00:00"/>
    <d v="2027-03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6"/>
    <n v="2282600637"/>
    <x v="0"/>
    <x v="38"/>
    <d v="2027-03-10T00:00:00"/>
    <x v="60"/>
    <d v="1899-12-30T00:00:00"/>
    <d v="2027-03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19"/>
    <x v="637"/>
    <n v="2302600638"/>
    <x v="1"/>
    <x v="38"/>
    <d v="2027-03-11T00:00:00"/>
    <x v="60"/>
    <d v="1899-12-30T00:00:00"/>
    <d v="2027-04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8"/>
    <n v="2302600639"/>
    <x v="1"/>
    <x v="38"/>
    <d v="2027-03-11T00:00:00"/>
    <x v="60"/>
    <d v="1899-12-30T00:00:00"/>
    <d v="2027-04-1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19"/>
    <x v="639"/>
    <n v="2282600640"/>
    <x v="0"/>
    <x v="38"/>
    <d v="2027-03-11T00:00:00"/>
    <x v="60"/>
    <d v="1899-12-30T00:00:00"/>
    <d v="2027-03-3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0"/>
    <n v="2282600641"/>
    <x v="0"/>
    <x v="38"/>
    <d v="2027-03-12T00:00:00"/>
    <x v="60"/>
    <d v="1899-12-30T00:00:00"/>
    <d v="2027-04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1"/>
    <n v="2302600642"/>
    <x v="1"/>
    <x v="38"/>
    <d v="2027-03-12T00:00:00"/>
    <x v="60"/>
    <d v="1899-12-30T00:00:00"/>
    <d v="2027-04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2"/>
    <n v="2302600643"/>
    <x v="1"/>
    <x v="38"/>
    <d v="2027-03-12T00:00:00"/>
    <x v="60"/>
    <d v="1899-12-30T00:00:00"/>
    <d v="2027-04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3"/>
    <n v="2282600644"/>
    <x v="0"/>
    <x v="38"/>
    <d v="2027-03-15T00:00:00"/>
    <x v="60"/>
    <d v="1899-12-30T00:00:00"/>
    <d v="2027-04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4"/>
    <n v="2282600645"/>
    <x v="0"/>
    <x v="38"/>
    <d v="2027-03-15T00:00:00"/>
    <x v="60"/>
    <d v="1899-12-30T00:00:00"/>
    <d v="2027-04-0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5"/>
    <n v="2302600646"/>
    <x v="1"/>
    <x v="38"/>
    <d v="2027-03-15T00:00:00"/>
    <x v="60"/>
    <d v="1899-12-30T00:00:00"/>
    <d v="2027-04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6"/>
    <n v="2302600647"/>
    <x v="1"/>
    <x v="38"/>
    <d v="2027-03-16T00:00:00"/>
    <x v="60"/>
    <d v="1899-12-30T00:00:00"/>
    <d v="2027-04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47"/>
    <n v="2282600648"/>
    <x v="0"/>
    <x v="38"/>
    <d v="2027-03-16T00:00:00"/>
    <x v="60"/>
    <d v="1899-12-30T00:00:00"/>
    <d v="2027-04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8"/>
    <n v="2282600649"/>
    <x v="0"/>
    <x v="38"/>
    <d v="2027-03-16T00:00:00"/>
    <x v="60"/>
    <d v="1899-12-30T00:00:00"/>
    <d v="2027-04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49"/>
    <n v="2302600650"/>
    <x v="1"/>
    <x v="38"/>
    <d v="2027-03-17T00:00:00"/>
    <x v="60"/>
    <d v="1899-12-30T00:00:00"/>
    <d v="2027-04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0"/>
    <n v="2302600651"/>
    <x v="1"/>
    <x v="38"/>
    <d v="2027-03-17T00:00:00"/>
    <x v="60"/>
    <d v="1899-12-30T00:00:00"/>
    <d v="2027-04-1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1"/>
    <n v="2282600652"/>
    <x v="0"/>
    <x v="38"/>
    <d v="2027-03-17T00:00:00"/>
    <x v="60"/>
    <d v="1899-12-30T00:00:00"/>
    <d v="2027-04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2"/>
    <n v="2282600653"/>
    <x v="0"/>
    <x v="38"/>
    <d v="2027-03-18T00:00:00"/>
    <x v="60"/>
    <d v="1899-12-30T00:00:00"/>
    <d v="2027-04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3"/>
    <n v="2302600654"/>
    <x v="1"/>
    <x v="38"/>
    <d v="2027-03-18T00:00:00"/>
    <x v="60"/>
    <d v="1899-12-30T00:00:00"/>
    <d v="2027-04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4"/>
    <n v="2302600655"/>
    <x v="1"/>
    <x v="38"/>
    <d v="2027-03-18T00:00:00"/>
    <x v="60"/>
    <d v="1899-12-30T00:00:00"/>
    <d v="2027-04-1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5"/>
    <n v="2282600656"/>
    <x v="0"/>
    <x v="38"/>
    <d v="2027-03-19T00:00:00"/>
    <x v="60"/>
    <d v="1899-12-30T00:00:00"/>
    <d v="2027-04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6"/>
    <n v="2282600657"/>
    <x v="0"/>
    <x v="38"/>
    <d v="2027-03-19T00:00:00"/>
    <x v="60"/>
    <d v="1899-12-30T00:00:00"/>
    <d v="2027-04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57"/>
    <n v="2302600658"/>
    <x v="1"/>
    <x v="38"/>
    <d v="2027-03-19T00:00:00"/>
    <x v="60"/>
    <d v="1899-12-30T00:00:00"/>
    <d v="2027-04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8"/>
    <n v="2302600659"/>
    <x v="1"/>
    <x v="38"/>
    <d v="2027-03-22T00:00:00"/>
    <x v="60"/>
    <d v="1899-12-30T00:00:00"/>
    <d v="2027-04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59"/>
    <n v="2282600660"/>
    <x v="0"/>
    <x v="38"/>
    <d v="2027-03-22T00:00:00"/>
    <x v="60"/>
    <d v="1899-12-30T00:00:00"/>
    <d v="2027-04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0"/>
    <n v="2282600661"/>
    <x v="0"/>
    <x v="38"/>
    <d v="2027-03-22T00:00:00"/>
    <x v="60"/>
    <d v="1899-12-30T00:00:00"/>
    <d v="2027-04-1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1"/>
    <n v="2302600662"/>
    <x v="1"/>
    <x v="38"/>
    <d v="2027-03-23T00:00:00"/>
    <x v="60"/>
    <d v="1899-12-30T00:00:00"/>
    <d v="2027-04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2"/>
    <n v="2302600663"/>
    <x v="1"/>
    <x v="38"/>
    <d v="2027-03-23T00:00:00"/>
    <x v="60"/>
    <d v="1899-12-30T00:00:00"/>
    <d v="2027-04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3"/>
    <n v="2282600664"/>
    <x v="0"/>
    <x v="38"/>
    <d v="2027-03-23T00:00:00"/>
    <x v="60"/>
    <d v="1899-12-30T00:00:00"/>
    <d v="2027-04-1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4"/>
    <n v="2282600665"/>
    <x v="0"/>
    <x v="38"/>
    <d v="2027-03-24T00:00:00"/>
    <x v="60"/>
    <d v="1899-12-30T00:00:00"/>
    <d v="2027-04-1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5"/>
    <n v="2302600666"/>
    <x v="1"/>
    <x v="38"/>
    <d v="2027-03-24T00:00:00"/>
    <x v="60"/>
    <d v="1899-12-30T00:00:00"/>
    <d v="2027-04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6"/>
    <n v="2302600667"/>
    <x v="1"/>
    <x v="38"/>
    <d v="2027-03-24T00:00:00"/>
    <x v="60"/>
    <d v="1899-12-30T00:00:00"/>
    <d v="2027-04-23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67"/>
    <n v="2282600668"/>
    <x v="0"/>
    <x v="38"/>
    <d v="2027-03-25T00:00:00"/>
    <x v="60"/>
    <d v="1899-12-30T00:00:00"/>
    <d v="2027-04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8"/>
    <n v="2282600669"/>
    <x v="0"/>
    <x v="38"/>
    <d v="2027-03-25T00:00:00"/>
    <x v="60"/>
    <d v="1899-12-30T00:00:00"/>
    <d v="2027-04-1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0"/>
    <x v="669"/>
    <n v="2302600670"/>
    <x v="1"/>
    <x v="38"/>
    <d v="2027-03-25T00:00:00"/>
    <x v="60"/>
    <d v="1899-12-30T00:00:00"/>
    <d v="2027-04-24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0"/>
    <n v="2302600671"/>
    <x v="1"/>
    <x v="38"/>
    <d v="2027-03-26T00:00:00"/>
    <x v="60"/>
    <d v="1899-12-30T00:00:00"/>
    <d v="2027-04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0"/>
    <x v="671"/>
    <n v="2282600672"/>
    <x v="0"/>
    <x v="38"/>
    <d v="2027-03-26T00:00:00"/>
    <x v="60"/>
    <d v="1899-12-30T00:00:00"/>
    <d v="2027-04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2"/>
    <n v="2282600673"/>
    <x v="0"/>
    <x v="38"/>
    <d v="2027-03-26T00:00:00"/>
    <x v="60"/>
    <d v="1899-12-30T00:00:00"/>
    <d v="2027-04-1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3"/>
    <n v="2302600674"/>
    <x v="1"/>
    <x v="38"/>
    <d v="2027-03-29T00:00:00"/>
    <x v="60"/>
    <d v="1899-12-30T00:00:00"/>
    <d v="2027-04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4"/>
    <n v="2302600675"/>
    <x v="1"/>
    <x v="38"/>
    <d v="2027-03-29T00:00:00"/>
    <x v="60"/>
    <d v="1899-12-30T00:00:00"/>
    <d v="2027-04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5"/>
    <n v="2282600676"/>
    <x v="0"/>
    <x v="38"/>
    <d v="2027-03-29T00:00:00"/>
    <x v="60"/>
    <d v="1899-12-30T00:00:00"/>
    <d v="2027-04-1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6"/>
    <n v="2282600677"/>
    <x v="0"/>
    <x v="38"/>
    <d v="2027-03-30T00:00:00"/>
    <x v="60"/>
    <d v="1899-12-30T00:00:00"/>
    <d v="2027-04-1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77"/>
    <n v="2302600678"/>
    <x v="1"/>
    <x v="38"/>
    <d v="2027-03-30T00:00:00"/>
    <x v="60"/>
    <d v="1899-12-30T00:00:00"/>
    <d v="2027-04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8"/>
    <n v="2302600679"/>
    <x v="1"/>
    <x v="38"/>
    <d v="2027-03-30T00:00:00"/>
    <x v="60"/>
    <d v="1899-12-30T00:00:00"/>
    <d v="2027-04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79"/>
    <n v="2282600680"/>
    <x v="0"/>
    <x v="38"/>
    <d v="2027-03-31T00:00:00"/>
    <x v="60"/>
    <d v="1899-12-30T00:00:00"/>
    <d v="2027-04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0"/>
    <n v="2282600681"/>
    <x v="0"/>
    <x v="38"/>
    <d v="2027-03-31T00:00:00"/>
    <x v="60"/>
    <d v="1899-12-30T00:00:00"/>
    <d v="2027-04-2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1"/>
    <n v="2302600682"/>
    <x v="1"/>
    <x v="38"/>
    <d v="2027-03-31T00:00:00"/>
    <x v="60"/>
    <d v="1899-12-30T00:00:00"/>
    <d v="2027-04-30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2"/>
    <n v="2302600683"/>
    <x v="1"/>
    <x v="38"/>
    <d v="2027-04-01T00:00:00"/>
    <x v="60"/>
    <d v="1899-12-30T00:00:00"/>
    <d v="2027-05-0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3"/>
    <n v="2282600684"/>
    <x v="0"/>
    <x v="38"/>
    <d v="2027-04-01T00:00:00"/>
    <x v="60"/>
    <d v="1899-12-30T00:00:00"/>
    <d v="2027-04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4"/>
    <n v="2282600685"/>
    <x v="0"/>
    <x v="38"/>
    <d v="2027-04-01T00:00:00"/>
    <x v="60"/>
    <d v="1899-12-30T00:00:00"/>
    <d v="2027-04-21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5"/>
    <n v="2302600686"/>
    <x v="1"/>
    <x v="38"/>
    <d v="2027-04-02T00:00:00"/>
    <x v="60"/>
    <d v="1899-12-30T00:00:00"/>
    <d v="2027-05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6"/>
    <n v="2302600687"/>
    <x v="1"/>
    <x v="38"/>
    <d v="2027-04-02T00:00:00"/>
    <x v="60"/>
    <d v="1899-12-30T00:00:00"/>
    <d v="2027-05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87"/>
    <n v="2282600688"/>
    <x v="0"/>
    <x v="38"/>
    <d v="2027-04-02T00:00:00"/>
    <x v="60"/>
    <d v="1899-12-30T00:00:00"/>
    <d v="2027-04-2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8"/>
    <n v="2282600689"/>
    <x v="0"/>
    <x v="38"/>
    <d v="2027-04-05T00:00:00"/>
    <x v="60"/>
    <d v="1899-12-30T00:00:00"/>
    <d v="2027-04-2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89"/>
    <n v="2302600690"/>
    <x v="1"/>
    <x v="38"/>
    <d v="2027-04-05T00:00:00"/>
    <x v="60"/>
    <d v="1899-12-30T00:00:00"/>
    <d v="2027-05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0"/>
    <n v="2302600691"/>
    <x v="1"/>
    <x v="38"/>
    <d v="2027-04-05T00:00:00"/>
    <x v="60"/>
    <d v="1899-12-30T00:00:00"/>
    <d v="2027-05-05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1"/>
    <n v="2282600692"/>
    <x v="0"/>
    <x v="38"/>
    <d v="2027-04-06T00:00:00"/>
    <x v="60"/>
    <d v="1899-12-30T00:00:00"/>
    <d v="2027-04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2"/>
    <n v="2282600693"/>
    <x v="0"/>
    <x v="38"/>
    <d v="2027-04-06T00:00:00"/>
    <x v="60"/>
    <d v="1899-12-30T00:00:00"/>
    <d v="2027-04-2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3"/>
    <n v="2302600694"/>
    <x v="1"/>
    <x v="38"/>
    <d v="2027-04-06T00:00:00"/>
    <x v="60"/>
    <d v="1899-12-30T00:00:00"/>
    <d v="2027-05-06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4"/>
    <n v="2302600695"/>
    <x v="1"/>
    <x v="38"/>
    <d v="2027-04-07T00:00:00"/>
    <x v="60"/>
    <d v="1899-12-30T00:00:00"/>
    <d v="2027-05-0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5"/>
    <n v="2282600696"/>
    <x v="0"/>
    <x v="38"/>
    <d v="2027-04-07T00:00:00"/>
    <x v="60"/>
    <d v="1899-12-30T00:00:00"/>
    <d v="2027-04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6"/>
    <n v="2282600697"/>
    <x v="0"/>
    <x v="38"/>
    <d v="2027-04-07T00:00:00"/>
    <x v="60"/>
    <d v="1899-12-30T00:00:00"/>
    <d v="2027-04-27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697"/>
    <n v="2302600698"/>
    <x v="1"/>
    <x v="38"/>
    <d v="2027-04-08T00:00:00"/>
    <x v="60"/>
    <d v="1899-12-30T00:00:00"/>
    <d v="2027-05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8"/>
    <n v="2302600699"/>
    <x v="1"/>
    <x v="38"/>
    <d v="2027-04-08T00:00:00"/>
    <x v="60"/>
    <d v="1899-12-30T00:00:00"/>
    <d v="2027-05-0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699"/>
    <n v="2282600700"/>
    <x v="0"/>
    <x v="38"/>
    <d v="2027-04-08T00:00:00"/>
    <x v="60"/>
    <d v="1899-12-30T00:00:00"/>
    <d v="2027-04-28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0"/>
    <n v="2282600701"/>
    <x v="0"/>
    <x v="38"/>
    <d v="2027-04-09T00:00:00"/>
    <x v="60"/>
    <d v="1899-12-30T00:00:00"/>
    <d v="2027-04-2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  <r>
    <x v="21"/>
    <x v="701"/>
    <n v="2302600702"/>
    <x v="1"/>
    <x v="38"/>
    <d v="2027-04-09T00:00:00"/>
    <x v="60"/>
    <d v="1899-12-30T00:00:00"/>
    <d v="2027-05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2"/>
    <n v="2302600703"/>
    <x v="1"/>
    <x v="38"/>
    <d v="2027-04-09T00:00:00"/>
    <x v="60"/>
    <d v="1899-12-30T00:00:00"/>
    <d v="2027-05-09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s v=""/>
    <x v="3"/>
    <x v="1"/>
  </r>
  <r>
    <x v="21"/>
    <x v="703"/>
    <n v="2282600704"/>
    <x v="0"/>
    <x v="38"/>
    <d v="2027-04-12T00:00:00"/>
    <x v="60"/>
    <d v="1899-12-30T00:00:00"/>
    <d v="2027-05-02T00:00:00"/>
    <n v="4619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s v=""/>
    <x v="3"/>
    <x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49.7527739926027"/>
    <s v=""/>
    <n v="1138670.8273311271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690.5508432539682"/>
    <s v=""/>
    <n v="2572128.9811507938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5.1099898157581"/>
    <s v=""/>
    <n v="1543895.6367003056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5067.421912350597"/>
    <s v=""/>
    <n v="2486124.6155378483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497.288819875776"/>
    <n v="627195.1333415563"/>
    <n v="1230209.9037267079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28.418009810792"/>
    <s v=""/>
    <n v="3002257.3318149964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89.047343394666"/>
    <n v="639045.67351466871"/>
    <n v="1347865.2019847012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43.519144144144"/>
    <n v="799670.01270544925"/>
    <n v="679514.84234234237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62.1150223869076"/>
    <s v=""/>
    <n v="65987.680716381044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93.507725476105"/>
    <s v=""/>
    <n v="5031287.3000359321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497.288819875776"/>
    <n v="616163.45875566697"/>
    <n v="1046253.282608695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89.047343394666"/>
    <n v="636166.23396778316"/>
    <n v="4095040.8426710772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497.288819875776"/>
    <n v="616163.45875566697"/>
    <n v="1460155.6801242235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690.5508432539682"/>
    <s v=""/>
    <n v="956012.54166666663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62.1150223869076"/>
    <s v=""/>
    <n v="55677.105604446508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93.507725476105"/>
    <s v=""/>
    <n v="6715580.9026230685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49.7527739926027"/>
    <s v=""/>
    <n v="2238742.6435662839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5.1099898157581"/>
    <s v=""/>
    <n v="638524.7386353116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5067.421912350597"/>
    <s v=""/>
    <n v="1310865.706374502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28.418009810792"/>
    <s v=""/>
    <n v="1314501.858794674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497.288819875776"/>
    <n v="616163.45875566697"/>
    <n v="1184220.7484472049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89.047343394666"/>
    <n v="636166.23396778316"/>
    <n v="370405.70436220797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690.5508432539682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62.1150223869076"/>
    <s v=""/>
    <n v="12372.690134321445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93.507725476105"/>
    <s v=""/>
    <n v="4728978.1918792669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49.7527739926027"/>
    <s v=""/>
    <n v="2692281.023943936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5.1099898157581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5067.421912350597"/>
    <s v=""/>
    <n v="1732753.5199203186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28.418009810792"/>
    <s v=""/>
    <n v="3375510.946040644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497.288819875776"/>
    <n v="572036.76041210978"/>
    <n v="3897580.9099378879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89.047343394666"/>
    <n v="630407.35487401206"/>
    <n v="4465446.5470332848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690.5508432539682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62.1150223869076"/>
    <n v="129682.85599499407"/>
    <n v="53614.990582059596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93.507725476105"/>
    <s v=""/>
    <n v="5355189.9159180745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49.7527739926027"/>
    <n v="603699.98929818138"/>
    <n v="5066120.20634611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5.1099898157581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5067.421912350597"/>
    <s v=""/>
    <n v="2486124.6155378483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28.418009810792"/>
    <s v=""/>
    <n v="3164541.5119131044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40.5806451613"/>
    <n v="-120098921.52629922"/>
    <n v="2261108.7096774196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43.519144144144"/>
    <n v="745195.51836984372"/>
    <n v="679514.84234234237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308.848214285717"/>
    <n v="-9497322.8207223527"/>
    <n v="786176.96428571432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7.86891891891889"/>
    <n v="43890.375760952382"/>
    <n v="141573.78378378379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497.288819875776"/>
    <n v="572036.76041210978"/>
    <n v="1931544.5217391304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89.047343394666"/>
    <n v="630407.35487401206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690.5508432539682"/>
    <n v="353546.03650100663"/>
    <n v="956012.54166666663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62.1150223869076"/>
    <n v="129468.57842695898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93.507725476105"/>
    <n v="1302731.2242050709"/>
    <n v="11790055.218109954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49.7527739926027"/>
    <n v="601914.51499944134"/>
    <n v="1727305.7465446759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5.1099898157581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5067.421912350597"/>
    <n v="918220.6849471092"/>
    <n v="2591596.5689243027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28.418009810792"/>
    <s v=""/>
    <n v="681593.55641205329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40.5806451613"/>
    <n v="-131495557.62723614"/>
    <n v="4974439.1612903234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43.519144144144"/>
    <n v="729631.37713109946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308.848214285717"/>
    <n v="-9497322.8207223527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7.86891891891889"/>
    <n v="43713.500285375609"/>
    <n v="3539.3445945945946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497.288819875776"/>
    <n v="572036.76041210978"/>
    <n v="2943305.9378881985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89.047343394666"/>
    <n v="627939.26383382431"/>
    <n v="1522779.0068224105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690.5508432539682"/>
    <n v="352761.70132586523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62.1150223869076"/>
    <n v="129182.87500291219"/>
    <n v="68049.795738767949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93.507725476105"/>
    <n v="1302731.2242050709"/>
    <n v="9652297.9532878194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49.7527739926027"/>
    <n v="601557.42013969331"/>
    <n v="1254467.8606190383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5.1099898157581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5067.421912350597"/>
    <n v="914604.35346392717"/>
    <n v="2938147.2729083663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28.418009810792"/>
    <s v=""/>
    <n v="2888658.405746320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40.5806451613"/>
    <n v="-140262200.78180301"/>
    <n v="4672958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43.519144144144"/>
    <n v="714067.23589235509"/>
    <n v="694958.36148648651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308.848214285717"/>
    <n v="-11109818.002794385"/>
    <n v="1572353.9285714286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7.86891891891889"/>
    <n v="43713.500285375609"/>
    <n v="2831.4756756756756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497.288819875776"/>
    <n v="567746.66473981936"/>
    <n v="873793.9503105589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89.047343394666"/>
    <n v="625471.1727936368"/>
    <n v="1481622.8174488319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690.5508432539682"/>
    <n v="350408.69580044103"/>
    <n v="2390031.3541666665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62.1150223869076"/>
    <n v="128782.89020924669"/>
    <n v="103105.75111934538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93.507725476105"/>
    <n v="1293182.6374309266"/>
    <n v="4340295.0528206974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49.7527739926027"/>
    <n v="598904.71546727954"/>
    <n v="2238742.6435662839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5.1099898157581"/>
    <s v=""/>
    <n v="2778059.12406258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5067.421912350597"/>
    <n v="904450.80737653119"/>
    <n v="2019034.5362549801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28.418009810792"/>
    <n v="1000017.7319899542"/>
    <n v="3537795.1261387528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40.5806451613"/>
    <n v="-145522186.67454311"/>
    <n v="1055184.0645161292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43.519144144144"/>
    <n v="698503.09465361061"/>
    <n v="432418.53603603604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308.848214285717"/>
    <n v="-11109818.002794385"/>
    <n v="1139956.5982142859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7.86891891891889"/>
    <n v="43359.749334222062"/>
    <n v="3539.3445945945946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497.288819875776"/>
    <n v="556714.99015393015"/>
    <n v="1310690.9254658385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89.047343394666"/>
    <n v="621563.36198000633"/>
    <n v="1481622.8174488319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690.5508432539682"/>
    <n v="349624.36062529963"/>
    <n v="1912025.0833333333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62.1150223869076"/>
    <n v="128640.0384972233"/>
    <n v="105167.86614173229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93.507725476105"/>
    <n v="1290318.0613986831"/>
    <n v="4513043.1146245059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49.7527739926027"/>
    <n v="596762.14630879147"/>
    <n v="3657256.3013431965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5.1099898157581"/>
    <s v=""/>
    <n v="1820272.0161096195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5067.421912350597"/>
    <n v="900834.47589334904"/>
    <n v="3646316.1027888446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28.418009810792"/>
    <n v="997689.36366194428"/>
    <n v="3683850.8882270497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40.5806451613"/>
    <n v="-151658836.88273993"/>
    <n v="753702.90322580654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43.519144144144"/>
    <n v="667374.81217612175"/>
    <n v="108104.63400900901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308.848214285717"/>
    <n v="-12722313.184866415"/>
    <n v="1611662.7767857143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7.86891891891889"/>
    <n v="43359.749334222062"/>
    <n v="2831.4756756756756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0"/>
    <n v="78"/>
    <x v="6"/>
    <n v="1241"/>
    <n v="1163"/>
    <n v="8.6625000000000014"/>
    <n v="134.25685425685424"/>
    <n v="9.0043290043290032"/>
    <n v="143.26118326118325"/>
    <n v="47.461912466241472"/>
    <n v="11497.288819875776"/>
    <n v="545683.31556804082"/>
    <n v="896788.5279503105"/>
  </r>
  <r>
    <x v="9"/>
    <n v="701043"/>
    <s v="PLANCHA YESO CARTON VOLCAN RF 1.22 x 3.40 x 15MM WHITE BORDE CUADRADO (40PLXPQ) SKU 5002142"/>
    <s v="PL "/>
    <n v="956"/>
    <n v="0"/>
    <n v="142"/>
    <x v="9"/>
    <n v="1053"/>
    <n v="911"/>
    <n v="7.0875000000000012"/>
    <n v="128.53615520282185"/>
    <n v="20.035273368606699"/>
    <n v="148.57142857142856"/>
    <n v="43.037540942302854"/>
    <n v="22493.996861924687"/>
    <n v="968086.31090111565"/>
    <n v="3194147.5543933054"/>
  </r>
  <r>
    <x v="9"/>
    <n v="302046"/>
    <s v="PINO IMPREGNADO SECO CEPILLADO G2 2 x 6&quot; x 4,00 (41 x 138 )"/>
    <s v="PZA"/>
    <n v="4549"/>
    <n v="0"/>
    <n v="348"/>
    <x v="8"/>
    <n v="4646"/>
    <n v="4298"/>
    <n v="34.65"/>
    <n v="124.04040404040404"/>
    <n v="10.043290043290044"/>
    <n v="134.0836940836941"/>
    <n v="60.130340719085311"/>
    <n v="10289.047343394666"/>
    <n v="618683.9224331209"/>
    <n v="3580588.4755013441"/>
  </r>
  <r>
    <x v="9"/>
    <n v="302010"/>
    <s v="PINO IMPREGNADO SECO CEPILLADO G2 2 x 6&quot; x 3,20 (41 x 138 )"/>
    <s v="PZA"/>
    <n v="3024"/>
    <n v="0"/>
    <n v="0"/>
    <x v="3"/>
    <n v="3121"/>
    <n v="3121"/>
    <n v="34.912500000000023"/>
    <n v="89.394915861081216"/>
    <n v="0"/>
    <n v="89.394915861081216"/>
    <n v="61.439458192307022"/>
    <n v="5690.5508432539682"/>
    <n v="349624.36062529963"/>
    <n v="0"/>
  </r>
  <r>
    <x v="9"/>
    <n v="1901008"/>
    <s v="AISLAN  GLASS 90 MM 0.375x12 MTS . DENSIDAD 14 KG/M3 (13.5 M2 X BOLSA) SKU 4000147"/>
    <s v="M2"/>
    <n v="6207"/>
    <n v="0"/>
    <n v="7"/>
    <x v="10"/>
    <n v="6574"/>
    <n v="6567"/>
    <n v="62.430325650000007"/>
    <n v="105.1892638974245"/>
    <n v="0.11212499577919467"/>
    <n v="105.30138889320369"/>
    <n v="62.313297459258031"/>
    <n v="2062.1150223869076"/>
    <n v="128497.18678519991"/>
    <n v="14434.805156708353"/>
  </r>
  <r>
    <x v="9"/>
    <n v="304002"/>
    <s v="PLACA SMART SIDE R-4 SPC-M111 DE 1.220X2.440X11.1 MM (72 PL.POR PALLET )"/>
    <s v="PL"/>
    <n v="2207"/>
    <n v="0"/>
    <n v="180"/>
    <x v="11"/>
    <n v="2304"/>
    <n v="2124"/>
    <n v="23.296874999999996"/>
    <n v="91.171026156941664"/>
    <n v="7.726358148893361"/>
    <n v="98.897384305835018"/>
    <n v="59.754907715913184"/>
    <n v="21593.507725476105"/>
    <n v="1290318.0613986831"/>
    <n v="3886831.3905856991"/>
  </r>
  <r>
    <x v="9"/>
    <n v="304101"/>
    <s v="PLACA LP OSB STANDAR 1.22 x2.44 x 9.5 MM APA PT-OECA095   (84 PL.xPAQ)"/>
    <s v="PL"/>
    <n v="4801"/>
    <n v="0"/>
    <n v="296"/>
    <x v="1"/>
    <n v="5234"/>
    <n v="4938"/>
    <n v="47.643749999999976"/>
    <n v="103.64423455332552"/>
    <n v="6.2127771218680339"/>
    <n v="109.85701167519355"/>
    <n v="61.694198889147188"/>
    <n v="9649.7527739926027"/>
    <n v="595333.76686979947"/>
    <n v="2856326.8211018103"/>
  </r>
  <r>
    <x v="9"/>
    <n v="302028"/>
    <s v="PINO IMPREGNADO SECO CEPILLADO G2 2 x 4&quot; x 3,20 (41 x 90 )"/>
    <s v="PZA"/>
    <n v="9841"/>
    <n v="0"/>
    <n v="240"/>
    <x v="4"/>
    <n v="9938"/>
    <n v="9698"/>
    <n v="172.72499999999994"/>
    <n v="56.147054566507471"/>
    <n v="1.3894919669995662"/>
    <n v="57.536546533507043"/>
    <s v=""/>
    <n v="4765.1099898157581"/>
    <s v=""/>
    <n v="1143626.397555782"/>
  </r>
  <r>
    <x v="9"/>
    <n v="304049"/>
    <s v="TERCIADO FENOLICO CD DE 1,22 X 2,44 X 15 mm (65 PL X PQTE)"/>
    <s v="PL"/>
    <n v="2315"/>
    <n v="0"/>
    <n v="154"/>
    <x v="5"/>
    <n v="2607"/>
    <n v="2453"/>
    <n v="23.273250000000008"/>
    <n v="105.39997636771827"/>
    <n v="6.6170388751033888"/>
    <n v="112.01701524282166"/>
    <n v="59.186876983540259"/>
    <n v="15067.421912350597"/>
    <n v="891793.64718539373"/>
    <n v="2320382.9745019921"/>
  </r>
  <r>
    <x v="9"/>
    <n v="701096"/>
    <s v="PLANCHA YESO CARTON VOLCAN RF 122 x 2.44 x 15 LINEN GREY BORDE CUADRADO 70 PLXPALLET SKU 5002205"/>
    <s v="PL"/>
    <n v="2644"/>
    <n v="0"/>
    <n v="308"/>
    <x v="7"/>
    <n v="2741"/>
    <n v="2433"/>
    <n v="31.237499999999997"/>
    <n v="77.887154861944779"/>
    <n v="9.8599439775910369"/>
    <n v="87.747098839535823"/>
    <n v="61.190969224824784"/>
    <n v="16228.418009810792"/>
    <n v="993032.62700592447"/>
    <n v="4998352.7470217235"/>
  </r>
  <r>
    <x v="9"/>
    <n v="701040"/>
    <s v="PLANCHA YESO CARTON RF 1.22x2.44x15 BORDE CUADRADO S/PAPEL ( 2,9768 M2 X PL=70 PLX PQTE) SKU 5001097"/>
    <s v="PL"/>
    <n v="1055"/>
    <n v="0"/>
    <n v="129"/>
    <x v="12"/>
    <n v="1152"/>
    <n v="1023"/>
    <n v="4.2840000000000007"/>
    <n v="238.79551820728287"/>
    <n v="30.112044817927167"/>
    <n v="268.90756302521004"/>
    <n v="1.2297938783356699"/>
    <n v="7583.0947867298582"/>
    <n v="9325.6435475595117"/>
    <n v="978219.22748815175"/>
  </r>
  <r>
    <x v="9"/>
    <n v="1902003"/>
    <s v="TYPAR VOLCANWRAP ROLLO DE 2,743 x 45,72 MTS ( 125 M2 x ROLLO ) SKU 7000031"/>
    <s v="RLL"/>
    <n v="87"/>
    <n v="0"/>
    <n v="19"/>
    <x v="13"/>
    <n v="190"/>
    <n v="171"/>
    <n v="0.41466600000000009"/>
    <n v="412.38008421235395"/>
    <n v="45.820009356928217"/>
    <n v="458.20009356928216"/>
    <n v="-1040.9859249836786"/>
    <n v="150740.5806451613"/>
    <n v="-156918822.77548003"/>
    <n v="2864071.032258065"/>
  </r>
  <r>
    <x v="9"/>
    <s v="030253X"/>
    <s v="PINO SYP GRADO 2 PRIME IMPREGNADO DE  3&quot; x 8&quot; x 10' (63x184 mm)"/>
    <s v="PZA"/>
    <n v="808"/>
    <n v="0.52500000000000002"/>
    <n v="0"/>
    <x v="0"/>
    <n v="905"/>
    <n v="905"/>
    <n v="6.3000000000000007"/>
    <n v="143.65079365079364"/>
    <n v="0"/>
    <n v="143.65079365079364"/>
    <n v="41.198286722096249"/>
    <n v="15443.519144144144"/>
    <n v="636246.52969863289"/>
    <n v="0"/>
  </r>
  <r>
    <x v="9"/>
    <n v="701084"/>
    <s v="FIBROCEMENTO LISO 1.2 x 2.40 x 22 MM (VOLCAN)"/>
    <s v="PL"/>
    <n v="92"/>
    <n v="0"/>
    <n v="40"/>
    <x v="14"/>
    <n v="189"/>
    <n v="149"/>
    <n v="0.69825000000000004"/>
    <n v="213.39061940565699"/>
    <n v="57.286072323666303"/>
    <n v="270.6766917293233"/>
    <n v="-323.65011346841857"/>
    <n v="39308.848214285717"/>
    <n v="-12722313.184866415"/>
    <n v="1572353.9285714286"/>
  </r>
  <r>
    <x v="9"/>
    <n v="5309018"/>
    <s v="CINTA POLIESTER DE 2&quot; COLOR VERDE (ROLLO= 100 mt=15 kg)"/>
    <s v="M2"/>
    <n v="3200"/>
    <n v="0"/>
    <n v="1"/>
    <x v="13"/>
    <n v="3297"/>
    <n v="3296"/>
    <n v="34.649999999999991"/>
    <n v="95.122655122655146"/>
    <n v="2.8860028860028867E-2"/>
    <n v="95.15151515151517"/>
    <n v="61.253924526651801"/>
    <n v="707.86891891891889"/>
    <n v="43359.749334222062"/>
    <n v="707.86891891891889"/>
  </r>
  <r>
    <x v="9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s v=""/>
    <e v="#VALUE!"/>
    <e v="#VALUE!"/>
    <e v="#VALUE!"/>
    <e v="#VALUE!"/>
    <n v="4877.8732429718875"/>
    <s v=""/>
    <n v="3526702.3546686745"/>
  </r>
  <r>
    <x v="9"/>
    <n v="302048"/>
    <s v="PINO NACIONAL ESTRUCTURAL CEPILLADO 4/CARAS  IMPREGNADO DE  2 X 8 X 4.00 (41 x 185 MM ) (VVSS)"/>
    <s v="PZA"/>
    <n v="2598"/>
    <m/>
    <n v="0"/>
    <x v="2"/>
    <n v="2695"/>
    <n v="2695"/>
    <s v=""/>
    <e v="#VALUE!"/>
    <e v="#VALUE!"/>
    <e v="#VALUE!"/>
    <e v="#VALUE!"/>
    <n v="13754.132906894101"/>
    <s v=""/>
    <n v="0"/>
  </r>
  <r>
    <x v="9"/>
    <n v="705028"/>
    <s v="PLACA FIBROCEMENTO SIMPLISIMA CENIA BEIGE 2400 MM x 1200 MM x 6 MM"/>
    <s v="PL"/>
    <n v="369"/>
    <n v="0"/>
    <n v="68"/>
    <x v="16"/>
    <n v="506"/>
    <n v="438"/>
    <n v="3.6749999999999998"/>
    <n v="119.18367346938776"/>
    <n v="18.503401360544217"/>
    <n v="137.68707482993199"/>
    <n v="26.534129297977685"/>
    <n v="22787.11135857461"/>
    <n v="604636.15911583463"/>
    <n v="1549523.5723830734"/>
  </r>
  <r>
    <x v="9"/>
    <n v="1902013"/>
    <s v="VOLCAN WRAP BARRERA DE VAPOR (PAPEL KRAFT LAM C/ POLIETILENO) 1,2X0,5M E: 0,123 MM (6KG 60M2 X RLL)"/>
    <s v="RLL"/>
    <n v="314"/>
    <n v="0"/>
    <n v="22"/>
    <x v="13"/>
    <n v="411"/>
    <n v="389"/>
    <n v="130.33466250000004"/>
    <n v="2.9846242936333218"/>
    <n v="0.1687962325448151"/>
    <n v="3.1534205261781367"/>
    <s v=""/>
    <n v="39911.246246246243"/>
    <s v=""/>
    <n v="878047.41741741728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447368421052627E-2"/>
    <n v="1.6447368421052627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770700636942671E-2"/>
    <n v="3.1323332215890044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412079510703363E-2"/>
    <n v="5.2797462891143586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578947368421048"/>
    <n v="6.2992010793066905E-2"/>
    <n v="2.3300414321049061E-2"/>
  </r>
  <r>
    <x v="5"/>
    <n v="177103560"/>
    <n v="981292641"/>
    <n v="1173013527.8693182"/>
    <n v="3177786568.6031523"/>
    <n v="2.6919525763793889E-2"/>
    <n v="0.14915528818969448"/>
    <n v="8.5227272727272721E-2"/>
    <n v="0.22765909090909087"/>
    <n v="0.12408380681818186"/>
    <n v="6.1091796025114956E-2"/>
    <n v="5.8307746963478832E-2"/>
  </r>
  <r>
    <x v="6"/>
    <m/>
    <n v="981292641"/>
    <n v="1173013527.8693182"/>
    <n v="4350800096.4724703"/>
    <m/>
    <n v="0.14915528818969448"/>
    <n v="8.5227272727272721E-2"/>
    <n v="0.31288636363636357"/>
    <n v="0.12408380681818186"/>
    <m/>
    <n v="8.5227272727272721E-2"/>
  </r>
  <r>
    <x v="7"/>
    <m/>
    <n v="981292641"/>
    <n v="1173013527.8693182"/>
    <n v="5523813624.3417883"/>
    <m/>
    <n v="0.14915528818969448"/>
    <n v="8.5227272727272721E-2"/>
    <n v="0.39811363636363628"/>
    <n v="0.12408380681818186"/>
    <m/>
    <n v="8.5227272727272721E-2"/>
  </r>
  <r>
    <x v="8"/>
    <m/>
    <n v="981292641"/>
    <n v="1173013527.8693182"/>
    <n v="6696827152.2111063"/>
    <m/>
    <n v="0.14915528818969448"/>
    <n v="8.5227272727272721E-2"/>
    <n v="0.48334090909090899"/>
    <n v="0.12408380681818186"/>
    <m/>
    <n v="8.5227272727272721E-2"/>
  </r>
  <r>
    <x v="9"/>
    <m/>
    <n v="981292641"/>
    <n v="1173013527.8693182"/>
    <n v="7869840680.0804243"/>
    <m/>
    <n v="0.14915528818969448"/>
    <n v="8.5227272727272721E-2"/>
    <n v="0.56856818181818169"/>
    <n v="0.12408380681818186"/>
    <m/>
    <n v="8.5227272727272721E-2"/>
  </r>
  <r>
    <x v="10"/>
    <m/>
    <n v="981292641"/>
    <n v="1173013527.8693182"/>
    <n v="9042854207.9497433"/>
    <m/>
    <n v="0.14915528818969448"/>
    <n v="8.5227272727272721E-2"/>
    <n v="0.6537954545454544"/>
    <n v="0.12408380681818186"/>
    <m/>
    <n v="8.5227272727272721E-2"/>
  </r>
  <r>
    <x v="11"/>
    <m/>
    <n v="981292641"/>
    <n v="1173013527.8693182"/>
    <n v="10215867735.819061"/>
    <m/>
    <n v="0.14915528818969448"/>
    <n v="8.5227272727272721E-2"/>
    <n v="0.73902272727272711"/>
    <n v="0.12408380681818186"/>
    <m/>
    <n v="8.522727272727272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26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260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260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261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261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260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26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260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25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6">
    <pivotField numFmtId="14" showAll="0"/>
    <pivotField numFmtId="14" showAll="0">
      <items count="130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5"/>
    <field x="33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26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26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260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2613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26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260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260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260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25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6">
    <pivotField numFmtId="14" showAll="0"/>
    <pivotField numFmtId="14" showAll="0">
      <items count="130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h="1" x="6"/>
        <item h="1" x="12"/>
        <item h="1" x="45"/>
        <item h="1" x="121"/>
        <item h="1" x="98"/>
        <item h="1" x="0"/>
        <item h="1" x="65"/>
        <item h="1" x="95"/>
        <item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30"/>
  </colFields>
  <colItems count="2">
    <i>
      <x v="10"/>
    </i>
    <i t="grand">
      <x/>
    </i>
  </colItems>
  <pageFields count="1">
    <pageField fld="28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30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257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2581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6">
    <pivotField numFmtId="14" showAll="0"/>
    <pivotField numFmtId="14" showAll="0">
      <items count="130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7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3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3" count="1" selected="0">
            <x v="12"/>
          </reference>
          <reference field="35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3" count="1" selected="0">
            <x v="1"/>
          </reference>
          <reference field="35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3" count="1" selected="0">
            <x v="2"/>
          </reference>
          <reference field="35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3" count="1" selected="0">
            <x v="4"/>
          </reference>
          <reference field="35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3" count="1" selected="0">
            <x v="3"/>
          </reference>
          <reference field="35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3" count="1" selected="0">
            <x v="11"/>
          </reference>
          <reference field="35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25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6">
    <pivotField numFmtId="14" showAll="0"/>
    <pivotField numFmtId="14" showAll="0">
      <items count="130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7" baseField="27" baseItem="1" numFmtId="167"/>
    <dataField name="VARIACIÓN " fld="31" baseField="0" baseItem="1" numFmtId="10"/>
    <dataField name="DESVIACIÓN " fld="32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25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6">
    <pivotField numFmtId="14" showAll="0"/>
    <pivotField numFmtId="14" showAll="0">
      <items count="130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3" count="1" selected="0">
            <x v="5"/>
          </reference>
          <reference field="35" count="1" selected="0">
            <x v="1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33" count="1" selected="0">
            <x v="6"/>
          </reference>
          <reference field="3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25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6">
    <pivotField numFmtId="14" showAll="0"/>
    <pivotField numFmtId="14" showAll="0">
      <items count="130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8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8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25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6">
    <pivotField numFmtId="14" showAll="0"/>
    <pivotField numFmtId="14" showAll="0">
      <items count="130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5"/>
    <field x="33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8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25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6">
    <pivotField numFmtId="14" showAll="0"/>
    <pivotField numFmtId="14" showAll="0">
      <items count="130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7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257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86"/>
        <item x="43"/>
        <item x="197"/>
        <item x="124"/>
        <item x="201"/>
        <item x="145"/>
        <item x="174"/>
        <item x="208"/>
        <item x="62"/>
        <item x="12"/>
        <item x="74"/>
        <item x="172"/>
        <item x="30"/>
        <item x="9"/>
        <item x="181"/>
        <item x="185"/>
        <item x="19"/>
        <item x="50"/>
        <item x="51"/>
        <item x="63"/>
        <item x="86"/>
        <item x="112"/>
        <item x="115"/>
        <item x="218"/>
        <item x="81"/>
        <item x="13"/>
        <item x="83"/>
        <item x="177"/>
        <item x="107"/>
        <item x="183"/>
        <item x="157"/>
        <item x="59"/>
        <item x="58"/>
        <item x="216"/>
        <item x="26"/>
        <item x="37"/>
        <item x="90"/>
        <item x="71"/>
        <item x="140"/>
        <item x="237"/>
        <item x="241"/>
        <item x="70"/>
        <item x="75"/>
        <item x="129"/>
        <item x="110"/>
        <item x="226"/>
        <item x="1"/>
        <item x="114"/>
        <item x="239"/>
        <item x="87"/>
        <item x="227"/>
        <item x="143"/>
        <item x="105"/>
        <item x="73"/>
        <item x="212"/>
        <item x="64"/>
        <item x="210"/>
        <item x="163"/>
        <item x="3"/>
        <item x="7"/>
        <item x="14"/>
        <item x="72"/>
        <item x="136"/>
        <item x="45"/>
        <item x="153"/>
        <item x="141"/>
        <item x="169"/>
        <item x="225"/>
        <item x="103"/>
        <item x="46"/>
        <item x="135"/>
        <item x="47"/>
        <item x="131"/>
        <item x="223"/>
        <item x="35"/>
        <item x="205"/>
        <item x="65"/>
        <item x="27"/>
        <item x="193"/>
        <item x="54"/>
        <item x="202"/>
        <item x="155"/>
        <item x="118"/>
        <item x="79"/>
        <item x="234"/>
        <item x="80"/>
        <item x="69"/>
        <item x="109"/>
        <item x="61"/>
        <item x="127"/>
        <item x="203"/>
        <item x="130"/>
        <item x="93"/>
        <item x="207"/>
        <item x="117"/>
        <item x="142"/>
        <item x="139"/>
        <item x="91"/>
        <item x="89"/>
        <item x="25"/>
        <item x="24"/>
        <item x="184"/>
        <item x="219"/>
        <item x="36"/>
        <item x="39"/>
        <item x="214"/>
        <item x="213"/>
        <item x="38"/>
        <item x="228"/>
        <item x="29"/>
        <item x="10"/>
        <item x="187"/>
        <item x="4"/>
        <item x="215"/>
        <item x="196"/>
        <item x="66"/>
        <item x="194"/>
        <item x="31"/>
        <item x="128"/>
        <item x="126"/>
        <item x="235"/>
        <item x="236"/>
        <item x="175"/>
        <item x="40"/>
        <item x="56"/>
        <item x="165"/>
        <item x="55"/>
        <item x="52"/>
        <item x="53"/>
        <item x="231"/>
        <item x="32"/>
        <item x="5"/>
        <item x="33"/>
        <item x="179"/>
        <item x="77"/>
        <item x="195"/>
        <item x="191"/>
        <item x="188"/>
        <item x="240"/>
        <item x="204"/>
        <item x="15"/>
        <item x="164"/>
        <item x="189"/>
        <item x="34"/>
        <item x="171"/>
        <item x="102"/>
        <item x="101"/>
        <item x="167"/>
        <item x="21"/>
        <item x="111"/>
        <item x="222"/>
        <item x="42"/>
        <item x="76"/>
        <item x="199"/>
        <item x="149"/>
        <item x="20"/>
        <item x="123"/>
        <item x="22"/>
        <item x="18"/>
        <item x="119"/>
        <item x="23"/>
        <item x="122"/>
        <item x="233"/>
        <item x="82"/>
        <item x="78"/>
        <item x="148"/>
        <item x="2"/>
        <item x="132"/>
        <item x="138"/>
        <item x="57"/>
        <item x="121"/>
        <item x="133"/>
        <item x="104"/>
        <item x="16"/>
        <item x="182"/>
        <item x="125"/>
        <item x="156"/>
        <item x="238"/>
        <item x="41"/>
        <item x="97"/>
        <item x="166"/>
        <item x="67"/>
        <item x="99"/>
        <item x="44"/>
        <item x="49"/>
        <item x="95"/>
        <item x="200"/>
        <item x="88"/>
        <item x="11"/>
        <item x="229"/>
        <item x="168"/>
        <item x="94"/>
        <item x="48"/>
        <item x="98"/>
        <item x="150"/>
        <item x="100"/>
        <item x="192"/>
        <item x="96"/>
        <item x="137"/>
        <item x="170"/>
        <item x="6"/>
        <item x="60"/>
        <item x="230"/>
        <item x="242"/>
        <item x="68"/>
        <item x="211"/>
        <item x="144"/>
        <item x="116"/>
        <item x="0"/>
        <item x="217"/>
        <item x="134"/>
        <item x="147"/>
        <item x="206"/>
        <item x="146"/>
        <item x="92"/>
        <item x="120"/>
        <item x="151"/>
        <item x="8"/>
        <item x="17"/>
        <item x="108"/>
        <item x="190"/>
        <item x="158"/>
        <item x="159"/>
        <item x="160"/>
        <item x="232"/>
        <item x="85"/>
        <item x="84"/>
        <item x="154"/>
        <item x="28"/>
        <item x="243"/>
        <item x="220"/>
        <item x="180"/>
        <item x="176"/>
        <item x="161"/>
        <item x="178"/>
        <item x="173"/>
        <item x="113"/>
        <item x="152"/>
        <item x="106"/>
        <item x="244"/>
        <item x="245"/>
        <item x="162"/>
        <item x="224"/>
        <item x="209"/>
        <item x="198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25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26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259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Equal" evalOrder="-1" id="395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26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259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0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2">
    <i>
      <x v="3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Equal" evalOrder="-1" id="281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259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Equal" evalOrder="-1" id="531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25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258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26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8"/>
        <item h="1" x="9"/>
        <item h="1" m="1" x="10"/>
        <item h="1" x="6"/>
        <item h="1" x="7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260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2593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5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2">
    <i>
      <x v="7"/>
    </i>
    <i r="1">
      <x v="32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31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259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0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31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2593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5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174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Equal" evalOrder="-1" id="533" name="Días">
      <autoFilter ref="A1">
        <filterColumn colId="0">
          <customFilters>
            <customFilter val="46243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2604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60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12">
        <item x="38"/>
        <item x="39"/>
        <item x="35"/>
        <item m="1" x="82"/>
        <item m="1" x="103"/>
        <item m="1" x="77"/>
        <item x="30"/>
        <item x="29"/>
        <item m="1" x="57"/>
        <item m="1" x="109"/>
        <item m="1" x="110"/>
        <item m="1" x="45"/>
        <item x="34"/>
        <item m="1" x="75"/>
        <item m="1" x="108"/>
        <item m="1" x="65"/>
        <item x="23"/>
        <item m="1" x="107"/>
        <item m="1" x="41"/>
        <item m="1" x="105"/>
        <item m="1" x="63"/>
        <item x="31"/>
        <item m="1" x="71"/>
        <item m="1" x="99"/>
        <item x="27"/>
        <item m="1" x="73"/>
        <item m="1" x="61"/>
        <item m="1" x="54"/>
        <item x="32"/>
        <item m="1" x="67"/>
        <item x="22"/>
        <item x="18"/>
        <item m="1" x="90"/>
        <item x="17"/>
        <item x="11"/>
        <item x="1"/>
        <item x="14"/>
        <item m="1" x="62"/>
        <item x="5"/>
        <item x="8"/>
        <item m="1" x="78"/>
        <item x="0"/>
        <item x="3"/>
        <item m="1" x="104"/>
        <item x="12"/>
        <item m="1" x="51"/>
        <item x="20"/>
        <item x="15"/>
        <item m="1" x="72"/>
        <item x="25"/>
        <item m="1" x="53"/>
        <item x="26"/>
        <item m="1" x="98"/>
        <item m="1" x="64"/>
        <item x="21"/>
        <item m="1" x="102"/>
        <item m="1" x="42"/>
        <item m="1" x="83"/>
        <item m="1" x="106"/>
        <item x="36"/>
        <item x="10"/>
        <item m="1" x="101"/>
        <item m="1" x="44"/>
        <item m="1" x="85"/>
        <item x="13"/>
        <item m="1" x="58"/>
        <item m="1" x="81"/>
        <item m="1" x="93"/>
        <item m="1" x="97"/>
        <item m="1" x="60"/>
        <item x="7"/>
        <item m="1" x="66"/>
        <item m="1" x="79"/>
        <item m="1" x="100"/>
        <item x="33"/>
        <item m="1" x="47"/>
        <item m="1" x="94"/>
        <item m="1" x="95"/>
        <item m="1" x="96"/>
        <item x="19"/>
        <item m="1" x="43"/>
        <item m="1" x="80"/>
        <item m="1" x="69"/>
        <item m="1" x="91"/>
        <item m="1" x="40"/>
        <item x="16"/>
        <item m="1" x="87"/>
        <item m="1" x="92"/>
        <item x="4"/>
        <item m="1" x="86"/>
        <item m="1" x="74"/>
        <item m="1" x="88"/>
        <item m="1" x="89"/>
        <item m="1" x="59"/>
        <item m="1" x="52"/>
        <item m="1" x="84"/>
        <item m="1" x="48"/>
        <item m="1" x="76"/>
        <item m="1" x="68"/>
        <item m="1" x="46"/>
        <item m="1" x="56"/>
        <item x="37"/>
        <item m="1" x="70"/>
        <item x="2"/>
        <item x="6"/>
        <item x="28"/>
        <item m="1" x="55"/>
        <item x="24"/>
        <item m="1" x="49"/>
        <item m="1" x="50"/>
        <item x="9"/>
        <item t="default"/>
      </items>
    </pivotField>
    <pivotField numFmtId="14" showAll="0"/>
    <pivotField showAll="0">
      <items count="65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0"/>
        <item x="53"/>
        <item x="54"/>
        <item x="55"/>
        <item x="59"/>
        <item x="56"/>
        <item x="57"/>
        <item x="58"/>
        <item x="61"/>
        <item x="63"/>
        <item x="62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9"/>
    </i>
    <i>
      <x v="40"/>
    </i>
    <i>
      <x v="41"/>
    </i>
    <i>
      <x v="43"/>
    </i>
    <i>
      <x v="44"/>
    </i>
    <i>
      <x v="48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257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3"/>
        <item x="13"/>
        <item x="25"/>
        <item x="28"/>
        <item x="26"/>
        <item x="30"/>
        <item x="22"/>
        <item x="10"/>
        <item x="24"/>
        <item x="16"/>
        <item x="5"/>
        <item x="1"/>
        <item x="4"/>
        <item x="15"/>
        <item x="27"/>
        <item x="8"/>
        <item x="9"/>
        <item x="14"/>
        <item x="21"/>
        <item x="19"/>
        <item x="18"/>
        <item x="6"/>
        <item x="17"/>
        <item x="12"/>
        <item x="11"/>
        <item x="3"/>
        <item m="1" x="31"/>
        <item x="2"/>
        <item x="7"/>
        <item x="20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10"/>
    </i>
    <i>
      <x v="5"/>
    </i>
    <i>
      <x v="26"/>
    </i>
    <i>
      <x v="13"/>
    </i>
    <i>
      <x v="11"/>
    </i>
    <i>
      <x v="22"/>
    </i>
    <i>
      <x v="29"/>
    </i>
    <i>
      <x v="31"/>
    </i>
    <i>
      <x v="2"/>
    </i>
    <i>
      <x v="24"/>
    </i>
    <i>
      <x v="18"/>
    </i>
    <i>
      <x v="25"/>
    </i>
    <i>
      <x v="16"/>
    </i>
    <i>
      <x v="8"/>
    </i>
    <i>
      <x v="9"/>
    </i>
    <i>
      <x v="17"/>
    </i>
    <i>
      <x v="20"/>
    </i>
    <i>
      <x v="1"/>
    </i>
    <i>
      <x v="23"/>
    </i>
    <i>
      <x v="7"/>
    </i>
    <i>
      <x v="21"/>
    </i>
    <i>
      <x v="15"/>
    </i>
    <i>
      <x v="19"/>
    </i>
    <i>
      <x v="12"/>
    </i>
    <i>
      <x v="14"/>
    </i>
    <i>
      <x v="4"/>
    </i>
    <i>
      <x v="6"/>
    </i>
    <i>
      <x v="28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257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86"/>
        <item x="43"/>
        <item x="197"/>
        <item x="124"/>
        <item x="201"/>
        <item x="198"/>
        <item x="145"/>
        <item x="174"/>
        <item x="208"/>
        <item x="62"/>
        <item x="12"/>
        <item x="74"/>
        <item x="172"/>
        <item x="30"/>
        <item x="9"/>
        <item x="181"/>
        <item x="185"/>
        <item x="178"/>
        <item x="19"/>
        <item x="50"/>
        <item x="51"/>
        <item x="63"/>
        <item x="86"/>
        <item x="112"/>
        <item x="115"/>
        <item x="218"/>
        <item x="245"/>
        <item x="81"/>
        <item x="13"/>
        <item x="83"/>
        <item x="177"/>
        <item x="107"/>
        <item x="183"/>
        <item m="1" x="256"/>
        <item x="157"/>
        <item x="59"/>
        <item m="1" x="255"/>
        <item x="58"/>
        <item x="216"/>
        <item x="26"/>
        <item x="180"/>
        <item x="37"/>
        <item m="1" x="252"/>
        <item x="176"/>
        <item m="1" x="257"/>
        <item x="90"/>
        <item x="71"/>
        <item x="140"/>
        <item x="237"/>
        <item x="241"/>
        <item x="70"/>
        <item x="75"/>
        <item x="129"/>
        <item m="1" x="254"/>
        <item x="110"/>
        <item x="226"/>
        <item x="1"/>
        <item x="114"/>
        <item x="239"/>
        <item x="87"/>
        <item x="227"/>
        <item x="143"/>
        <item x="105"/>
        <item x="73"/>
        <item x="212"/>
        <item x="64"/>
        <item x="173"/>
        <item x="210"/>
        <item x="163"/>
        <item x="3"/>
        <item x="7"/>
        <item x="14"/>
        <item x="72"/>
        <item x="136"/>
        <item x="45"/>
        <item x="153"/>
        <item x="141"/>
        <item x="169"/>
        <item x="225"/>
        <item x="103"/>
        <item x="46"/>
        <item x="135"/>
        <item x="47"/>
        <item x="131"/>
        <item x="223"/>
        <item x="35"/>
        <item x="205"/>
        <item x="65"/>
        <item x="27"/>
        <item x="193"/>
        <item x="54"/>
        <item x="202"/>
        <item x="155"/>
        <item x="118"/>
        <item x="79"/>
        <item x="113"/>
        <item x="234"/>
        <item x="80"/>
        <item x="106"/>
        <item x="152"/>
        <item x="69"/>
        <item x="244"/>
        <item m="1" x="253"/>
        <item x="109"/>
        <item m="1" x="261"/>
        <item m="1" x="260"/>
        <item x="61"/>
        <item x="127"/>
        <item m="1" x="258"/>
        <item x="203"/>
        <item x="130"/>
        <item x="93"/>
        <item x="207"/>
        <item x="117"/>
        <item x="248"/>
        <item x="142"/>
        <item x="249"/>
        <item x="139"/>
        <item x="91"/>
        <item x="89"/>
        <item x="162"/>
        <item x="25"/>
        <item x="24"/>
        <item x="184"/>
        <item x="219"/>
        <item x="36"/>
        <item x="39"/>
        <item x="214"/>
        <item m="1" x="266"/>
        <item x="213"/>
        <item m="1" x="259"/>
        <item x="38"/>
        <item x="228"/>
        <item m="1" x="265"/>
        <item x="29"/>
        <item x="10"/>
        <item x="187"/>
        <item x="4"/>
        <item x="215"/>
        <item m="1" x="267"/>
        <item x="196"/>
        <item x="66"/>
        <item x="194"/>
        <item x="31"/>
        <item x="128"/>
        <item x="126"/>
        <item x="235"/>
        <item x="236"/>
        <item x="161"/>
        <item x="175"/>
        <item x="40"/>
        <item x="56"/>
        <item x="165"/>
        <item x="55"/>
        <item x="52"/>
        <item x="53"/>
        <item m="1" x="268"/>
        <item x="231"/>
        <item x="32"/>
        <item x="5"/>
        <item x="33"/>
        <item x="179"/>
        <item x="77"/>
        <item x="220"/>
        <item x="195"/>
        <item x="191"/>
        <item x="188"/>
        <item x="240"/>
        <item x="204"/>
        <item x="15"/>
        <item x="164"/>
        <item x="189"/>
        <item x="34"/>
        <item x="171"/>
        <item x="102"/>
        <item x="101"/>
        <item x="167"/>
        <item x="21"/>
        <item x="111"/>
        <item x="222"/>
        <item x="42"/>
        <item x="76"/>
        <item x="199"/>
        <item x="149"/>
        <item x="20"/>
        <item x="123"/>
        <item x="22"/>
        <item x="18"/>
        <item x="119"/>
        <item x="23"/>
        <item x="122"/>
        <item x="233"/>
        <item x="82"/>
        <item x="78"/>
        <item x="148"/>
        <item x="2"/>
        <item x="132"/>
        <item x="138"/>
        <item x="57"/>
        <item x="121"/>
        <item x="250"/>
        <item x="133"/>
        <item x="104"/>
        <item x="16"/>
        <item x="182"/>
        <item x="125"/>
        <item x="156"/>
        <item x="238"/>
        <item x="41"/>
        <item x="97"/>
        <item x="166"/>
        <item x="67"/>
        <item x="99"/>
        <item x="44"/>
        <item x="224"/>
        <item x="49"/>
        <item x="95"/>
        <item x="200"/>
        <item m="1" x="263"/>
        <item x="88"/>
        <item m="1" x="264"/>
        <item x="11"/>
        <item x="229"/>
        <item x="168"/>
        <item x="94"/>
        <item x="48"/>
        <item m="1" x="262"/>
        <item x="98"/>
        <item x="150"/>
        <item x="100"/>
        <item x="192"/>
        <item x="96"/>
        <item x="137"/>
        <item x="209"/>
        <item x="170"/>
        <item x="6"/>
        <item x="60"/>
        <item x="230"/>
        <item x="242"/>
        <item x="251"/>
        <item x="68"/>
        <item x="211"/>
        <item x="144"/>
        <item x="116"/>
        <item x="0"/>
        <item x="217"/>
        <item x="134"/>
        <item x="147"/>
        <item x="206"/>
        <item x="146"/>
        <item x="92"/>
        <item x="120"/>
        <item x="151"/>
        <item x="8"/>
        <item x="17"/>
        <item x="108"/>
        <item x="190"/>
        <item x="158"/>
        <item x="159"/>
        <item x="160"/>
        <item x="246"/>
        <item x="221"/>
        <item x="247"/>
        <item x="243"/>
        <item x="232"/>
        <item x="85"/>
        <item x="84"/>
        <item x="154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260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1" firstHeaderRow="1" firstDataRow="3" firstDataCol="1"/>
  <pivotFields count="18">
    <pivotField axis="axisRow"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h="1"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7"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7"/>
    <field x="-2"/>
  </colFields>
  <colItems count="4">
    <i>
      <x v="15"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9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2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257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4"/>
        <item x="106"/>
        <item x="87"/>
        <item x="133"/>
        <item x="11"/>
        <item x="104"/>
        <item x="27"/>
        <item x="111"/>
        <item x="108"/>
        <item x="17"/>
        <item x="47"/>
        <item x="46"/>
        <item x="53"/>
        <item x="69"/>
        <item x="157"/>
        <item x="12"/>
        <item x="67"/>
        <item x="94"/>
        <item x="22"/>
        <item x="21"/>
        <item x="23"/>
        <item x="110"/>
        <item x="140"/>
        <item x="34"/>
        <item x="107"/>
        <item x="57"/>
        <item x="154"/>
        <item x="77"/>
        <item x="68"/>
        <item x="145"/>
        <item x="1"/>
        <item x="70"/>
        <item x="65"/>
        <item x="54"/>
        <item x="137"/>
        <item x="105"/>
        <item x="135"/>
        <item x="3"/>
        <item x="13"/>
        <item x="159"/>
        <item x="7"/>
        <item x="66"/>
        <item x="41"/>
        <item x="151"/>
        <item x="64"/>
        <item x="82"/>
        <item x="43"/>
        <item x="32"/>
        <item x="79"/>
        <item x="143"/>
        <item x="42"/>
        <item x="130"/>
        <item x="24"/>
        <item x="120"/>
        <item x="50"/>
        <item x="127"/>
        <item x="71"/>
        <item x="150"/>
        <item x="128"/>
        <item x="78"/>
        <item x="132"/>
        <item x="158"/>
        <item x="58"/>
        <item x="56"/>
        <item x="113"/>
        <item x="138"/>
        <item x="146"/>
        <item x="9"/>
        <item x="4"/>
        <item x="114"/>
        <item x="139"/>
        <item x="123"/>
        <item x="28"/>
        <item x="121"/>
        <item x="75"/>
        <item x="76"/>
        <item x="97"/>
        <item x="37"/>
        <item x="99"/>
        <item x="152"/>
        <item x="51"/>
        <item x="48"/>
        <item x="49"/>
        <item x="148"/>
        <item x="29"/>
        <item x="5"/>
        <item x="30"/>
        <item x="109"/>
        <item x="141"/>
        <item x="122"/>
        <item x="118"/>
        <item x="115"/>
        <item x="153"/>
        <item x="129"/>
        <item x="14"/>
        <item x="72"/>
        <item x="84"/>
        <item x="98"/>
        <item x="116"/>
        <item x="31"/>
        <item x="103"/>
        <item x="63"/>
        <item x="62"/>
        <item x="16"/>
        <item x="20"/>
        <item x="19"/>
        <item x="125"/>
        <item x="90"/>
        <item x="18"/>
        <item x="39"/>
        <item x="73"/>
        <item x="149"/>
        <item x="89"/>
        <item x="160"/>
        <item x="38"/>
        <item x="100"/>
        <item x="35"/>
        <item x="26"/>
        <item x="33"/>
        <item x="36"/>
        <item x="40"/>
        <item x="144"/>
        <item x="45"/>
        <item x="60"/>
        <item x="44"/>
        <item x="126"/>
        <item x="55"/>
        <item x="147"/>
        <item x="10"/>
        <item x="101"/>
        <item x="80"/>
        <item x="81"/>
        <item x="61"/>
        <item x="2"/>
        <item x="119"/>
        <item x="83"/>
        <item x="134"/>
        <item x="6"/>
        <item x="102"/>
        <item x="155"/>
        <item x="136"/>
        <item x="59"/>
        <item x="131"/>
        <item x="88"/>
        <item x="8"/>
        <item x="117"/>
        <item x="142"/>
        <item x="96"/>
        <item x="95"/>
        <item x="156"/>
        <item x="92"/>
        <item x="93"/>
        <item x="74"/>
        <item x="15"/>
        <item x="112"/>
        <item x="52"/>
        <item x="91"/>
        <item x="25"/>
        <item x="161"/>
        <item x="86"/>
        <item x="85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1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257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3"/>
        <item x="13"/>
        <item x="25"/>
        <item x="28"/>
        <item x="26"/>
        <item x="30"/>
        <item x="22"/>
        <item x="10"/>
        <item x="24"/>
        <item x="16"/>
        <item x="5"/>
        <item x="1"/>
        <item x="4"/>
        <item x="15"/>
        <item x="27"/>
        <item x="8"/>
        <item x="9"/>
        <item x="14"/>
        <item x="21"/>
        <item x="19"/>
        <item x="18"/>
        <item x="6"/>
        <item x="17"/>
        <item x="12"/>
        <item x="11"/>
        <item x="3"/>
        <item m="1" x="31"/>
        <item x="2"/>
        <item x="7"/>
        <item x="20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9"/>
    </i>
    <i>
      <x v="1"/>
    </i>
    <i>
      <x v="7"/>
    </i>
    <i>
      <x v="19"/>
    </i>
    <i>
      <x v="20"/>
    </i>
    <i>
      <x v="30"/>
    </i>
    <i>
      <x v="21"/>
    </i>
    <i>
      <x v="23"/>
    </i>
    <i>
      <x v="14"/>
    </i>
    <i>
      <x v="18"/>
    </i>
    <i>
      <x v="2"/>
    </i>
    <i>
      <x v="24"/>
    </i>
    <i>
      <x v="25"/>
    </i>
    <i>
      <x v="8"/>
    </i>
    <i>
      <x v="17"/>
    </i>
    <i>
      <x v="12"/>
    </i>
    <i>
      <x v="10"/>
    </i>
    <i>
      <x v="16"/>
    </i>
    <i>
      <x v="29"/>
    </i>
    <i>
      <x v="22"/>
    </i>
    <i>
      <x v="11"/>
    </i>
    <i>
      <x v="13"/>
    </i>
    <i>
      <x v="26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257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8" firstHeaderRow="0" firstDataRow="1" firstDataCol="1" rowPageCount="1" colPageCount="1"/>
  <pivotFields count="31">
    <pivotField showAll="0"/>
    <pivotField axis="axisRow" showAll="0" measureFilter="1" sortType="descending">
      <items count="270">
        <item x="186"/>
        <item x="43"/>
        <item x="197"/>
        <item x="124"/>
        <item x="201"/>
        <item x="198"/>
        <item x="145"/>
        <item x="174"/>
        <item x="208"/>
        <item x="62"/>
        <item x="12"/>
        <item x="74"/>
        <item x="172"/>
        <item x="30"/>
        <item x="9"/>
        <item x="181"/>
        <item x="185"/>
        <item x="178"/>
        <item x="19"/>
        <item x="50"/>
        <item x="51"/>
        <item x="63"/>
        <item x="86"/>
        <item x="112"/>
        <item x="115"/>
        <item x="218"/>
        <item x="245"/>
        <item x="81"/>
        <item x="13"/>
        <item x="83"/>
        <item x="177"/>
        <item x="107"/>
        <item x="183"/>
        <item x="157"/>
        <item x="59"/>
        <item x="58"/>
        <item x="216"/>
        <item x="26"/>
        <item x="180"/>
        <item x="37"/>
        <item x="176"/>
        <item x="90"/>
        <item x="71"/>
        <item x="140"/>
        <item x="237"/>
        <item x="241"/>
        <item x="70"/>
        <item x="75"/>
        <item x="129"/>
        <item x="110"/>
        <item x="226"/>
        <item x="1"/>
        <item x="114"/>
        <item x="239"/>
        <item x="87"/>
        <item x="227"/>
        <item x="143"/>
        <item x="105"/>
        <item x="73"/>
        <item x="212"/>
        <item x="64"/>
        <item x="173"/>
        <item x="210"/>
        <item x="163"/>
        <item x="3"/>
        <item x="7"/>
        <item x="14"/>
        <item x="72"/>
        <item x="136"/>
        <item x="45"/>
        <item x="153"/>
        <item x="141"/>
        <item x="169"/>
        <item x="225"/>
        <item x="103"/>
        <item x="46"/>
        <item x="135"/>
        <item x="47"/>
        <item x="131"/>
        <item x="223"/>
        <item x="35"/>
        <item x="205"/>
        <item x="65"/>
        <item x="27"/>
        <item x="193"/>
        <item x="54"/>
        <item x="202"/>
        <item x="155"/>
        <item x="118"/>
        <item x="79"/>
        <item x="113"/>
        <item x="234"/>
        <item x="80"/>
        <item x="106"/>
        <item x="152"/>
        <item x="69"/>
        <item x="244"/>
        <item x="109"/>
        <item x="61"/>
        <item x="127"/>
        <item x="203"/>
        <item x="130"/>
        <item x="93"/>
        <item x="207"/>
        <item x="117"/>
        <item x="248"/>
        <item x="142"/>
        <item x="249"/>
        <item x="139"/>
        <item x="91"/>
        <item x="89"/>
        <item x="162"/>
        <item x="25"/>
        <item x="24"/>
        <item x="184"/>
        <item x="219"/>
        <item x="36"/>
        <item x="39"/>
        <item x="214"/>
        <item x="213"/>
        <item x="38"/>
        <item x="228"/>
        <item x="29"/>
        <item x="10"/>
        <item x="187"/>
        <item x="4"/>
        <item x="215"/>
        <item x="196"/>
        <item x="66"/>
        <item x="194"/>
        <item x="31"/>
        <item x="128"/>
        <item x="126"/>
        <item x="235"/>
        <item x="236"/>
        <item x="161"/>
        <item x="175"/>
        <item x="40"/>
        <item x="56"/>
        <item x="165"/>
        <item x="55"/>
        <item x="52"/>
        <item x="53"/>
        <item x="231"/>
        <item x="32"/>
        <item x="5"/>
        <item x="33"/>
        <item x="179"/>
        <item x="77"/>
        <item x="220"/>
        <item x="195"/>
        <item x="191"/>
        <item x="188"/>
        <item x="240"/>
        <item x="204"/>
        <item x="15"/>
        <item x="164"/>
        <item x="189"/>
        <item x="34"/>
        <item x="171"/>
        <item x="102"/>
        <item x="101"/>
        <item x="167"/>
        <item x="21"/>
        <item x="111"/>
        <item x="222"/>
        <item x="42"/>
        <item x="76"/>
        <item x="199"/>
        <item x="149"/>
        <item x="20"/>
        <item x="123"/>
        <item x="22"/>
        <item x="18"/>
        <item x="119"/>
        <item x="23"/>
        <item x="122"/>
        <item x="233"/>
        <item x="82"/>
        <item x="78"/>
        <item x="148"/>
        <item x="2"/>
        <item x="132"/>
        <item x="138"/>
        <item x="57"/>
        <item x="121"/>
        <item x="250"/>
        <item x="133"/>
        <item x="104"/>
        <item x="16"/>
        <item x="182"/>
        <item x="125"/>
        <item x="156"/>
        <item x="238"/>
        <item x="41"/>
        <item x="97"/>
        <item x="166"/>
        <item x="67"/>
        <item x="99"/>
        <item x="44"/>
        <item x="224"/>
        <item x="49"/>
        <item x="95"/>
        <item x="200"/>
        <item x="88"/>
        <item x="11"/>
        <item x="229"/>
        <item x="168"/>
        <item x="94"/>
        <item x="48"/>
        <item x="98"/>
        <item x="150"/>
        <item x="100"/>
        <item x="192"/>
        <item x="96"/>
        <item x="137"/>
        <item x="209"/>
        <item x="170"/>
        <item x="6"/>
        <item x="60"/>
        <item x="230"/>
        <item x="242"/>
        <item x="251"/>
        <item x="68"/>
        <item x="211"/>
        <item x="144"/>
        <item x="116"/>
        <item x="0"/>
        <item x="217"/>
        <item x="134"/>
        <item x="147"/>
        <item x="206"/>
        <item x="146"/>
        <item x="92"/>
        <item x="120"/>
        <item x="151"/>
        <item x="8"/>
        <item x="17"/>
        <item x="108"/>
        <item x="190"/>
        <item x="158"/>
        <item x="159"/>
        <item x="160"/>
        <item x="246"/>
        <item x="221"/>
        <item x="247"/>
        <item x="243"/>
        <item x="232"/>
        <item x="85"/>
        <item x="84"/>
        <item x="154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7">
    <i>
      <x v="38"/>
    </i>
    <i>
      <x v="72"/>
    </i>
    <i>
      <x v="135"/>
    </i>
    <i>
      <x v="241"/>
    </i>
    <i>
      <x v="40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258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6">
    <pivotField numFmtId="14" showAll="0"/>
    <pivotField numFmtId="14" showAll="0">
      <items count="130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% DESVIACION PRECIO " fld="26" subtotal="average" baseField="5" baseItem="115" numFmtId="9"/>
  </dataFields>
  <formats count="7">
    <format dxfId="213">
      <pivotArea type="all" dataOnly="0" outline="0" fieldPosition="0"/>
    </format>
    <format dxfId="214">
      <pivotArea outline="0" collapsedLevelsAreSubtotals="1" fieldPosition="0"/>
    </format>
    <format dxfId="215">
      <pivotArea type="origin" dataOnly="0" labelOnly="1" outline="0" fieldPosition="0"/>
    </format>
    <format dxfId="216">
      <pivotArea type="topRight" dataOnly="0" labelOnly="1" outline="0" fieldPosition="0"/>
    </format>
    <format dxfId="217">
      <pivotArea field="6" type="button" dataOnly="0" labelOnly="1" outline="0" axis="axisRow" fieldPosition="0"/>
    </format>
    <format dxfId="218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19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258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6">
    <pivotField numFmtId="14" showAll="0"/>
    <pivotField numFmtId="14" showAll="0">
      <items count="130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 DIF VALOR TOTAL PAGADO" fld="16" baseField="5" baseItem="121" numFmtId="167"/>
  </dataFields>
  <formats count="8">
    <format dxfId="205">
      <pivotArea type="all" dataOnly="0" outline="0" fieldPosition="0"/>
    </format>
    <format dxfId="206">
      <pivotArea outline="0" collapsedLevelsAreSubtotals="1" fieldPosition="0"/>
    </format>
    <format dxfId="207">
      <pivotArea type="origin" dataOnly="0" labelOnly="1" outline="0" fieldPosition="0"/>
    </format>
    <format dxfId="208">
      <pivotArea type="topRight" dataOnly="0" labelOnly="1" outline="0" fieldPosition="0"/>
    </format>
    <format dxfId="209">
      <pivotArea field="6" type="button" dataOnly="0" labelOnly="1" outline="0" axis="axisRow" fieldPosition="0"/>
    </format>
    <format dxfId="21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11">
      <pivotArea dataOnly="0" labelOnly="1" grandRow="1" outline="0" fieldPosition="0"/>
    </format>
    <format dxfId="212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258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6">
    <pivotField numFmtId="14" showAll="0"/>
    <pivotField numFmtId="14" showAll="0">
      <items count="130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2581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6">
    <pivotField numFmtId="14" showAll="0"/>
    <pivotField numFmtId="14" showAll="0">
      <items count="130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3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8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2" unboundColumnsRight="5">
    <queryTableFields count="31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40" name="RESPONSABLE" tableColumnId="30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/>
        <i x="12"/>
        <i x="45"/>
        <i x="121"/>
        <i x="98"/>
        <i x="43"/>
        <i x="0"/>
        <i x="14"/>
        <i x="13"/>
        <i x="65"/>
        <i x="95"/>
        <i x="46" s="1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6" s="1"/>
        <i x="11" s="1" nd="1"/>
        <i x="0" s="1" nd="1"/>
        <i x="1" s="1" nd="1"/>
        <i x="2" s="1" nd="1"/>
        <i x="3" s="1" nd="1"/>
        <i x="4" s="1" nd="1"/>
        <i x="5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startItem="4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startItem="2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startItem="60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61"/>
    <tableColumn id="3" xr3:uid="{C1CBFBDE-1229-45F4-8BA9-1320006ADF8C}" uniqueName="3" name="CANTIDAD POR MODULO" queryTableFieldId="3" dataDxfId="144" dataCellStyle="Millares"/>
    <tableColumn id="4" xr3:uid="{7A6D3DC3-3571-4D13-8C02-B298801CB5F9}" uniqueName="4" name="CUB GP" queryTableFieldId="6" dataDxfId="143" dataCellStyle="Millares"/>
    <tableColumn id="5" xr3:uid="{8E1D17AB-D5A3-4D6B-8D13-5D71C1B06CF2}" uniqueName="5" name="CUBICACION REAL" queryTableFieldId="7" dataDxfId="142" dataCellStyle="Millares"/>
    <tableColumn id="6" xr3:uid="{4635D237-FCD2-4BFA-87F5-3ECDB244B328}" uniqueName="6" name="Columna1" queryTableFieldId="8" dataDxfId="141" dataCellStyle="Millares"/>
    <tableColumn id="7" xr3:uid="{68413393-99E5-4206-B7A5-0FB5FECD45F8}" uniqueName="7" name="CUB_ACTUALIZADA" queryTableFieldId="9" dataDxfId="140" dataCellStyle="Millares"/>
    <tableColumn id="8" xr3:uid="{A475C059-2CD3-4846-A3CA-9B373F702155}" uniqueName="8" name="Columna2" queryTableFieldId="10" dataDxfId="139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60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59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58" dataCellStyle="Millares"/>
    <tableColumn id="8" xr3:uid="{5D286AFD-13F0-4545-99E6-339A5CC1A4A7}" name="CANTIDAD X MODULOS" dataDxfId="257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56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55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54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53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>
    <filterColumn colId="1">
      <filters>
        <filter val="&quot;PINO NACIONAL BRUTO IMPREGNADO 1 &quot;&quot; X 4&quot;&quot; X 3,2MT &quot;"/>
        <filter val="KIT HDF AMPARO IMPERIAL IZQUIERDA DE 750X2050MM HOJA 700X2000MM MARCO PINO FINGER 30X70 C/3 BISAGRAS"/>
        <filter val="MARCO PUERTA HOME 30X120mm PINO FINGER (2 PIERNAS DE 2.400 MM - 1 CABEZAL DE 1.000 MM)"/>
        <filter val="PINO IPV CALIBRADO G2 45x45x2400mm"/>
        <filter val="PINO NACIONAL CEPILLADO 4/CARAS SECO DE 2&quot; X 2&quot; X 3.20 MT (41 X 41 mm) IMPREGNADO"/>
        <filter val="PINO NACIONAL ESTRUCTURAL CEPILLADO 4/CARAS  IMPREGNADO DE  2 X 8 X 4.00 (41 x 185 MM ) (60XPAQUETE)"/>
        <filter val="PINO NACIONAL ESTRUCTURAL CEPILLADO 4/CARAS  IMPREGNADO DE  2 X 8 X 4.00 (41 x 185 MM ) (VVSS)"/>
        <filter val="PINO NACIONAL GRADO C-16/C-24 DE 2&quot; x 4&quot; x 2,44 m (41x90mm) (VIVIENDAS SOCIALES)"/>
        <filter val="PINO NACIONAL GRADO C-16/C-24 IMPREGNADO DE 2&quot; x 4&quot; x x 3,20 m (41x90mm)"/>
        <filter val="PINO NACIONAL GRADO C-16/C-24 IMPREGNADO DE 2&quot; X 6&quot; X 3,20 m (41x138mm)"/>
        <filter val="PINO NACIONAL GRADO C-16/C-24 IMPREGNADO DE 2&quot; X 6&quot; X 4,00 m"/>
        <filter val="PINO NACIONAL GRADO C-16/C-24 IMPREGNADO DE 2&quot; X 6&quot; X 4,00 m (VIVIENDAS SOCIALES)"/>
        <filter val="PINO NACIONAL GRADO G1 CEPILLADO SECO 2X12X320 (41X280)"/>
        <filter val="PINO NACIONAL SECO  CEPILLADO DE 1 x 4 x 3.20 MTS (264 PZA X PQTE)"/>
        <filter val="PINO NACIONAL SECO  CEPILLADO DE 1 x 4 x 3.20 MTS (264 PZA X PQTE) IMPREGNADO"/>
        <filter val="PINO SYP GRADO 2 PRIME DE 2&quot; x 10&quot; x 12´ ( 38 x 230 MM )"/>
        <filter val="PINO SYP GRADO 2 PRIME IMPREGNADO DE  3&quot; x 8&quot; x 10' (63x184 mm)"/>
      </filters>
    </filterColumn>
  </autoFilter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52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8" dataCellStyle="Moneda"/>
    <tableColumn id="14" xr3:uid="{A1802760-3411-4297-8335-EF8E51D4008B}" uniqueName="14" name="UNIDAD DE MEDIDAD" queryTableFieldId="18" dataDxfId="137" dataCellStyle="Moneda"/>
    <tableColumn id="22" xr3:uid="{DBFC1F14-4757-4DCA-A9E1-E029631FD0A8}" uniqueName="22" name="PPTO_ACTUALIZADO" queryTableFieldId="26" dataDxfId="136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51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50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5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4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3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2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1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30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9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8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7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6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5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4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3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2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1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20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9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8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37" tableType="queryTable" totalsRowShown="0">
  <autoFilter ref="A1:R137" xr:uid="{16500C56-E277-45C0-94AC-7E2463B30BEB}">
    <filterColumn colId="0">
      <filters>
        <dateGroupItem year="2026" month="6" day="15" dateTimeGrouping="day"/>
      </filters>
    </filterColumn>
  </autoFilter>
  <tableColumns count="18">
    <tableColumn id="1" xr3:uid="{6166434B-A4EE-4300-9498-68E3613A3C94}" uniqueName="1" name="FECHA STOCK " queryTableFieldId="1" dataDxfId="117"/>
    <tableColumn id="2" xr3:uid="{5699B8CC-A9B9-494A-BE92-CA2A39DFED09}" uniqueName="2" name="CODIGO" queryTableFieldId="2"/>
    <tableColumn id="3" xr3:uid="{AFFE68E0-54F7-4250-B075-A2AB6670FDC7}" uniqueName="3" name="MATERIAL" queryTableFieldId="3" dataDxfId="116"/>
    <tableColumn id="4" xr3:uid="{78035FAE-E64E-4DA5-9D70-DAE6FA9F2677}" uniqueName="4" name="U.M" queryTableFieldId="4" dataDxfId="115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4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3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2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1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10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9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8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7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6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5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4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E2394" tableType="queryTable" totalsRowShown="0">
  <tableColumns count="31">
    <tableColumn id="1" xr3:uid="{F863A287-5668-47A2-9AB2-12CD81EC5723}" uniqueName="1" name="FECHA GUIA" queryTableFieldId="1" dataDxfId="103"/>
    <tableColumn id="2" xr3:uid="{4A5F2C48-EAB1-49BD-A4A7-EFEB15690485}" uniqueName="2" name="FECHA SOLICITUD" queryTableFieldId="2" dataDxfId="102"/>
    <tableColumn id="3" xr3:uid="{41E9869B-60D1-47E3-87F9-7C94C33DB541}" uniqueName="3" name="OBS. MODULO" queryTableFieldId="3" dataDxfId="101"/>
    <tableColumn id="27" xr3:uid="{9D5D1E35-9490-41E8-B895-94976D9D19CF}" uniqueName="27" name="MES" queryTableFieldId="38" dataDxfId="100" dataCellStyle="Millares"/>
    <tableColumn id="4" xr3:uid="{5DF334D3-F0D6-4372-88E1-ABF2084DE7E5}" uniqueName="4" name="OBS TRABAJO MODULO" queryTableFieldId="4" dataDxfId="9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8"/>
    <tableColumn id="7" xr3:uid="{692A33A2-C449-4586-8F3F-CD183B5B624F}" uniqueName="7" name="UNIDAD DE MEDIDA" queryTableFieldId="7" dataDxfId="97"/>
    <tableColumn id="8" xr3:uid="{56C516C2-1AAE-44D7-8A0D-AF396C45720B}" uniqueName="8" name="CANTIDAD SOLICITADA" queryTableFieldId="8" dataDxfId="96" dataCellStyle="Millares"/>
    <tableColumn id="9" xr3:uid="{E5431BFC-4CEF-4614-8902-01E44155F4BF}" uniqueName="9" name="DEVOLUCIÓN" queryTableFieldId="9" dataDxfId="95" dataCellStyle="Millares"/>
    <tableColumn id="29" xr3:uid="{14CF1913-03EE-4BA2-B20E-E32EB67FEAC2}" uniqueName="29" name="CANTIDAD RECEPCIONADA" queryTableFieldId="35" dataDxfId="94" dataCellStyle="Millares"/>
    <tableColumn id="10" xr3:uid="{F1FA0DCE-9421-44D3-9FD8-4DCB8BDDDF7B}" uniqueName="10" name="VALOR X UN (GD)" queryTableFieldId="10" dataDxfId="93" dataCellStyle="Moneda"/>
    <tableColumn id="11" xr3:uid="{3874A170-0E3F-4EEA-8FF5-E3DB47B144B3}" uniqueName="11" name="VALOR TOTAL GD POR ITEM" queryTableFieldId="11" dataDxfId="92" dataCellStyle="Moneda"/>
    <tableColumn id="12" xr3:uid="{83512BF1-6F0C-41E8-B9EF-C9D54F4AB3D2}" uniqueName="12" name="VALOR TOTAL POR ITEM GD" queryTableFieldId="12" dataDxfId="91" dataCellStyle="Moneda"/>
    <tableColumn id="13" xr3:uid="{BFBE252F-2A3B-4E39-BAB8-5554D1C265FE}" uniqueName="13" name="VALOR PPTO" queryTableFieldId="13" dataDxfId="90" dataCellStyle="Moneda"/>
    <tableColumn id="14" xr3:uid="{3C303E8F-953A-4F50-A7B4-573D80E364C3}" uniqueName="14" name="DIF. VALOR UND." queryTableFieldId="14" dataDxfId="89" dataCellStyle="Moneda"/>
    <tableColumn id="15" xr3:uid="{9732C988-3591-461A-96B1-3179F4479C1B}" uniqueName="15" name="DIF VALOR TOTAL PAGADO" queryTableFieldId="15" dataDxfId="88" dataCellStyle="Moneda"/>
    <tableColumn id="16" xr3:uid="{1C1CC130-46D5-4EEE-9E23-34DA8C66F18F}" uniqueName="16" name="DIF %" queryTableFieldId="16" dataDxfId="87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30" xr3:uid="{D76A46A6-65BA-454C-B739-563D07CBF09E}" uniqueName="30" name="RESPONSABLE" queryTableFieldId="40" dataDxfId="86" dataCellStyle="Millares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49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48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47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46">
      <calculatedColumnFormula>+IFERROR(Tabla2[[#This Row],[PRECIO PROMEDIO]]-Tabla2[[#This Row],[PRECIO PPTO]],"")</calculatedColumnFormula>
    </tableColumn>
    <tableColumn id="9" xr3:uid="{7F411851-147E-4E4E-8229-5FD88D821403}" name="PROYECCION PPTO" dataDxfId="245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44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42" tableType="queryTable" totalsRowShown="0">
  <autoFilter ref="A1:J42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43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42" dataCellStyle="Porcentaje">
  <autoFilter ref="B80:M92" xr:uid="{4AA73989-C695-4116-B454-543D155D6334}"/>
  <tableColumns count="12">
    <tableColumn id="1" xr3:uid="{167326E4-8197-47EE-B063-9E36F45121A5}" name="MESES" dataDxfId="241"/>
    <tableColumn id="2" xr3:uid="{7F13EC40-6222-4D8E-B558-6E28C1AA405C}" name="COMPRA MATERIALES"/>
    <tableColumn id="3" xr3:uid="{B9458293-1FBB-44CF-A73D-767375FF10F3}" name="COMPRAS ACUMULADAS" dataDxfId="240" dataCellStyle="Moneda [0]">
      <calculatedColumnFormula>+D80+C81</calculatedColumnFormula>
    </tableColumn>
    <tableColumn id="4" xr3:uid="{C3635461-CEA5-4350-BD8F-1FD268A82375}" name="INGRESO MENSUAL" dataDxfId="239" dataCellStyle="Moneda [0]"/>
    <tableColumn id="5" xr3:uid="{B7D25F04-165E-4A37-AB50-7E98EDA3DEA4}" name="INGRESO ACUMULADO" dataDxfId="238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37" dataCellStyle="Porcentaje"/>
    <tableColumn id="9" xr3:uid="{3F9ED427-F6DC-409F-81AC-50A05CB3FE9A}" name="%AVANCE ESPERADO ECONOMICO ACUM." dataDxfId="236">
      <calculatedColumnFormula>+J80+I81</calculatedColumnFormula>
    </tableColumn>
    <tableColumn id="10" xr3:uid="{245B4028-22B8-41AF-9C03-33CE3602D178}" name="%AVANCE FISICO ACUM." dataDxfId="235" dataCellStyle="Porcentaje"/>
    <tableColumn id="11" xr3:uid="{F159507F-0736-4A71-A91B-2DF579422DA3}" name="%AVANCE FISICO MENSUAL" dataDxfId="234" dataCellStyle="Porcentaje"/>
    <tableColumn id="12" xr3:uid="{ED15780F-67ED-4946-9B63-8E6DD2FACC4B}" name="GAP ECONOMICO MENSUAL" dataDxfId="233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32"/>
    <tableColumn id="11" xr3:uid="{04445DB0-1931-41BF-8A23-1CC33FBD24EF}" uniqueName="11" name="SEMANA" queryTableFieldId="11" dataDxfId="231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30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29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28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27">
  <autoFilter ref="A1:BI705" xr:uid="{733B259C-0C7F-4ABB-BF59-A989FD567068}">
    <filterColumn colId="57">
      <filters>
        <filter val="COMPLETADO"/>
      </filters>
    </filterColumn>
  </autoFilter>
  <tableColumns count="61">
    <tableColumn id="1" xr3:uid="{A9AE20D3-CDB0-4AA6-AB6C-FA62E0EA287C}" uniqueName="1" name="TORRE" queryTableFieldId="1" dataDxfId="226"/>
    <tableColumn id="2" xr3:uid="{D38DD590-BDE4-42C5-8AB3-CB6006C59BB0}" uniqueName="2" name="N° MÓDULO" queryTableFieldId="2" dataDxfId="225"/>
    <tableColumn id="3" xr3:uid="{2F030480-F99C-42B8-BC78-D6AA04BB3365}" uniqueName="3" name="N° SERIE" queryTableFieldId="3"/>
    <tableColumn id="4" xr3:uid="{413B0370-C4E6-401A-9FD1-29E1273EE439}" uniqueName="4" name="TIPO" queryTableFieldId="4" dataDxfId="224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66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65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64">
      <calculatedColumnFormula>+DAY(CURVA[[#This Row],[Fecha]])</calculatedColumnFormula>
    </tableColumn>
    <tableColumn id="9" xr3:uid="{F48D8867-8FAF-4893-8EF8-9A41A66A5B20}" uniqueName="9" name="MES" queryTableFieldId="9" dataDxfId="263">
      <calculatedColumnFormula>+TEXT(CURVA[[#This Row],[Fecha]],"MMMM")</calculatedColumnFormula>
    </tableColumn>
    <tableColumn id="10" xr3:uid="{B31119CA-4A6B-4874-B794-01136F89EA5E}" uniqueName="10" name="AÑO" queryTableFieldId="10" dataDxfId="262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23" dataCellStyle="Porcentaje">
      <calculatedColumnFormula>+C262</calculatedColumnFormula>
    </tableColumn>
    <tableColumn id="3" xr3:uid="{85889510-E849-4246-9506-67BB4E38CB54}" name="COMPRAS" dataDxfId="222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21" dataCellStyle="Porcentaje">
      <calculatedColumnFormula>+C422</calculatedColumnFormula>
    </tableColumn>
    <tableColumn id="3" xr3:uid="{FC65709B-1BE1-4573-8455-DA5F41A356BF}" name="COMPRAS" dataDxfId="220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Equal">
    <selection startDate="2026-08-09T00:00:00" endDate="2026-08-09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7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888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140.95238095238093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15443.519144144144</v>
      </c>
      <c r="K2" s="7">
        <f>+P_CRITICOS[[#This Row],[CANT COMPRADA]]/$E$36</f>
        <v>6.6076836645856431E-3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141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89.523809523809518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202858.69503546099</v>
      </c>
      <c r="K3" s="7">
        <f>+P_CRITICOS[[#This Row],[CANT COMPRADA]]/$E$36</f>
        <v>1.0491930143092069E-3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47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89.523809523809518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381626.19148936169</v>
      </c>
      <c r="K4" s="7">
        <f>+P_CRITICOS[[#This Row],[CANT COMPRADA]]/$E$36</f>
        <v>3.4973100476973559E-4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94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44.761904761904752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51886.021276595748</v>
      </c>
      <c r="K6" s="7">
        <f>+P_CRITICOS[[#This Row],[CANT COMPRADA]]/$E$36</f>
        <v>6.9946200953947119E-4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56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16.213203627704313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36774.767857142855</v>
      </c>
      <c r="K7" s="7">
        <f>+P_CRITICOS[[#This Row],[CANT COMPRADA]]/$E$36</f>
        <v>4.1670077164053607E-4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760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99.835796387520531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13351.223684210527</v>
      </c>
      <c r="K8" s="7">
        <f>+P_CRITICOS[[#This Row],[CANT COMPRADA]]/$E$36</f>
        <v>5.6552247579787036E-3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3.869364308090692E-3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5137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107.82106782106787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9649.7527739926027</v>
      </c>
      <c r="K10" s="7">
        <f>+P_CRITICOS[[#This Row],[CANT COMPRADA]]/$E$36</f>
        <v>3.8224854712811319E-2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7.4708495486981823E-3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4032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115.4887218045112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5690.5508432539682</v>
      </c>
      <c r="K12" s="7">
        <f>+P_CRITICOS[[#This Row],[CANT COMPRADA]]/$E$36</f>
        <v>3.0002455558118597E-2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10801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62.532928064842984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4765.1099898157581</v>
      </c>
      <c r="K13" s="7">
        <f>+P_CRITICOS[[#This Row],[CANT COMPRADA]]/$E$36</f>
        <v>8.0371161330168389E-2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2510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107.84914010720459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15067.421912350597</v>
      </c>
      <c r="K14" s="7">
        <f>+P_CRITICOS[[#This Row],[CANT COMPRADA]]/$E$36</f>
        <v>1.8677123871745454E-2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6477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103.74765680883485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2062.1150223869076</v>
      </c>
      <c r="K15" s="7">
        <f>+P_CRITICOS[[#This Row],[CANT COMPRADA]]/$E$36</f>
        <v>4.8195908891352716E-2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1288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148.68686868686865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11497.288819875776</v>
      </c>
      <c r="K16" s="7">
        <f>+P_CRITICOS[[#This Row],[CANT COMPRADA]]/$E$36</f>
        <v>9.5841177477323288E-3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2854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91.364545818327343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16228.418009810792</v>
      </c>
      <c r="K17" s="7">
        <f>+P_CRITICOS[[#This Row],[CANT COMPRADA]]/$E$36</f>
        <v>2.1236857183251606E-2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3169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48.678955453148987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1671.1438939728621</v>
      </c>
      <c r="K18" s="7">
        <f>+P_CRITICOS[[#This Row],[CANT COMPRADA]]/$E$36</f>
        <v>2.3580799023729622E-2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2050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51.236870551921072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4597.6156097560979</v>
      </c>
      <c r="K19" s="7">
        <f>+P_CRITICOS[[#This Row],[CANT COMPRADA]]/$E$36</f>
        <v>1.5254224676126766E-2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2783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119.45808182427902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21593.507725476105</v>
      </c>
      <c r="K20" s="7">
        <f>+P_CRITICOS[[#This Row],[CANT COMPRADA]]/$E$36</f>
        <v>2.0708540133493068E-2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60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84.368816778789082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154137.95000000001</v>
      </c>
      <c r="K21" s="7">
        <f>+P_CRITICOS[[#This Row],[CANT COMPRADA]]/$E$36</f>
        <v>4.464651124720029E-4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4837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139.59595959595961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10289.047343394666</v>
      </c>
      <c r="K22" s="7">
        <f>+P_CRITICOS[[#This Row],[CANT COMPRADA]]/$E$36</f>
        <v>3.59925291504513E-2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7.1136774587205794E-3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60298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102.54761904761905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465.43354671796743</v>
      </c>
      <c r="K24" s="7">
        <f>+P_CRITICOS[[#This Row],[CANT COMPRADA]]/$E$36</f>
        <v>0.44868255586394717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2598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81.712413650807875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3634.167051578137</v>
      </c>
      <c r="K25" s="7">
        <f>+P_CRITICOS[[#This Row],[CANT COMPRADA]]/$E$36</f>
        <v>1.9331939370037726E-2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620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107.35930735930735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86858.235483870973</v>
      </c>
      <c r="K26" s="7">
        <f>+P_CRITICOS[[#This Row],[CANT COMPRADA]]/$E$36</f>
        <v>4.6134728288773639E-3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830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105.39682539682539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39174.555421686746</v>
      </c>
      <c r="K27" s="7">
        <f>+P_CRITICOS[[#This Row],[CANT COMPRADA]]/$E$36</f>
        <v>6.1761007225293735E-3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47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89.523809523809518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119678.59574468085</v>
      </c>
      <c r="K28" s="7">
        <f>+P_CRITICOS[[#This Row],[CANT COMPRADA]]/$E$36</f>
        <v>3.4973100476973559E-4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2007</v>
      </c>
      <c r="E29" s="3">
        <f>+SUMIFS(PRODUCTOS[CANT. COMPRADA],PRODUCTOS[CODIGO],P_CRITICOS[[#This Row],[CODIGO]])</f>
        <v>15936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4877.8732429718875</v>
      </c>
      <c r="K29" s="7">
        <f>+P_CRITICOS[[#This Row],[CANT COMPRADA]]/$E$36</f>
        <v>0.11858113387256397</v>
      </c>
    </row>
    <row r="30" spans="1:11" x14ac:dyDescent="0.25">
      <c r="A30">
        <v>302048</v>
      </c>
      <c r="B30" t="s">
        <v>126</v>
      </c>
      <c r="C30" t="s">
        <v>320</v>
      </c>
      <c r="D30" t="s">
        <v>536</v>
      </c>
      <c r="E30" s="3">
        <f>+SUMIFS(PRODUCTOS[CANT. COMPRADA],PRODUCTOS[CODIGO],P_CRITICOS[[#This Row],[CODIGO]])</f>
        <v>2814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13754.132906894101</v>
      </c>
      <c r="K30" s="7">
        <f>+P_CRITICOS[[#This Row],[CANT COMPRADA]]/$E$36</f>
        <v>2.0939213774936936E-2</v>
      </c>
    </row>
    <row r="31" spans="1:11" x14ac:dyDescent="0.25">
      <c r="A31">
        <v>705028</v>
      </c>
      <c r="B31" t="s">
        <v>72</v>
      </c>
      <c r="C31" t="s">
        <v>320</v>
      </c>
      <c r="D31" t="s">
        <v>590</v>
      </c>
      <c r="E31" s="3">
        <f>+SUMIFS(PRODUCTOS[CANT. COMPRADA],PRODUCTOS[CODIGO],P_CRITICOS[[#This Row],[CODIGO]])</f>
        <v>449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122.17687074829932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22787.11135857461</v>
      </c>
      <c r="K31" s="7">
        <f>+P_CRITICOS[[#This Row],[CANT COMPRADA]]/$E$36</f>
        <v>3.3410472583321553E-3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2008</v>
      </c>
      <c r="E32" s="3">
        <f>+SUMIFS(PRODUCTOS[CANT. COMPRADA],PRODUCTOS[CODIGO],P_CRITICOS[[#This Row],[CODIGO]])</f>
        <v>333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2.5549611562465198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39911.246246246243</v>
      </c>
      <c r="K32" s="7">
        <f>+P_CRITICOS[[#This Row],[CANT COMPRADA]]/$E$36</f>
        <v>2.4778813742196162E-3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134389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zoomScaleNormal="100" workbookViewId="0">
      <selection activeCell="B128" sqref="B12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hidden="1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hidden="1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hidden="1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hidden="1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hidden="1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hidden="1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hidden="1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hidden="1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124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124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274671</v>
      </c>
      <c r="V9" s="3">
        <f>+IFERROR(PRODUCTOS[[#This Row],[PRECIO DE COMPRA]]/PRODUCTOS[[#This Row],[CANT. COMPRADA]],"")</f>
        <v>2215.0887096774195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hidden="1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134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134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302351</v>
      </c>
      <c r="V10" s="3">
        <f>+IFERROR(PRODUCTOS[[#This Row],[PRECIO DE COMPRA]]/PRODUCTOS[[#This Row],[CANT. COMPRADA]],"")</f>
        <v>2256.3507462686566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hidden="1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hidden="1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hidden="1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hidden="1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hidden="1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hidden="1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hidden="1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hidden="1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hidden="1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hidden="1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hidden="1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hidden="1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hidden="1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hidden="1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hidden="1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hidden="1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hidden="1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hidden="1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hidden="1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hidden="1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hidden="1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hidden="1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hidden="1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hidden="1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hidden="1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hidden="1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>PINO 2X8X4</v>
      </c>
      <c r="K44" t="str">
        <f>+IFERROR(IF(VLOOKUP(PRODUCTOS[[#This Row],[CODIGO]],P_CRITICOS[],3,0)="*","PRODUCTO CRITICO","NO CRITICO"),"NO CRITICO")</f>
        <v>PRODUCTO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2814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2814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38704130</v>
      </c>
      <c r="V44" s="3">
        <f>+IFERROR(PRODUCTOS[[#This Row],[PRECIO DE COMPRA]]/PRODUCTOS[[#This Row],[CANT. COMPRADA]],"")</f>
        <v>13754.132906894101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hidden="1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hidden="1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19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19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934039</v>
      </c>
      <c r="V47" s="3">
        <f>+IFERROR(PRODUCTOS[[#This Row],[PRECIO DE COMPRA]]/PRODUCTOS[[#This Row],[CANT. COMPRADA]],"")</f>
        <v>49159.947368421053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hidden="1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hidden="1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hidden="1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46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46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59716</v>
      </c>
      <c r="V50" s="3">
        <f>+IFERROR(PRODUCTOS[[#This Row],[PRECIO DE COMPRA]]/PRODUCTOS[[#This Row],[CANT. COMPRADA]],"")</f>
        <v>1298.1739130434783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hidden="1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218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218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624335</v>
      </c>
      <c r="V51" s="3">
        <f>+IFERROR(PRODUCTOS[[#This Row],[PRECIO DE COMPRA]]/PRODUCTOS[[#This Row],[CANT. COMPRADA]],"")</f>
        <v>2863.9220183486241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hidden="1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231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231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424129</v>
      </c>
      <c r="V52" s="3">
        <f>+IFERROR(PRODUCTOS[[#This Row],[PRECIO DE COMPRA]]/PRODUCTOS[[#This Row],[CANT. COMPRADA]],"")</f>
        <v>1836.0562770562772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hidden="1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hidden="1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hidden="1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hidden="1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hidden="1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hidden="1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hidden="1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hidden="1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71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71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174195</v>
      </c>
      <c r="V60" s="3">
        <f>+IFERROR(PRODUCTOS[[#This Row],[PRECIO DE COMPRA]]/PRODUCTOS[[#This Row],[CANT. COMPRADA]],"")</f>
        <v>2453.4507042253522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hidden="1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hidden="1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hidden="1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hidden="1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hidden="1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149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149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113746</v>
      </c>
      <c r="V65" s="3">
        <f>+IFERROR(PRODUCTOS[[#This Row],[PRECIO DE COMPRA]]/PRODUCTOS[[#This Row],[CANT. COMPRADA]],"")</f>
        <v>763.39597315436242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hidden="1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hidden="1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hidden="1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hidden="1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hidden="1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hidden="1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hidden="1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hidden="1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141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141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101122</v>
      </c>
      <c r="V73" s="3">
        <f>+IFERROR(PRODUCTOS[[#This Row],[PRECIO DE COMPRA]]/PRODUCTOS[[#This Row],[CANT. COMPRADA]],"")</f>
        <v>717.17730496453896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hidden="1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hidden="1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1161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1161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866106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hidden="1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hidden="1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78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78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1850475</v>
      </c>
      <c r="V77" s="3">
        <f>+IFERROR(PRODUCTOS[[#This Row],[PRECIO DE COMPRA]]/PRODUCTOS[[#This Row],[CANT. COMPRADA]],"")</f>
        <v>23724.038461538461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>PINO 2X4X2,44</v>
      </c>
      <c r="K78" t="str">
        <f>+IFERROR(IF(VLOOKUP(PRODUCTOS[[#This Row],[CODIGO]],P_CRITICOS[],3,0)="*","PRODUCTO CRITICO","NO CRITICO"),"NO CRITICO")</f>
        <v>PRODUCTO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15936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15936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77733788</v>
      </c>
      <c r="V78" s="3">
        <f>+IFERROR(PRODUCTOS[[#This Row],[PRECIO DE COMPRA]]/PRODUCTOS[[#This Row],[CANT. COMPRADA]],"")</f>
        <v>4877.8732429718875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hidden="1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hidden="1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hidden="1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hidden="1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hidden="1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hidden="1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hidden="1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hidden="1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hidden="1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hidden="1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hidden="1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hidden="1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33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33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49587</v>
      </c>
      <c r="V90" s="3">
        <f>+IFERROR(PRODUCTOS[[#This Row],[PRECIO DE COMPRA]]/PRODUCTOS[[#This Row],[CANT. COMPRADA]],"")</f>
        <v>1502.6363636363637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hidden="1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hidden="1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27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8423</v>
      </c>
      <c r="V92" s="3">
        <f>+IFERROR(PRODUCTOS[[#This Row],[PRECIO DE COMPRA]]/PRODUCTOS[[#This Row],[CANT. COMPRADA]],"")</f>
        <v>311.96296296296299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hidden="1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186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186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1664968</v>
      </c>
      <c r="V93" s="3">
        <f>+IFERROR(PRODUCTOS[[#This Row],[PRECIO DE COMPRA]]/PRODUCTOS[[#This Row],[CANT. COMPRADA]],"")</f>
        <v>8951.4408602150543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hidden="1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254658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254658</v>
      </c>
      <c r="T94" s="3">
        <f>+IFERROR(PRODUCTOS[[#This Row],[CANTIDAD RECIBIDA]]/PRODUCTOS[[#This Row],[CANT X MODULO]],"")</f>
        <v>10487.84555984556</v>
      </c>
      <c r="U94" s="3">
        <f>+SUMIFS(DETALLE_GD_1[VALOR TOTAL POR ITEM GD],DETALLE_GD_1[CODIGO],PRODUCTOS[[#This Row],[CODIGO]])</f>
        <v>872408</v>
      </c>
      <c r="V94" s="3">
        <f>+IFERROR(PRODUCTOS[[#This Row],[PRECIO DE COMPRA]]/PRODUCTOS[[#This Row],[CANT. COMPRADA]],"")</f>
        <v>3.4258024487744345</v>
      </c>
      <c r="W94" s="3">
        <f>+IFERROR(PRODUCTOS[[#This Row],[PRECIO COMPRA UNITARIO]]*PRODUCTOS[[#This Row],[PPTO FALTANTE]],"")</f>
        <v>-813847.33294064971</v>
      </c>
      <c r="X94" s="7">
        <f>+IFERROR(PRODUCTOS[[#This Row],[PROYECCION COMPRA]]/PRODUCTOS[[#This Row],[PPTO TOTAL]]-1,"")</f>
        <v>-15.052452498825893</v>
      </c>
      <c r="Y94" s="3">
        <f>+IFERROR((PRODUCTOS[[#This Row],[CANT X MODULO]]*704)-PRODUCTOS[[#This Row],[CANT. COMPRADA]],"")</f>
        <v>-237564</v>
      </c>
      <c r="Z94" s="17">
        <f>+IFERROR(PRODUCTOS[[#This Row],[CANT. COMPRADA]]/PRODUCTOS[[#This Row],[PPTO FALTANTE]],"")</f>
        <v>-1.0719553467697125</v>
      </c>
      <c r="AA94" s="3">
        <f>+IFERROR(PRODUCTOS[[#This Row],[PROYECCION COMPRA]]-(PRODUCTOS[[#This Row],[PPTO FALTANTE]]*PRODUCTOS[[#This Row],[PPTO]]),"")</f>
        <v>-8973.6115846497705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hidden="1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17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17</v>
      </c>
      <c r="T95" s="3">
        <f>+IFERROR(PRODUCTOS[[#This Row],[CANTIDAD RECIBIDA]]/PRODUCTOS[[#This Row],[CANT X MODULO]],"")</f>
        <v>1619.047619047619</v>
      </c>
      <c r="U95" s="3">
        <f>+SUMIFS(DETALLE_GD_1[VALOR TOTAL POR ITEM GD],DETALLE_GD_1[CODIGO],PRODUCTOS[[#This Row],[CODIGO]])</f>
        <v>833522</v>
      </c>
      <c r="V95" s="3">
        <f>+IFERROR(PRODUCTOS[[#This Row],[PRECIO DE COMPRA]]/PRODUCTOS[[#This Row],[CANT. COMPRADA]],"")</f>
        <v>49030.705882352944</v>
      </c>
      <c r="W95" s="3">
        <f>+IFERROR(PRODUCTOS[[#This Row],[PRECIO COMPRA UNITARIO]]*PRODUCTOS[[#This Row],[PPTO FALTANTE]],"")</f>
        <v>-471087.02211764711</v>
      </c>
      <c r="X95" s="7">
        <f>+IFERROR(PRODUCTOS[[#This Row],[PROYECCION COMPRA]]/PRODUCTOS[[#This Row],[PPTO TOTAL]]-1,"")</f>
        <v>-2.2997833530653233</v>
      </c>
      <c r="Y95" s="3">
        <f>+IFERROR((PRODUCTOS[[#This Row],[CANT X MODULO]]*704)-PRODUCTOS[[#This Row],[CANT. COMPRADA]],"")</f>
        <v>-9.6080000000000005</v>
      </c>
      <c r="Z95" s="17">
        <f>+IFERROR(PRODUCTOS[[#This Row],[CANT. COMPRADA]]/PRODUCTOS[[#This Row],[PPTO FALTANTE]],"")</f>
        <v>-1.7693588676103247</v>
      </c>
      <c r="AA95" s="3">
        <f>+IFERROR(PRODUCTOS[[#This Row],[PROYECCION COMPRA]]-(PRODUCTOS[[#This Row],[PPTO FALTANTE]]*PRODUCTOS[[#This Row],[PPTO]]),"")</f>
        <v>7.1297576883807778E-2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hidden="1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531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531</v>
      </c>
      <c r="T96" s="3">
        <f>+IFERROR(PRODUCTOS[[#This Row],[CANTIDAD RECIBIDA]]/PRODUCTOS[[#This Row],[CANT X MODULO]],"")</f>
        <v>1011.4285714285713</v>
      </c>
      <c r="U96" s="3">
        <f>+SUMIFS(DETALLE_GD_1[VALOR TOTAL POR ITEM GD],DETALLE_GD_1[CODIGO],PRODUCTOS[[#This Row],[CODIGO]])</f>
        <v>743693</v>
      </c>
      <c r="V96" s="3">
        <f>+IFERROR(PRODUCTOS[[#This Row],[PRECIO DE COMPRA]]/PRODUCTOS[[#This Row],[CANT. COMPRADA]],"")</f>
        <v>1400.5517890772128</v>
      </c>
      <c r="W96" s="3">
        <f>+IFERROR(PRODUCTOS[[#This Row],[PRECIO COMPRA UNITARIO]]*PRODUCTOS[[#This Row],[PPTO FALTANTE]],"")</f>
        <v>-226049.0587570621</v>
      </c>
      <c r="X96" s="7">
        <f>+IFERROR(PRODUCTOS[[#This Row],[PROYECCION COMPRA]]/PRODUCTOS[[#This Row],[PPTO TOTAL]]-1,"")</f>
        <v>-1.4443277588201093</v>
      </c>
      <c r="Y96" s="3">
        <f>+IFERROR((PRODUCTOS[[#This Row],[CANT X MODULO]]*704)-PRODUCTOS[[#This Row],[CANT. COMPRADA]],"")</f>
        <v>-161.39999999999998</v>
      </c>
      <c r="Z96" s="17">
        <f>+IFERROR(PRODUCTOS[[#This Row],[CANT. COMPRADA]]/PRODUCTOS[[#This Row],[PPTO FALTANTE]],"")</f>
        <v>-3.2899628252788107</v>
      </c>
      <c r="AA96" s="3">
        <f>+IFERROR(PRODUCTOS[[#This Row],[PROYECCION COMPRA]]-(PRODUCTOS[[#This Row],[PPTO FALTANTE]]*PRODUCTOS[[#This Row],[PPTO]]),"")</f>
        <v>-3886.5225034621253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hidden="1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1193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1193</v>
      </c>
      <c r="T97" s="3">
        <f>+IFERROR(PRODUCTOS[[#This Row],[CANTIDAD RECIBIDA]]/PRODUCTOS[[#This Row],[CANT X MODULO]],"")</f>
        <v>757.46031746031736</v>
      </c>
      <c r="U97" s="3">
        <f>+SUMIFS(DETALLE_GD_1[VALOR TOTAL POR ITEM GD],DETALLE_GD_1[CODIGO],PRODUCTOS[[#This Row],[CODIGO]])</f>
        <v>4394675</v>
      </c>
      <c r="V97" s="3">
        <f>+IFERROR(PRODUCTOS[[#This Row],[PRECIO DE COMPRA]]/PRODUCTOS[[#This Row],[CANT. COMPRADA]],"")</f>
        <v>3683.7175188600168</v>
      </c>
      <c r="W97" s="3">
        <f>+IFERROR(PRODUCTOS[[#This Row],[PRECIO COMPRA UNITARIO]]*PRODUCTOS[[#This Row],[PPTO FALTANTE]],"")</f>
        <v>-310169.01508801273</v>
      </c>
      <c r="X97" s="7">
        <f>+IFERROR(PRODUCTOS[[#This Row],[PROYECCION COMPRA]]/PRODUCTOS[[#This Row],[PPTO TOTAL]]-1,"")</f>
        <v>-1.0762036182567689</v>
      </c>
      <c r="Y97" s="3">
        <f>+IFERROR((PRODUCTOS[[#This Row],[CANT X MODULO]]*704)-PRODUCTOS[[#This Row],[CANT. COMPRADA]],"")</f>
        <v>-84.199999999999818</v>
      </c>
      <c r="Z97" s="17">
        <f>+IFERROR(PRODUCTOS[[#This Row],[CANT. COMPRADA]]/PRODUCTOS[[#This Row],[PPTO FALTANTE]],"")</f>
        <v>-14.168646080760126</v>
      </c>
      <c r="AA97" s="3">
        <f>+IFERROR(PRODUCTOS[[#This Row],[PROYECCION COMPRA]]-(PRODUCTOS[[#This Row],[PPTO FALTANTE]]*PRODUCTOS[[#This Row],[PPTO]]),"")</f>
        <v>-1081.3367200134089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hidden="1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hidden="1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hidden="1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839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839</v>
      </c>
      <c r="T100" s="3">
        <f>+IFERROR(PRODUCTOS[[#This Row],[CANTIDAD RECIBIDA]]/PRODUCTOS[[#This Row],[CANT X MODULO]],"")</f>
        <v>399.52380952380952</v>
      </c>
      <c r="U100" s="3">
        <f>+SUMIFS(DETALLE_GD_1[VALOR TOTAL POR ITEM GD],DETALLE_GD_1[CODIGO],PRODUCTOS[[#This Row],[CODIGO]])</f>
        <v>846096</v>
      </c>
      <c r="V100" s="3">
        <f>+IFERROR(PRODUCTOS[[#This Row],[PRECIO DE COMPRA]]/PRODUCTOS[[#This Row],[CANT. COMPRADA]],"")</f>
        <v>1008.4576877234804</v>
      </c>
      <c r="W100" s="3">
        <f>+IFERROR(PRODUCTOS[[#This Row],[PRECIO COMPRA UNITARIO]]*PRODUCTOS[[#This Row],[PPTO FALTANTE]],"")</f>
        <v>644807.84553039342</v>
      </c>
      <c r="X100" s="7">
        <f>+IFERROR(PRODUCTOS[[#This Row],[PROYECCION COMPRA]]/PRODUCTOS[[#This Row],[PPTO TOTAL]]-1,"")</f>
        <v>-0.49659812802506997</v>
      </c>
      <c r="Y100" s="3">
        <f>+IFERROR((PRODUCTOS[[#This Row],[CANT X MODULO]]*704)-PRODUCTOS[[#This Row],[CANT. COMPRADA]],"")</f>
        <v>639.40000000000009</v>
      </c>
      <c r="Z100" s="17">
        <f>+IFERROR(PRODUCTOS[[#This Row],[CANT. COMPRADA]]/PRODUCTOS[[#This Row],[PPTO FALTANTE]],"")</f>
        <v>1.3121676571786047</v>
      </c>
      <c r="AA100" s="3">
        <f>+IFERROR(PRODUCTOS[[#This Row],[PROYECCION COMPRA]]-(PRODUCTOS[[#This Row],[PPTO FALTANTE]]*PRODUCTOS[[#This Row],[PPTO]]),"")</f>
        <v>90825.193702193326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hidden="1" x14ac:dyDescent="0.25">
      <c r="A101">
        <v>408034</v>
      </c>
      <c r="B101" t="s">
        <v>250</v>
      </c>
      <c r="C101">
        <v>0</v>
      </c>
      <c r="D101">
        <v>0</v>
      </c>
      <c r="E101">
        <v>0</v>
      </c>
      <c r="F101" s="2">
        <v>1866.9503549999999</v>
      </c>
      <c r="G101" s="6" t="s">
        <v>36</v>
      </c>
      <c r="H101" s="2">
        <v>1866.9503550000009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7.1400000000000005E-2</v>
      </c>
      <c r="M101" s="2">
        <f>+IFERROR(PRODUCTOS[[#This Row],[PPTO]]*PRODUCTOS[[#This Row],[CANT X MODULO]],"")</f>
        <v>133.30025534700002</v>
      </c>
      <c r="N101" s="2">
        <f>+IFERROR(PRODUCTOS[[#This Row],[PPTO X MODULO]]*32,"")</f>
        <v>4265.6081711040006</v>
      </c>
      <c r="O101" s="2">
        <f>+IFERROR(PRODUCTOS[[#This Row],[PPTO X TORRE]]*22,"")</f>
        <v>93843.379764288009</v>
      </c>
      <c r="P101" s="3">
        <f>+IFERROR(PRODUCTOS[[#This Row],[CANT X MODULO]]*702,"")</f>
        <v>50.122800000000005</v>
      </c>
      <c r="Q101" s="3">
        <f>+SUMIFS(DETALLE_GD_1[CANTIDAD SOLICITADA],DETALLE_GD_1[CODIGO],PRODUCTOS[[#This Row],[CODIGO]])</f>
        <v>25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25</v>
      </c>
      <c r="T101" s="3">
        <f>+IFERROR(PRODUCTOS[[#This Row],[CANTIDAD RECIBIDA]]/PRODUCTOS[[#This Row],[CANT X MODULO]],"")</f>
        <v>350.14005602240894</v>
      </c>
      <c r="U101" s="3">
        <f>+SUMIFS(DETALLE_GD_1[VALOR TOTAL POR ITEM GD],DETALLE_GD_1[CODIGO],PRODUCTOS[[#This Row],[CODIGO]])</f>
        <v>46675</v>
      </c>
      <c r="V101" s="3">
        <f>+IFERROR(PRODUCTOS[[#This Row],[PRECIO DE COMPRA]]/PRODUCTOS[[#This Row],[CANT. COMPRADA]],"")</f>
        <v>1867</v>
      </c>
      <c r="W101" s="3">
        <f>+IFERROR(PRODUCTOS[[#This Row],[PRECIO COMPRA UNITARIO]]*PRODUCTOS[[#This Row],[PPTO FALTANTE]],"")</f>
        <v>47170.875200000009</v>
      </c>
      <c r="X101" s="7">
        <f>+IFERROR(PRODUCTOS[[#This Row],[PROYECCION COMPRA]]/PRODUCTOS[[#This Row],[PPTO TOTAL]]-1,"")</f>
        <v>-0.49734466812169487</v>
      </c>
      <c r="Y101" s="3">
        <f>+IFERROR((PRODUCTOS[[#This Row],[CANT X MODULO]]*704)-PRODUCTOS[[#This Row],[CANT. COMPRADA]],"")</f>
        <v>25.265600000000006</v>
      </c>
      <c r="Z101" s="17">
        <f>+IFERROR(PRODUCTOS[[#This Row],[CANT. COMPRADA]]/PRODUCTOS[[#This Row],[PPTO FALTANTE]],"")</f>
        <v>0.98948768285732358</v>
      </c>
      <c r="AA101" s="3">
        <f>+IFERROR(PRODUCTOS[[#This Row],[PROYECCION COMPRA]]-(PRODUCTOS[[#This Row],[PPTO FALTANTE]]*PRODUCTOS[[#This Row],[PPTO]]),"")</f>
        <v>1.2543107120000059</v>
      </c>
      <c r="AB101" s="3">
        <f>+_xlfn.XLOOKUP(PRODUCTOS[[#This Row],[CODIGO]],DETALLE_GD_1[CODIGO],DETALLE_GD_1[VALOR PPTO],"",0)</f>
        <v>1866.9503999999999</v>
      </c>
      <c r="AC101" s="3">
        <f>+AB101-PRODUCTOS[[#This Row],[PPTO_ACTUALIZADO]]</f>
        <v>4.4999999090578058E-5</v>
      </c>
    </row>
    <row r="102" spans="1:29" hidden="1" x14ac:dyDescent="0.25">
      <c r="A102">
        <v>1801230</v>
      </c>
      <c r="B102" t="s">
        <v>51</v>
      </c>
      <c r="C102" t="s">
        <v>574</v>
      </c>
      <c r="D102" t="s">
        <v>244</v>
      </c>
      <c r="E102" t="s">
        <v>406</v>
      </c>
      <c r="F102" s="2">
        <v>9309.8461540000008</v>
      </c>
      <c r="G102" s="6" t="s">
        <v>31</v>
      </c>
      <c r="H102" s="2">
        <v>9309.8461540000008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0.52500000000000002</v>
      </c>
      <c r="M102" s="2">
        <f>+IFERROR(PRODUCTOS[[#This Row],[PPTO]]*PRODUCTOS[[#This Row],[CANT X MODULO]],"")</f>
        <v>4887.6692308500005</v>
      </c>
      <c r="N102" s="2">
        <f>+IFERROR(PRODUCTOS[[#This Row],[PPTO X MODULO]]*32,"")</f>
        <v>156405.41538720002</v>
      </c>
      <c r="O102" s="2">
        <f>+IFERROR(PRODUCTOS[[#This Row],[PPTO X TORRE]]*22,"")</f>
        <v>3440919.1385184005</v>
      </c>
      <c r="P102" s="3">
        <f>+IFERROR(PRODUCTOS[[#This Row],[CANT X MODULO]]*702,"")</f>
        <v>368.55</v>
      </c>
      <c r="Q102" s="3">
        <f>+SUMIFS(DETALLE_GD_1[CANTIDAD SOLICITADA],DETALLE_GD_1[CODIGO],PRODUCTOS[[#This Row],[CODIGO]])</f>
        <v>179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179</v>
      </c>
      <c r="T102" s="3">
        <f>+IFERROR(PRODUCTOS[[#This Row],[CANTIDAD RECIBIDA]]/PRODUCTOS[[#This Row],[CANT X MODULO]],"")</f>
        <v>340.95238095238096</v>
      </c>
      <c r="U102" s="3">
        <f>+SUMIFS(DETALLE_GD_1[VALOR TOTAL POR ITEM GD],DETALLE_GD_1[CODIGO],PRODUCTOS[[#This Row],[CODIGO]])</f>
        <v>664439</v>
      </c>
      <c r="V102" s="3">
        <f>+IFERROR(PRODUCTOS[[#This Row],[PRECIO DE COMPRA]]/PRODUCTOS[[#This Row],[CANT. COMPRADA]],"")</f>
        <v>3711.9497206703909</v>
      </c>
      <c r="W102" s="3">
        <f>+IFERROR(PRODUCTOS[[#This Row],[PRECIO COMPRA UNITARIO]]*PRODUCTOS[[#This Row],[PPTO FALTANTE]],"")</f>
        <v>707497.6167597766</v>
      </c>
      <c r="X102" s="7">
        <f>+IFERROR(PRODUCTOS[[#This Row],[PROYECCION COMPRA]]/PRODUCTOS[[#This Row],[PPTO TOTAL]]-1,"")</f>
        <v>-0.79438702617568258</v>
      </c>
      <c r="Y102" s="3">
        <f>+IFERROR((PRODUCTOS[[#This Row],[CANT X MODULO]]*704)-PRODUCTOS[[#This Row],[CANT. COMPRADA]],"")</f>
        <v>190.60000000000002</v>
      </c>
      <c r="Z102" s="17">
        <f>+IFERROR(PRODUCTOS[[#This Row],[CANT. COMPRADA]]/PRODUCTOS[[#This Row],[PPTO FALTANTE]],"")</f>
        <v>0.93913955928646364</v>
      </c>
      <c r="AA102" s="3">
        <f>+IFERROR(PRODUCTOS[[#This Row],[PROYECCION COMPRA]]-(PRODUCTOS[[#This Row],[PPTO FALTANTE]]*PRODUCTOS[[#This Row],[PPTO]]),"")</f>
        <v>-1066959.0601926236</v>
      </c>
      <c r="AB102" s="3">
        <f>+_xlfn.XLOOKUP(PRODUCTOS[[#This Row],[CODIGO]],DETALLE_GD_1[CODIGO],DETALLE_GD_1[VALOR PPTO],"",0)</f>
        <v>9309.8462</v>
      </c>
      <c r="AC102" s="3">
        <f>+AB102-PRODUCTOS[[#This Row],[PPTO_ACTUALIZADO]]</f>
        <v>4.5999999201740138E-5</v>
      </c>
    </row>
    <row r="103" spans="1:29" hidden="1" x14ac:dyDescent="0.25">
      <c r="A103">
        <v>1103076</v>
      </c>
      <c r="B103" t="s">
        <v>311</v>
      </c>
      <c r="C103" t="s">
        <v>666</v>
      </c>
      <c r="D103" t="s">
        <v>240</v>
      </c>
      <c r="E103">
        <v>0</v>
      </c>
      <c r="F103" s="2">
        <v>3191</v>
      </c>
      <c r="G103" s="6" t="s">
        <v>31</v>
      </c>
      <c r="H103" s="2">
        <v>3191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3350.55</v>
      </c>
      <c r="N103" s="2">
        <f>+IFERROR(PRODUCTOS[[#This Row],[PPTO X MODULO]]*32,"")</f>
        <v>107217.60000000001</v>
      </c>
      <c r="O103" s="2">
        <f>+IFERROR(PRODUCTOS[[#This Row],[PPTO X TORRE]]*22,"")</f>
        <v>2358787.2000000002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358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358</v>
      </c>
      <c r="T103" s="3">
        <f>+IFERROR(PRODUCTOS[[#This Row],[CANTIDAD RECIBIDA]]/PRODUCTOS[[#This Row],[CANT X MODULO]],"")</f>
        <v>340.95238095238096</v>
      </c>
      <c r="U103" s="3">
        <f>+SUMIFS(DETALLE_GD_1[VALOR TOTAL POR ITEM GD],DETALLE_GD_1[CODIGO],PRODUCTOS[[#This Row],[CODIGO]])</f>
        <v>980210</v>
      </c>
      <c r="V103" s="3">
        <f>+IFERROR(PRODUCTOS[[#This Row],[PRECIO DE COMPRA]]/PRODUCTOS[[#This Row],[CANT. COMPRADA]],"")</f>
        <v>2738.0167597765362</v>
      </c>
      <c r="W103" s="3">
        <f>+IFERROR(PRODUCTOS[[#This Row],[PRECIO COMPRA UNITARIO]]*PRODUCTOS[[#This Row],[PPTO FALTANTE]],"")</f>
        <v>1043731.9888268157</v>
      </c>
      <c r="X103" s="7">
        <f>+IFERROR(PRODUCTOS[[#This Row],[PROYECCION COMPRA]]/PRODUCTOS[[#This Row],[PPTO TOTAL]]-1,"")</f>
        <v>-0.55751328952996881</v>
      </c>
      <c r="Y103" s="3">
        <f>+IFERROR((PRODUCTOS[[#This Row],[CANT X MODULO]]*704)-PRODUCTOS[[#This Row],[CANT. COMPRADA]],"")</f>
        <v>381.20000000000005</v>
      </c>
      <c r="Z103" s="17">
        <f>+IFERROR(PRODUCTOS[[#This Row],[CANT. COMPRADA]]/PRODUCTOS[[#This Row],[PPTO FALTANTE]],"")</f>
        <v>0.93913955928646364</v>
      </c>
      <c r="AA103" s="3">
        <f>+IFERROR(PRODUCTOS[[#This Row],[PROYECCION COMPRA]]-(PRODUCTOS[[#This Row],[PPTO FALTANTE]]*PRODUCTOS[[#This Row],[PPTO]]),"")</f>
        <v>-172677.21117318445</v>
      </c>
      <c r="AB103" s="3">
        <f>+_xlfn.XLOOKUP(PRODUCTOS[[#This Row],[CODIGO]],DETALLE_GD_1[CODIGO],DETALLE_GD_1[VALOR PPTO],"",0)</f>
        <v>3191</v>
      </c>
      <c r="AC103" s="3">
        <f>+AB103-PRODUCTOS[[#This Row],[PPTO_ACTUALIZADO]]</f>
        <v>0</v>
      </c>
    </row>
    <row r="104" spans="1:29" hidden="1" x14ac:dyDescent="0.25">
      <c r="A104">
        <v>1103074</v>
      </c>
      <c r="B104" t="s">
        <v>310</v>
      </c>
      <c r="C104" t="s">
        <v>665</v>
      </c>
      <c r="D104" t="s">
        <v>240</v>
      </c>
      <c r="E104">
        <v>0</v>
      </c>
      <c r="F104" s="2">
        <v>2427</v>
      </c>
      <c r="G104" s="6" t="s">
        <v>31</v>
      </c>
      <c r="H104" s="2">
        <v>2427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1.05</v>
      </c>
      <c r="M104" s="2">
        <f>+IFERROR(PRODUCTOS[[#This Row],[PPTO]]*PRODUCTOS[[#This Row],[CANT X MODULO]],"")</f>
        <v>2548.35</v>
      </c>
      <c r="N104" s="2">
        <f>+IFERROR(PRODUCTOS[[#This Row],[PPTO X MODULO]]*32,"")</f>
        <v>81547.199999999997</v>
      </c>
      <c r="O104" s="2">
        <f>+IFERROR(PRODUCTOS[[#This Row],[PPTO X TORRE]]*22,"")</f>
        <v>1794038.4</v>
      </c>
      <c r="P104" s="3">
        <f>+IFERROR(PRODUCTOS[[#This Row],[CANT X MODULO]]*702,"")</f>
        <v>737.1</v>
      </c>
      <c r="Q104" s="3">
        <f>+SUMIFS(DETALLE_GD_1[CANTIDAD SOLICITADA],DETALLE_GD_1[CODIGO],PRODUCTOS[[#This Row],[CODIGO]])</f>
        <v>330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330</v>
      </c>
      <c r="T104" s="3">
        <f>+IFERROR(PRODUCTOS[[#This Row],[CANTIDAD RECIBIDA]]/PRODUCTOS[[#This Row],[CANT X MODULO]],"")</f>
        <v>314.28571428571428</v>
      </c>
      <c r="U104" s="3">
        <f>+SUMIFS(DETALLE_GD_1[VALOR TOTAL POR ITEM GD],DETALLE_GD_1[CODIGO],PRODUCTOS[[#This Row],[CODIGO]])</f>
        <v>680304</v>
      </c>
      <c r="V104" s="3">
        <f>+IFERROR(PRODUCTOS[[#This Row],[PRECIO DE COMPRA]]/PRODUCTOS[[#This Row],[CANT. COMPRADA]],"")</f>
        <v>2061.5272727272727</v>
      </c>
      <c r="W104" s="3">
        <f>+IFERROR(PRODUCTOS[[#This Row],[PRECIO COMPRA UNITARIO]]*PRODUCTOS[[#This Row],[PPTO FALTANTE]],"")</f>
        <v>843576.96000000008</v>
      </c>
      <c r="X104" s="7">
        <f>+IFERROR(PRODUCTOS[[#This Row],[PROYECCION COMPRA]]/PRODUCTOS[[#This Row],[PPTO TOTAL]]-1,"")</f>
        <v>-0.52978879381846</v>
      </c>
      <c r="Y104" s="3">
        <f>+IFERROR((PRODUCTOS[[#This Row],[CANT X MODULO]]*704)-PRODUCTOS[[#This Row],[CANT. COMPRADA]],"")</f>
        <v>409.20000000000005</v>
      </c>
      <c r="Z104" s="17">
        <f>+IFERROR(PRODUCTOS[[#This Row],[CANT. COMPRADA]]/PRODUCTOS[[#This Row],[PPTO FALTANTE]],"")</f>
        <v>0.80645161290322576</v>
      </c>
      <c r="AA104" s="3">
        <f>+IFERROR(PRODUCTOS[[#This Row],[PROYECCION COMPRA]]-(PRODUCTOS[[#This Row],[PPTO FALTANTE]]*PRODUCTOS[[#This Row],[PPTO]]),"")</f>
        <v>-149551.44000000006</v>
      </c>
      <c r="AB104" s="3">
        <f>+_xlfn.XLOOKUP(PRODUCTOS[[#This Row],[CODIGO]],DETALLE_GD_1[CODIGO],DETALLE_GD_1[VALOR PPTO],"",0)</f>
        <v>2427</v>
      </c>
      <c r="AC104" s="3">
        <f>+AB104-PRODUCTOS[[#This Row],[PPTO_ACTUALIZADO]]</f>
        <v>0</v>
      </c>
    </row>
    <row r="105" spans="1:29" hidden="1" x14ac:dyDescent="0.25">
      <c r="A105">
        <v>704024</v>
      </c>
      <c r="B105" t="s">
        <v>332</v>
      </c>
      <c r="C105" t="s">
        <v>673</v>
      </c>
      <c r="D105" t="s">
        <v>240</v>
      </c>
      <c r="E105" t="s">
        <v>402</v>
      </c>
      <c r="F105" s="2">
        <v>363</v>
      </c>
      <c r="G105" s="6" t="s">
        <v>31</v>
      </c>
      <c r="H105" s="2">
        <v>363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</v>
      </c>
      <c r="M105" s="2">
        <f>+IFERROR(PRODUCTOS[[#This Row],[PPTO]]*PRODUCTOS[[#This Row],[CANT X MODULO]],"")</f>
        <v>1524.6000000000001</v>
      </c>
      <c r="N105" s="2">
        <f>+IFERROR(PRODUCTOS[[#This Row],[PPTO X MODULO]]*32,"")</f>
        <v>48787.200000000004</v>
      </c>
      <c r="O105" s="2">
        <f>+IFERROR(PRODUCTOS[[#This Row],[PPTO X TORRE]]*22,"")</f>
        <v>1073318.4000000001</v>
      </c>
      <c r="P105" s="3">
        <f>+IFERROR(PRODUCTOS[[#This Row],[CANT X MODULO]]*702,"")</f>
        <v>2948.4</v>
      </c>
      <c r="Q105" s="3">
        <f>+SUMIFS(DETALLE_GD_1[CANTIDAD SOLICITADA],DETALLE_GD_1[CODIGO],PRODUCTOS[[#This Row],[CODIGO]])</f>
        <v>1096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1096</v>
      </c>
      <c r="T105" s="3">
        <f>+IFERROR(PRODUCTOS[[#This Row],[CANTIDAD RECIBIDA]]/PRODUCTOS[[#This Row],[CANT X MODULO]],"")</f>
        <v>260.95238095238096</v>
      </c>
      <c r="U105" s="3">
        <f>+SUMIFS(DETALLE_GD_1[VALOR TOTAL POR ITEM GD],DETALLE_GD_1[CODIGO],PRODUCTOS[[#This Row],[CODIGO]])</f>
        <v>348453</v>
      </c>
      <c r="V105" s="3">
        <f>+IFERROR(PRODUCTOS[[#This Row],[PRECIO DE COMPRA]]/PRODUCTOS[[#This Row],[CANT. COMPRADA]],"")</f>
        <v>317.93156934306569</v>
      </c>
      <c r="W105" s="3">
        <f>+IFERROR(PRODUCTOS[[#This Row],[PRECIO COMPRA UNITARIO]]*PRODUCTOS[[#This Row],[PPTO FALTANTE]],"")</f>
        <v>591607.06423357665</v>
      </c>
      <c r="X105" s="7">
        <f>+IFERROR(PRODUCTOS[[#This Row],[PROYECCION COMPRA]]/PRODUCTOS[[#This Row],[PPTO TOTAL]]-1,"")</f>
        <v>-0.4488056254010212</v>
      </c>
      <c r="Y105" s="3">
        <f>+IFERROR((PRODUCTOS[[#This Row],[CANT X MODULO]]*704)-PRODUCTOS[[#This Row],[CANT. COMPRADA]],"")</f>
        <v>1860.8000000000002</v>
      </c>
      <c r="Z105" s="17">
        <f>+IFERROR(PRODUCTOS[[#This Row],[CANT. COMPRADA]]/PRODUCTOS[[#This Row],[PPTO FALTANTE]],"")</f>
        <v>0.58899398108340495</v>
      </c>
      <c r="AA105" s="3">
        <f>+IFERROR(PRODUCTOS[[#This Row],[PROYECCION COMPRA]]-(PRODUCTOS[[#This Row],[PPTO FALTANTE]]*PRODUCTOS[[#This Row],[PPTO]]),"")</f>
        <v>-83863.335766423377</v>
      </c>
      <c r="AB105" s="3">
        <f>+_xlfn.XLOOKUP(PRODUCTOS[[#This Row],[CODIGO]],DETALLE_GD_1[CODIGO],DETALLE_GD_1[VALOR PPTO],"",0)</f>
        <v>363</v>
      </c>
      <c r="AC105" s="3">
        <f>+AB105-PRODUCTOS[[#This Row],[PPTO_ACTUALIZADO]]</f>
        <v>0</v>
      </c>
    </row>
    <row r="106" spans="1:29" hidden="1" x14ac:dyDescent="0.25">
      <c r="A106">
        <v>701040</v>
      </c>
      <c r="B106" t="s">
        <v>19</v>
      </c>
      <c r="C106" t="s">
        <v>563</v>
      </c>
      <c r="D106" t="s">
        <v>240</v>
      </c>
      <c r="E106" t="s">
        <v>402</v>
      </c>
      <c r="F106" s="2">
        <v>7835.7259539999995</v>
      </c>
      <c r="G106" s="6" t="s">
        <v>18</v>
      </c>
      <c r="H106" s="2">
        <v>7835.7259539999986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4.2840000000000007</v>
      </c>
      <c r="M106" s="2">
        <f>+IFERROR(PRODUCTOS[[#This Row],[PPTO]]*PRODUCTOS[[#This Row],[CANT X MODULO]],"")</f>
        <v>33568.249986936004</v>
      </c>
      <c r="N106" s="2">
        <f>+IFERROR(PRODUCTOS[[#This Row],[PPTO X MODULO]]*32,"")</f>
        <v>1074183.9995819521</v>
      </c>
      <c r="O106" s="2">
        <f>+IFERROR(PRODUCTOS[[#This Row],[PPTO X TORRE]]*22,"")</f>
        <v>23632047.990802947</v>
      </c>
      <c r="P106" s="3">
        <f>+IFERROR(PRODUCTOS[[#This Row],[CANT X MODULO]]*702,"")</f>
        <v>3007.3680000000004</v>
      </c>
      <c r="Q106" s="3">
        <f>+SUMIFS(DETALLE_GD_1[CANTIDAD SOLICITADA],DETALLE_GD_1[CODIGO],PRODUCTOS[[#This Row],[CODIGO]])</f>
        <v>1055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1055</v>
      </c>
      <c r="T106" s="3">
        <f>+IFERROR(PRODUCTOS[[#This Row],[CANTIDAD RECIBIDA]]/PRODUCTOS[[#This Row],[CANT X MODULO]],"")</f>
        <v>246.26517273576093</v>
      </c>
      <c r="U106" s="3">
        <f>+SUMIFS(DETALLE_GD_1[VALOR TOTAL POR ITEM GD],DETALLE_GD_1[CODIGO],PRODUCTOS[[#This Row],[CODIGO]])</f>
        <v>8000165</v>
      </c>
      <c r="V106" s="3">
        <f>+IFERROR(PRODUCTOS[[#This Row],[PRECIO DE COMPRA]]/PRODUCTOS[[#This Row],[CANT. COMPRADA]],"")</f>
        <v>7583.0947867298582</v>
      </c>
      <c r="W106" s="3">
        <f>+IFERROR(PRODUCTOS[[#This Row],[PRECIO COMPRA UNITARIO]]*PRODUCTOS[[#This Row],[PPTO FALTANTE]],"")</f>
        <v>14869963.558710907</v>
      </c>
      <c r="X106" s="7">
        <f>+IFERROR(PRODUCTOS[[#This Row],[PROYECCION COMPRA]]/PRODUCTOS[[#This Row],[PPTO TOTAL]]-1,"")</f>
        <v>-0.37077126940085958</v>
      </c>
      <c r="Y106" s="3">
        <f>+IFERROR((PRODUCTOS[[#This Row],[CANT X MODULO]]*704)-PRODUCTOS[[#This Row],[CANT. COMPRADA]],"")</f>
        <v>1960.9360000000006</v>
      </c>
      <c r="Z106" s="17">
        <f>+IFERROR(PRODUCTOS[[#This Row],[CANT. COMPRADA]]/PRODUCTOS[[#This Row],[PPTO FALTANTE]],"")</f>
        <v>0.53800837967174842</v>
      </c>
      <c r="AA106" s="3">
        <f>+IFERROR(PRODUCTOS[[#This Row],[PROYECCION COMPRA]]-(PRODUCTOS[[#This Row],[PPTO FALTANTE]]*PRODUCTOS[[#This Row],[PPTO]]),"")</f>
        <v>-495393.55062204041</v>
      </c>
      <c r="AB106" s="3">
        <f>+_xlfn.XLOOKUP(PRODUCTOS[[#This Row],[CODIGO]],DETALLE_GD_1[CODIGO],DETALLE_GD_1[VALOR PPTO],"",0)</f>
        <v>7835.7259999999997</v>
      </c>
      <c r="AC106" s="3">
        <f>+AB106-PRODUCTOS[[#This Row],[PPTO_ACTUALIZADO]]</f>
        <v>4.6000001020729542E-5</v>
      </c>
    </row>
    <row r="107" spans="1:29" hidden="1" x14ac:dyDescent="0.25">
      <c r="A107">
        <v>410045</v>
      </c>
      <c r="B107" t="s">
        <v>110</v>
      </c>
      <c r="C107" t="s">
        <v>615</v>
      </c>
      <c r="D107" t="s">
        <v>240</v>
      </c>
      <c r="E107" t="s">
        <v>399</v>
      </c>
      <c r="F107" s="2">
        <v>368.00136099999997</v>
      </c>
      <c r="G107" s="6" t="s">
        <v>31</v>
      </c>
      <c r="H107" s="2">
        <v>368.00136099999992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16.800000000000004</v>
      </c>
      <c r="M107" s="2">
        <f>+IFERROR(PRODUCTOS[[#This Row],[PPTO]]*PRODUCTOS[[#This Row],[CANT X MODULO]],"")</f>
        <v>6182.4228648000008</v>
      </c>
      <c r="N107" s="2">
        <f>+IFERROR(PRODUCTOS[[#This Row],[PPTO X MODULO]]*32,"")</f>
        <v>197837.53167360002</v>
      </c>
      <c r="O107" s="2">
        <f>+IFERROR(PRODUCTOS[[#This Row],[PPTO X TORRE]]*22,"")</f>
        <v>4352425.6968192002</v>
      </c>
      <c r="P107" s="3">
        <f>+IFERROR(PRODUCTOS[[#This Row],[CANT X MODULO]]*702,"")</f>
        <v>11793.600000000002</v>
      </c>
      <c r="Q107" s="3">
        <f>+SUMIFS(DETALLE_GD_1[CANTIDAD SOLICITADA],DETALLE_GD_1[CODIGO],PRODUCTOS[[#This Row],[CODIGO]])</f>
        <v>4045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4045</v>
      </c>
      <c r="T107" s="3">
        <f>+IFERROR(PRODUCTOS[[#This Row],[CANTIDAD RECIBIDA]]/PRODUCTOS[[#This Row],[CANT X MODULO]],"")</f>
        <v>240.77380952380946</v>
      </c>
      <c r="U107" s="3">
        <f>+SUMIFS(DETALLE_GD_1[VALOR TOTAL POR ITEM GD],DETALLE_GD_1[CODIGO],PRODUCTOS[[#This Row],[CODIGO]])</f>
        <v>1404842</v>
      </c>
      <c r="V107" s="3">
        <f>+IFERROR(PRODUCTOS[[#This Row],[PRECIO DE COMPRA]]/PRODUCTOS[[#This Row],[CANT. COMPRADA]],"")</f>
        <v>347.30333745364646</v>
      </c>
      <c r="W107" s="3">
        <f>+IFERROR(PRODUCTOS[[#This Row],[PRECIO COMPRA UNITARIO]]*PRODUCTOS[[#This Row],[PPTO FALTANTE]],"")</f>
        <v>2702784.0327317682</v>
      </c>
      <c r="X107" s="7">
        <f>+IFERROR(PRODUCTOS[[#This Row],[PROYECCION COMPRA]]/PRODUCTOS[[#This Row],[PPTO TOTAL]]-1,"")</f>
        <v>-0.379016617168906</v>
      </c>
      <c r="Y107" s="3">
        <f>+IFERROR((PRODUCTOS[[#This Row],[CANT X MODULO]]*704)-PRODUCTOS[[#This Row],[CANT. COMPRADA]],"")</f>
        <v>7782.2000000000025</v>
      </c>
      <c r="Z107" s="17">
        <f>+IFERROR(PRODUCTOS[[#This Row],[CANT. COMPRADA]]/PRODUCTOS[[#This Row],[PPTO FALTANTE]],"")</f>
        <v>0.51977589884608444</v>
      </c>
      <c r="AA107" s="3">
        <f>+IFERROR(PRODUCTOS[[#This Row],[PROYECCION COMPRA]]-(PRODUCTOS[[#This Row],[PPTO FALTANTE]]*PRODUCTOS[[#This Row],[PPTO]]),"")</f>
        <v>-161076.15884243231</v>
      </c>
      <c r="AB107" s="3">
        <f>+_xlfn.XLOOKUP(PRODUCTOS[[#This Row],[CODIGO]],DETALLE_GD_1[CODIGO],DETALLE_GD_1[VALOR PPTO],"",0)</f>
        <v>368.00139999999999</v>
      </c>
      <c r="AC107" s="3">
        <f>+AB107-PRODUCTOS[[#This Row],[PPTO_ACTUALIZADO]]</f>
        <v>3.9000000072064722E-5</v>
      </c>
    </row>
    <row r="108" spans="1:29" hidden="1" x14ac:dyDescent="0.25">
      <c r="A108">
        <v>1103088</v>
      </c>
      <c r="B108" t="s">
        <v>491</v>
      </c>
      <c r="C108" t="s">
        <v>686</v>
      </c>
      <c r="D108" t="s">
        <v>355</v>
      </c>
      <c r="E108" t="s">
        <v>355</v>
      </c>
      <c r="G108" s="6" t="s">
        <v>355</v>
      </c>
      <c r="H108" s="2">
        <v>3134</v>
      </c>
      <c r="I108" t="b">
        <v>0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1.05</v>
      </c>
      <c r="M108" s="2">
        <f>+IFERROR(PRODUCTOS[[#This Row],[PPTO]]*PRODUCTOS[[#This Row],[CANT X MODULO]],"")</f>
        <v>0</v>
      </c>
      <c r="N108" s="2">
        <f>+IFERROR(PRODUCTOS[[#This Row],[PPTO X MODULO]]*32,"")</f>
        <v>0</v>
      </c>
      <c r="O108" s="2">
        <f>+IFERROR(PRODUCTOS[[#This Row],[PPTO X TORRE]]*22,"")</f>
        <v>0</v>
      </c>
      <c r="P108" s="3">
        <f>+IFERROR(PRODUCTOS[[#This Row],[CANT X MODULO]]*702,"")</f>
        <v>737.1</v>
      </c>
      <c r="Q108" s="3">
        <f>+SUMIFS(DETALLE_GD_1[CANTIDAD SOLICITADA],DETALLE_GD_1[CODIGO],PRODUCTOS[[#This Row],[CODIGO]])</f>
        <v>250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250</v>
      </c>
      <c r="T108" s="3">
        <f>+IFERROR(PRODUCTOS[[#This Row],[CANTIDAD RECIBIDA]]/PRODUCTOS[[#This Row],[CANT X MODULO]],"")</f>
        <v>238.09523809523807</v>
      </c>
      <c r="U108" s="3">
        <f>+SUMIFS(DETALLE_GD_1[VALOR TOTAL POR ITEM GD],DETALLE_GD_1[CODIGO],PRODUCTOS[[#This Row],[CODIGO]])</f>
        <v>783500</v>
      </c>
      <c r="V108" s="3">
        <f>+IFERROR(PRODUCTOS[[#This Row],[PRECIO DE COMPRA]]/PRODUCTOS[[#This Row],[CANT. COMPRADA]],"")</f>
        <v>3134</v>
      </c>
      <c r="W108" s="3">
        <f>+IFERROR(PRODUCTOS[[#This Row],[PRECIO COMPRA UNITARIO]]*PRODUCTOS[[#This Row],[PPTO FALTANTE]],"")</f>
        <v>1533152.8</v>
      </c>
      <c r="X108" s="7" t="str">
        <f>+IFERROR(PRODUCTOS[[#This Row],[PROYECCION COMPRA]]/PRODUCTOS[[#This Row],[PPTO TOTAL]]-1,"")</f>
        <v/>
      </c>
      <c r="Y108" s="3">
        <f>+IFERROR((PRODUCTOS[[#This Row],[CANT X MODULO]]*704)-PRODUCTOS[[#This Row],[CANT. COMPRADA]],"")</f>
        <v>489.20000000000005</v>
      </c>
      <c r="Z108" s="17">
        <f>+IFERROR(PRODUCTOS[[#This Row],[CANT. COMPRADA]]/PRODUCTOS[[#This Row],[PPTO FALTANTE]],"")</f>
        <v>0.51103843008994276</v>
      </c>
      <c r="AA108" s="3">
        <f>+IFERROR(PRODUCTOS[[#This Row],[PROYECCION COMPRA]]-(PRODUCTOS[[#This Row],[PPTO FALTANTE]]*PRODUCTOS[[#This Row],[PPTO]]),"")</f>
        <v>1533152.8</v>
      </c>
      <c r="AB108" s="3">
        <f>+_xlfn.XLOOKUP(PRODUCTOS[[#This Row],[CODIGO]],DETALLE_GD_1[CODIGO],DETALLE_GD_1[VALOR PPTO],"",0)</f>
        <v>3134</v>
      </c>
      <c r="AC108" s="3">
        <f>+AB108-PRODUCTOS[[#This Row],[PPTO_ACTUALIZADO]]</f>
        <v>0</v>
      </c>
    </row>
    <row r="109" spans="1:29" hidden="1" x14ac:dyDescent="0.25">
      <c r="A109">
        <v>1405040</v>
      </c>
      <c r="B109" t="s">
        <v>303</v>
      </c>
      <c r="C109" t="s">
        <v>641</v>
      </c>
      <c r="D109" t="s">
        <v>244</v>
      </c>
      <c r="E109" t="s">
        <v>406</v>
      </c>
      <c r="F109" s="2">
        <v>7568</v>
      </c>
      <c r="G109" s="6" t="s">
        <v>31</v>
      </c>
      <c r="H109" s="2">
        <v>7568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0.52500000000000002</v>
      </c>
      <c r="M109" s="2">
        <f>+IFERROR(PRODUCTOS[[#This Row],[PPTO]]*PRODUCTOS[[#This Row],[CANT X MODULO]],"")</f>
        <v>3973.2000000000003</v>
      </c>
      <c r="N109" s="2">
        <f>+IFERROR(PRODUCTOS[[#This Row],[PPTO X MODULO]]*32,"")</f>
        <v>127142.40000000001</v>
      </c>
      <c r="O109" s="2">
        <f>+IFERROR(PRODUCTOS[[#This Row],[PPTO X TORRE]]*22,"")</f>
        <v>2797132.8000000003</v>
      </c>
      <c r="P109" s="3">
        <f>+IFERROR(PRODUCTOS[[#This Row],[CANT X MODULO]]*702,"")</f>
        <v>368.55</v>
      </c>
      <c r="Q109" s="3">
        <f>+SUMIFS(DETALLE_GD_1[CANTIDAD SOLICITADA],DETALLE_GD_1[CODIGO],PRODUCTOS[[#This Row],[CODIGO]])</f>
        <v>124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124</v>
      </c>
      <c r="T109" s="3">
        <f>+IFERROR(PRODUCTOS[[#This Row],[CANTIDAD RECIBIDA]]/PRODUCTOS[[#This Row],[CANT X MODULO]],"")</f>
        <v>236.19047619047618</v>
      </c>
      <c r="U109" s="3">
        <f>+SUMIFS(DETALLE_GD_1[VALOR TOTAL POR ITEM GD],DETALLE_GD_1[CODIGO],PRODUCTOS[[#This Row],[CODIGO]])</f>
        <v>939162</v>
      </c>
      <c r="V109" s="3">
        <f>+IFERROR(PRODUCTOS[[#This Row],[PRECIO DE COMPRA]]/PRODUCTOS[[#This Row],[CANT. COMPRADA]],"")</f>
        <v>7573.8870967741932</v>
      </c>
      <c r="W109" s="3">
        <f>+IFERROR(PRODUCTOS[[#This Row],[PRECIO COMPRA UNITARIO]]*PRODUCTOS[[#This Row],[PPTO FALTANTE]],"")</f>
        <v>1860146.6709677421</v>
      </c>
      <c r="X109" s="7">
        <f>+IFERROR(PRODUCTOS[[#This Row],[PROYECCION COMPRA]]/PRODUCTOS[[#This Row],[PPTO TOTAL]]-1,"")</f>
        <v>-0.33498092369166677</v>
      </c>
      <c r="Y109" s="3">
        <f>+IFERROR((PRODUCTOS[[#This Row],[CANT X MODULO]]*704)-PRODUCTOS[[#This Row],[CANT. COMPRADA]],"")</f>
        <v>245.60000000000002</v>
      </c>
      <c r="Z109" s="17">
        <f>+IFERROR(PRODUCTOS[[#This Row],[CANT. COMPRADA]]/PRODUCTOS[[#This Row],[PPTO FALTANTE]],"")</f>
        <v>0.50488599348534202</v>
      </c>
      <c r="AA109" s="3">
        <f>+IFERROR(PRODUCTOS[[#This Row],[PROYECCION COMPRA]]-(PRODUCTOS[[#This Row],[PPTO FALTANTE]]*PRODUCTOS[[#This Row],[PPTO]]),"")</f>
        <v>1445.8709677418228</v>
      </c>
      <c r="AB109" s="3">
        <f>+_xlfn.XLOOKUP(PRODUCTOS[[#This Row],[CODIGO]],DETALLE_GD_1[CODIGO],DETALLE_GD_1[VALOR PPTO],"",0)</f>
        <v>7568</v>
      </c>
      <c r="AC109" s="3">
        <f>+AB109-PRODUCTOS[[#This Row],[PPTO_ACTUALIZADO]]</f>
        <v>0</v>
      </c>
    </row>
    <row r="110" spans="1:29" hidden="1" x14ac:dyDescent="0.25">
      <c r="A110">
        <v>1902003</v>
      </c>
      <c r="B110" t="s">
        <v>155</v>
      </c>
      <c r="C110">
        <v>0</v>
      </c>
      <c r="D110" t="s">
        <v>240</v>
      </c>
      <c r="E110" t="s">
        <v>404</v>
      </c>
      <c r="F110" s="2">
        <v>150703.97545999999</v>
      </c>
      <c r="G110" s="6" t="s">
        <v>47</v>
      </c>
      <c r="H110" s="2">
        <v>150703.97545999996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0.41466600000000009</v>
      </c>
      <c r="M110" s="2">
        <f>+IFERROR(PRODUCTOS[[#This Row],[PPTO]]*PRODUCTOS[[#This Row],[CANT X MODULO]],"")</f>
        <v>62491.814688096369</v>
      </c>
      <c r="N110" s="2">
        <f>+IFERROR(PRODUCTOS[[#This Row],[PPTO X MODULO]]*32,"")</f>
        <v>1999738.0700190838</v>
      </c>
      <c r="O110" s="2">
        <f>+IFERROR(PRODUCTOS[[#This Row],[PPTO X TORRE]]*22,"")</f>
        <v>43994237.540419847</v>
      </c>
      <c r="P110" s="3">
        <f>+IFERROR(PRODUCTOS[[#This Row],[CANT X MODULO]]*702,"")</f>
        <v>291.09553200000005</v>
      </c>
      <c r="Q110" s="3">
        <f>+SUMIFS(DETALLE_GD_1[CANTIDAD SOLICITADA],DETALLE_GD_1[CODIGO],PRODUCTOS[[#This Row],[CODIGO]])</f>
        <v>93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93</v>
      </c>
      <c r="T110" s="3">
        <f>+IFERROR(PRODUCTOS[[#This Row],[CANTIDAD RECIBIDA]]/PRODUCTOS[[#This Row],[CANT X MODULO]],"")</f>
        <v>224.27688790496444</v>
      </c>
      <c r="U110" s="3">
        <f>+SUMIFS(DETALLE_GD_1[VALOR TOTAL POR ITEM GD],DETALLE_GD_1[CODIGO],PRODUCTOS[[#This Row],[CODIGO]])</f>
        <v>14018874</v>
      </c>
      <c r="V110" s="3">
        <f>+IFERROR(PRODUCTOS[[#This Row],[PRECIO DE COMPRA]]/PRODUCTOS[[#This Row],[CANT. COMPRADA]],"")</f>
        <v>150740.5806451613</v>
      </c>
      <c r="W110" s="3">
        <f>+IFERROR(PRODUCTOS[[#This Row],[PRECIO COMPRA UNITARIO]]*PRODUCTOS[[#This Row],[PPTO FALTANTE]],"")</f>
        <v>29986049.504119754</v>
      </c>
      <c r="X110" s="7">
        <f>+IFERROR(PRODUCTOS[[#This Row],[PROYECCION COMPRA]]/PRODUCTOS[[#This Row],[PPTO TOTAL]]-1,"")</f>
        <v>-0.3184096104275026</v>
      </c>
      <c r="Y110" s="3">
        <f>+IFERROR((PRODUCTOS[[#This Row],[CANT X MODULO]]*704)-PRODUCTOS[[#This Row],[CANT. COMPRADA]],"")</f>
        <v>198.92486400000007</v>
      </c>
      <c r="Z110" s="17">
        <f>+IFERROR(PRODUCTOS[[#This Row],[CANT. COMPRADA]]/PRODUCTOS[[#This Row],[PPTO FALTANTE]],"")</f>
        <v>0.46751320136632074</v>
      </c>
      <c r="AA110" s="3">
        <f>+IFERROR(PRODUCTOS[[#This Row],[PROYECCION COMPRA]]-(PRODUCTOS[[#This Row],[PPTO FALTANTE]]*PRODUCTOS[[#This Row],[PPTO]]),"")</f>
        <v>7281.6814799085259</v>
      </c>
      <c r="AB110" s="3">
        <f>+_xlfn.XLOOKUP(PRODUCTOS[[#This Row],[CODIGO]],DETALLE_GD_1[CODIGO],DETALLE_GD_1[VALOR PPTO],"",0)</f>
        <v>150703.9755</v>
      </c>
      <c r="AC110" s="3">
        <f>+AB110-PRODUCTOS[[#This Row],[PPTO_ACTUALIZADO]]</f>
        <v>4.0000042645260692E-5</v>
      </c>
    </row>
    <row r="111" spans="1:29" hidden="1" x14ac:dyDescent="0.25">
      <c r="A111" t="s">
        <v>348</v>
      </c>
      <c r="B111" t="s">
        <v>363</v>
      </c>
      <c r="C111">
        <v>0</v>
      </c>
      <c r="D111" t="s">
        <v>240</v>
      </c>
      <c r="E111" t="s">
        <v>404</v>
      </c>
      <c r="F111" s="2">
        <v>52900</v>
      </c>
      <c r="G111" s="6" t="s">
        <v>47</v>
      </c>
      <c r="H111" s="2">
        <v>58899.999999999993</v>
      </c>
      <c r="I111" t="b">
        <v>0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8.9250000000000006E-3</v>
      </c>
      <c r="M111" s="2">
        <f>+IFERROR(PRODUCTOS[[#This Row],[PPTO]]*PRODUCTOS[[#This Row],[CANT X MODULO]],"")</f>
        <v>472.13250000000005</v>
      </c>
      <c r="N111" s="2">
        <f>+IFERROR(PRODUCTOS[[#This Row],[PPTO X MODULO]]*32,"")</f>
        <v>15108.240000000002</v>
      </c>
      <c r="O111" s="2">
        <f>+IFERROR(PRODUCTOS[[#This Row],[PPTO X TORRE]]*22,"")</f>
        <v>332381.28000000003</v>
      </c>
      <c r="P111" s="3">
        <f>+IFERROR(PRODUCTOS[[#This Row],[CANT X MODULO]]*702,"")</f>
        <v>6.2653500000000006</v>
      </c>
      <c r="Q111" s="3">
        <f>+SUMIFS(DETALLE_GD_1[CANTIDAD SOLICITADA],DETALLE_GD_1[CODIGO],PRODUCTOS[[#This Row],[CODIGO]])</f>
        <v>2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2</v>
      </c>
      <c r="T111" s="3">
        <f>+IFERROR(PRODUCTOS[[#This Row],[CANTIDAD RECIBIDA]]/PRODUCTOS[[#This Row],[CANT X MODULO]],"")</f>
        <v>224.08963585434171</v>
      </c>
      <c r="U111" s="3">
        <f>+SUMIFS(DETALLE_GD_1[VALOR TOTAL POR ITEM GD],DETALLE_GD_1[CODIGO],PRODUCTOS[[#This Row],[CODIGO]])</f>
        <v>117800</v>
      </c>
      <c r="V111" s="3">
        <f>+IFERROR(PRODUCTOS[[#This Row],[PRECIO DE COMPRA]]/PRODUCTOS[[#This Row],[CANT. COMPRADA]],"")</f>
        <v>58900</v>
      </c>
      <c r="W111" s="3">
        <f>+IFERROR(PRODUCTOS[[#This Row],[PRECIO COMPRA UNITARIO]]*PRODUCTOS[[#This Row],[PPTO FALTANTE]],"")</f>
        <v>252280.48000000004</v>
      </c>
      <c r="X111" s="7">
        <f>+IFERROR(PRODUCTOS[[#This Row],[PROYECCION COMPRA]]/PRODUCTOS[[#This Row],[PPTO TOTAL]]-1,"")</f>
        <v>-0.24099070802062017</v>
      </c>
      <c r="Y111" s="3">
        <f>+IFERROR((PRODUCTOS[[#This Row],[CANT X MODULO]]*704)-PRODUCTOS[[#This Row],[CANT. COMPRADA]],"")</f>
        <v>4.2832000000000008</v>
      </c>
      <c r="Z111" s="17">
        <f>+IFERROR(PRODUCTOS[[#This Row],[CANT. COMPRADA]]/PRODUCTOS[[#This Row],[PPTO FALTANTE]],"")</f>
        <v>0.46694060515502417</v>
      </c>
      <c r="AA111" s="3">
        <f>+IFERROR(PRODUCTOS[[#This Row],[PROYECCION COMPRA]]-(PRODUCTOS[[#This Row],[PPTO FALTANTE]]*PRODUCTOS[[#This Row],[PPTO]]),"")</f>
        <v>25699.200000000012</v>
      </c>
      <c r="AB111" s="3">
        <f>+_xlfn.XLOOKUP(PRODUCTOS[[#This Row],[CODIGO]],DETALLE_GD_1[CODIGO],DETALLE_GD_1[VALOR PPTO],"",0)</f>
        <v>58900</v>
      </c>
      <c r="AC111" s="3">
        <f>+AB111-PRODUCTOS[[#This Row],[PPTO_ACTUALIZADO]]</f>
        <v>0</v>
      </c>
    </row>
    <row r="112" spans="1:29" hidden="1" x14ac:dyDescent="0.25">
      <c r="A112">
        <v>408042</v>
      </c>
      <c r="B112" t="s">
        <v>144</v>
      </c>
      <c r="C112" t="s">
        <v>636</v>
      </c>
      <c r="D112" t="s">
        <v>240</v>
      </c>
      <c r="E112" t="s">
        <v>399</v>
      </c>
      <c r="F112" s="2">
        <v>35000</v>
      </c>
      <c r="G112" s="6" t="s">
        <v>36</v>
      </c>
      <c r="H112" s="2">
        <v>35000.000000000029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0.95825624999999959</v>
      </c>
      <c r="M112" s="2">
        <f>+IFERROR(PRODUCTOS[[#This Row],[PPTO]]*PRODUCTOS[[#This Row],[CANT X MODULO]],"")</f>
        <v>33538.968749999985</v>
      </c>
      <c r="N112" s="2">
        <f>+IFERROR(PRODUCTOS[[#This Row],[PPTO X MODULO]]*32,"")</f>
        <v>1073246.9999999995</v>
      </c>
      <c r="O112" s="2">
        <f>+IFERROR(PRODUCTOS[[#This Row],[PPTO X TORRE]]*22,"")</f>
        <v>23611433.999999989</v>
      </c>
      <c r="P112" s="3">
        <f>+IFERROR(PRODUCTOS[[#This Row],[CANT X MODULO]]*702,"")</f>
        <v>672.69588749999969</v>
      </c>
      <c r="Q112" s="3">
        <f>+SUMIFS(DETALLE_GD_1[CANTIDAD SOLICITADA],DETALLE_GD_1[CODIGO],PRODUCTOS[[#This Row],[CODIGO]])</f>
        <v>198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198</v>
      </c>
      <c r="T112" s="3">
        <f>+IFERROR(PRODUCTOS[[#This Row],[CANTIDAD RECIBIDA]]/PRODUCTOS[[#This Row],[CANT X MODULO]],"")</f>
        <v>206.62531551450886</v>
      </c>
      <c r="U112" s="3">
        <f>+SUMIFS(DETALLE_GD_1[VALOR TOTAL POR ITEM GD],DETALLE_GD_1[CODIGO],PRODUCTOS[[#This Row],[CODIGO]])</f>
        <v>6930000</v>
      </c>
      <c r="V112" s="3">
        <f>+IFERROR(PRODUCTOS[[#This Row],[PRECIO DE COMPRA]]/PRODUCTOS[[#This Row],[CANT. COMPRADA]],"")</f>
        <v>35000</v>
      </c>
      <c r="W112" s="3">
        <f>+IFERROR(PRODUCTOS[[#This Row],[PRECIO COMPRA UNITARIO]]*PRODUCTOS[[#This Row],[PPTO FALTANTE]],"")</f>
        <v>16681433.999999991</v>
      </c>
      <c r="X112" s="7">
        <f>+IFERROR(PRODUCTOS[[#This Row],[PROYECCION COMPRA]]/PRODUCTOS[[#This Row],[PPTO TOTAL]]-1,"")</f>
        <v>-0.29350186862856364</v>
      </c>
      <c r="Y112" s="3">
        <f>+IFERROR((PRODUCTOS[[#This Row],[CANT X MODULO]]*704)-PRODUCTOS[[#This Row],[CANT. COMPRADA]],"")</f>
        <v>476.61239999999975</v>
      </c>
      <c r="Z112" s="17">
        <f>+IFERROR(PRODUCTOS[[#This Row],[CANT. COMPRADA]]/PRODUCTOS[[#This Row],[PPTO FALTANTE]],"")</f>
        <v>0.41543191070983487</v>
      </c>
      <c r="AA112" s="3">
        <f>+IFERROR(PRODUCTOS[[#This Row],[PROYECCION COMPRA]]-(PRODUCTOS[[#This Row],[PPTO FALTANTE]]*PRODUCTOS[[#This Row],[PPTO]]),"")</f>
        <v>0</v>
      </c>
      <c r="AB112" s="3">
        <f>+_xlfn.XLOOKUP(PRODUCTOS[[#This Row],[CODIGO]],DETALLE_GD_1[CODIGO],DETALLE_GD_1[VALOR PPTO],"",0)</f>
        <v>35000</v>
      </c>
      <c r="AC112" s="3">
        <f>+AB112-PRODUCTOS[[#This Row],[PPTO_ACTUALIZADO]]</f>
        <v>0</v>
      </c>
    </row>
    <row r="113" spans="1:29" x14ac:dyDescent="0.25">
      <c r="A113">
        <v>302248</v>
      </c>
      <c r="B113" t="s">
        <v>281</v>
      </c>
      <c r="C113">
        <v>0</v>
      </c>
      <c r="D113" t="s">
        <v>240</v>
      </c>
      <c r="E113" t="s">
        <v>403</v>
      </c>
      <c r="F113" s="2">
        <v>2342.1751370000002</v>
      </c>
      <c r="G113" s="6" t="s">
        <v>20</v>
      </c>
      <c r="H113" s="2">
        <v>2342.1751370000002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8.9250000000000007</v>
      </c>
      <c r="M113" s="2">
        <f>+IFERROR(PRODUCTOS[[#This Row],[PPTO]]*PRODUCTOS[[#This Row],[CANT X MODULO]],"")</f>
        <v>20903.913097725002</v>
      </c>
      <c r="N113" s="2">
        <f>+IFERROR(PRODUCTOS[[#This Row],[PPTO X MODULO]]*32,"")</f>
        <v>668925.21912720008</v>
      </c>
      <c r="O113" s="2">
        <f>+IFERROR(PRODUCTOS[[#This Row],[PPTO X TORRE]]*22,"")</f>
        <v>14716354.820798401</v>
      </c>
      <c r="P113" s="3">
        <f>+IFERROR(PRODUCTOS[[#This Row],[CANT X MODULO]]*702,"")</f>
        <v>6265.35</v>
      </c>
      <c r="Q113" s="3">
        <f>+SUMIFS(DETALLE_GD_1[CANTIDAD SOLICITADA],DETALLE_GD_1[CODIGO],PRODUCTOS[[#This Row],[CODIGO]])</f>
        <v>1728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1728</v>
      </c>
      <c r="T113" s="3">
        <f>+IFERROR(PRODUCTOS[[#This Row],[CANTIDAD RECIBIDA]]/PRODUCTOS[[#This Row],[CANT X MODULO]],"")</f>
        <v>193.61344537815125</v>
      </c>
      <c r="U113" s="3">
        <f>+SUMIFS(DETALLE_GD_1[VALOR TOTAL POR ITEM GD],DETALLE_GD_1[CODIGO],PRODUCTOS[[#This Row],[CODIGO]])</f>
        <v>4086732</v>
      </c>
      <c r="V113" s="3">
        <f>+IFERROR(PRODUCTOS[[#This Row],[PRECIO DE COMPRA]]/PRODUCTOS[[#This Row],[CANT. COMPRADA]],"")</f>
        <v>2365.0069444444443</v>
      </c>
      <c r="W113" s="3">
        <f>+IFERROR(PRODUCTOS[[#This Row],[PRECIO COMPRA UNITARIO]]*PRODUCTOS[[#This Row],[PPTO FALTANTE]],"")</f>
        <v>10773079.633333335</v>
      </c>
      <c r="X113" s="7">
        <f>+IFERROR(PRODUCTOS[[#This Row],[PROYECCION COMPRA]]/PRODUCTOS[[#This Row],[PPTO TOTAL]]-1,"")</f>
        <v>-0.26795189674905739</v>
      </c>
      <c r="Y113" s="3">
        <f>+IFERROR((PRODUCTOS[[#This Row],[CANT X MODULO]]*704)-PRODUCTOS[[#This Row],[CANT. COMPRADA]],"")</f>
        <v>4555.2000000000007</v>
      </c>
      <c r="Z113" s="17">
        <f>+IFERROR(PRODUCTOS[[#This Row],[CANT. COMPRADA]]/PRODUCTOS[[#This Row],[PPTO FALTANTE]],"")</f>
        <v>0.37934668071654365</v>
      </c>
      <c r="AA113" s="3">
        <f>+IFERROR(PRODUCTOS[[#This Row],[PROYECCION COMPRA]]-(PRODUCTOS[[#This Row],[PPTO FALTANTE]]*PRODUCTOS[[#This Row],[PPTO]]),"")</f>
        <v>104003.449270932</v>
      </c>
      <c r="AB113" s="3">
        <f>+_xlfn.XLOOKUP(PRODUCTOS[[#This Row],[CODIGO]],DETALLE_GD_1[CODIGO],DETALLE_GD_1[VALOR PPTO],"",0)</f>
        <v>2342.1750999999999</v>
      </c>
      <c r="AC113" s="3">
        <f>+AB113-PRODUCTOS[[#This Row],[PPTO_ACTUALIZADO]]</f>
        <v>-3.7000000247644493E-5</v>
      </c>
    </row>
    <row r="114" spans="1:29" hidden="1" x14ac:dyDescent="0.25">
      <c r="A114">
        <v>1801735</v>
      </c>
      <c r="B114" t="s">
        <v>73</v>
      </c>
      <c r="C114" t="s">
        <v>591</v>
      </c>
      <c r="D114" t="s">
        <v>244</v>
      </c>
      <c r="E114">
        <v>0</v>
      </c>
      <c r="F114" s="2">
        <v>3908.4932250000002</v>
      </c>
      <c r="G114" s="6" t="s">
        <v>31</v>
      </c>
      <c r="H114" s="2">
        <v>3495</v>
      </c>
      <c r="I114" t="b">
        <v>0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0.52500000000000002</v>
      </c>
      <c r="M114" s="2">
        <f>+IFERROR(PRODUCTOS[[#This Row],[PPTO]]*PRODUCTOS[[#This Row],[CANT X MODULO]],"")</f>
        <v>2051.9589431250001</v>
      </c>
      <c r="N114" s="2">
        <f>+IFERROR(PRODUCTOS[[#This Row],[PPTO X MODULO]]*32,"")</f>
        <v>65662.686180000004</v>
      </c>
      <c r="O114" s="2">
        <f>+IFERROR(PRODUCTOS[[#This Row],[PPTO X TORRE]]*22,"")</f>
        <v>1444579.0959600001</v>
      </c>
      <c r="P114" s="3">
        <f>+IFERROR(PRODUCTOS[[#This Row],[CANT X MODULO]]*702,"")</f>
        <v>368.55</v>
      </c>
      <c r="Q114" s="3">
        <f>+SUMIFS(DETALLE_GD_1[CANTIDAD SOLICITADA],DETALLE_GD_1[CODIGO],PRODUCTOS[[#This Row],[CODIGO]])</f>
        <v>100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100</v>
      </c>
      <c r="T114" s="3">
        <f>+IFERROR(PRODUCTOS[[#This Row],[CANTIDAD RECIBIDA]]/PRODUCTOS[[#This Row],[CANT X MODULO]],"")</f>
        <v>190.47619047619048</v>
      </c>
      <c r="U114" s="3">
        <f>+SUMIFS(DETALLE_GD_1[VALOR TOTAL POR ITEM GD],DETALLE_GD_1[CODIGO],PRODUCTOS[[#This Row],[CODIGO]])</f>
        <v>381570</v>
      </c>
      <c r="V114" s="3">
        <f>+IFERROR(PRODUCTOS[[#This Row],[PRECIO DE COMPRA]]/PRODUCTOS[[#This Row],[CANT. COMPRADA]],"")</f>
        <v>3815.7</v>
      </c>
      <c r="W114" s="3">
        <f>+IFERROR(PRODUCTOS[[#This Row],[PRECIO COMPRA UNITARIO]]*PRODUCTOS[[#This Row],[PPTO FALTANTE]],"")</f>
        <v>1028712.7200000001</v>
      </c>
      <c r="X114" s="7">
        <f>+IFERROR(PRODUCTOS[[#This Row],[PROYECCION COMPRA]]/PRODUCTOS[[#This Row],[PPTO TOTAL]]-1,"")</f>
        <v>-0.28788065473398983</v>
      </c>
      <c r="Y114" s="3">
        <f>+IFERROR((PRODUCTOS[[#This Row],[CANT X MODULO]]*704)-PRODUCTOS[[#This Row],[CANT. COMPRADA]],"")</f>
        <v>269.60000000000002</v>
      </c>
      <c r="Z114" s="17">
        <f>+IFERROR(PRODUCTOS[[#This Row],[CANT. COMPRADA]]/PRODUCTOS[[#This Row],[PPTO FALTANTE]],"")</f>
        <v>0.37091988130563797</v>
      </c>
      <c r="AA114" s="3">
        <f>+IFERROR(PRODUCTOS[[#This Row],[PROYECCION COMPRA]]-(PRODUCTOS[[#This Row],[PPTO FALTANTE]]*PRODUCTOS[[#This Row],[PPTO]]),"")</f>
        <v>-25017.053459999966</v>
      </c>
      <c r="AB114" s="3">
        <f>+_xlfn.XLOOKUP(PRODUCTOS[[#This Row],[CODIGO]],DETALLE_GD_1[CODIGO],DETALLE_GD_1[VALOR PPTO],"",0)</f>
        <v>3495</v>
      </c>
      <c r="AC114" s="3">
        <f>+AB114-PRODUCTOS[[#This Row],[PPTO_ACTUALIZADO]]</f>
        <v>0</v>
      </c>
    </row>
    <row r="115" spans="1:29" hidden="1" x14ac:dyDescent="0.25">
      <c r="A115">
        <v>1103086</v>
      </c>
      <c r="B115" t="s">
        <v>489</v>
      </c>
      <c r="C115" t="s">
        <v>686</v>
      </c>
      <c r="D115" t="s">
        <v>355</v>
      </c>
      <c r="E115" t="s">
        <v>355</v>
      </c>
      <c r="G115" s="6" t="s">
        <v>137</v>
      </c>
      <c r="H115" s="2">
        <v>10466</v>
      </c>
      <c r="I115" t="b">
        <v>0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0</v>
      </c>
      <c r="N115" s="2">
        <f>+IFERROR(PRODUCTOS[[#This Row],[PPTO X MODULO]]*32,"")</f>
        <v>0</v>
      </c>
      <c r="O115" s="2">
        <f>+IFERROR(PRODUCTOS[[#This Row],[PPTO X TORRE]]*22,"")</f>
        <v>0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100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100</v>
      </c>
      <c r="T115" s="3">
        <f>+IFERROR(PRODUCTOS[[#This Row],[CANTIDAD RECIBIDA]]/PRODUCTOS[[#This Row],[CANT X MODULO]],"")</f>
        <v>190.47619047619048</v>
      </c>
      <c r="U115" s="3">
        <f>+SUMIFS(DETALLE_GD_1[VALOR TOTAL POR ITEM GD],DETALLE_GD_1[CODIGO],PRODUCTOS[[#This Row],[CODIGO]])</f>
        <v>1046582</v>
      </c>
      <c r="V115" s="3">
        <f>+IFERROR(PRODUCTOS[[#This Row],[PRECIO DE COMPRA]]/PRODUCTOS[[#This Row],[CANT. COMPRADA]],"")</f>
        <v>10465.82</v>
      </c>
      <c r="W115" s="3">
        <f>+IFERROR(PRODUCTOS[[#This Row],[PRECIO COMPRA UNITARIO]]*PRODUCTOS[[#This Row],[PPTO FALTANTE]],"")</f>
        <v>2821585.0720000002</v>
      </c>
      <c r="X115" s="7" t="str">
        <f>+IFERROR(PRODUCTOS[[#This Row],[PROYECCION COMPRA]]/PRODUCTOS[[#This Row],[PPTO TOTAL]]-1,"")</f>
        <v/>
      </c>
      <c r="Y115" s="3">
        <f>+IFERROR((PRODUCTOS[[#This Row],[CANT X MODULO]]*704)-PRODUCTOS[[#This Row],[CANT. COMPRADA]],"")</f>
        <v>269.60000000000002</v>
      </c>
      <c r="Z115" s="17">
        <f>+IFERROR(PRODUCTOS[[#This Row],[CANT. COMPRADA]]/PRODUCTOS[[#This Row],[PPTO FALTANTE]],"")</f>
        <v>0.37091988130563797</v>
      </c>
      <c r="AA115" s="3">
        <f>+IFERROR(PRODUCTOS[[#This Row],[PROYECCION COMPRA]]-(PRODUCTOS[[#This Row],[PPTO FALTANTE]]*PRODUCTOS[[#This Row],[PPTO]]),"")</f>
        <v>2821585.0720000002</v>
      </c>
      <c r="AB115" s="3">
        <f>+_xlfn.XLOOKUP(PRODUCTOS[[#This Row],[CODIGO]],DETALLE_GD_1[CODIGO],DETALLE_GD_1[VALOR PPTO],"",0)</f>
        <v>10466</v>
      </c>
      <c r="AC115" s="3">
        <f>+AB115-PRODUCTOS[[#This Row],[PPTO_ACTUALIZADO]]</f>
        <v>0</v>
      </c>
    </row>
    <row r="116" spans="1:29" hidden="1" x14ac:dyDescent="0.25">
      <c r="A116">
        <v>2302098</v>
      </c>
      <c r="B116" t="s">
        <v>24</v>
      </c>
      <c r="C116" t="s">
        <v>564</v>
      </c>
      <c r="D116" t="s">
        <v>244</v>
      </c>
      <c r="E116" t="s">
        <v>399</v>
      </c>
      <c r="F116" s="2">
        <v>21213</v>
      </c>
      <c r="G116" s="6" t="s">
        <v>25</v>
      </c>
      <c r="H116" s="2">
        <v>21212.999999999996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0.52500000000000002</v>
      </c>
      <c r="M116" s="2">
        <f>+IFERROR(PRODUCTOS[[#This Row],[PPTO]]*PRODUCTOS[[#This Row],[CANT X MODULO]],"")</f>
        <v>11136.825000000001</v>
      </c>
      <c r="N116" s="2">
        <f>+IFERROR(PRODUCTOS[[#This Row],[PPTO X MODULO]]*32,"")</f>
        <v>356378.4</v>
      </c>
      <c r="O116" s="2">
        <f>+IFERROR(PRODUCTOS[[#This Row],[PPTO X TORRE]]*22,"")</f>
        <v>7840324.8000000007</v>
      </c>
      <c r="P116" s="3">
        <f>+IFERROR(PRODUCTOS[[#This Row],[CANT X MODULO]]*702,"")</f>
        <v>368.55</v>
      </c>
      <c r="Q116" s="3">
        <f>+SUMIFS(DETALLE_GD_1[CANTIDAD SOLICITADA],DETALLE_GD_1[CODIGO],PRODUCTOS[[#This Row],[CODIGO]])</f>
        <v>99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99</v>
      </c>
      <c r="T116" s="3">
        <f>+IFERROR(PRODUCTOS[[#This Row],[CANTIDAD RECIBIDA]]/PRODUCTOS[[#This Row],[CANT X MODULO]],"")</f>
        <v>188.57142857142856</v>
      </c>
      <c r="U116" s="3">
        <f>+SUMIFS(DETALLE_GD_1[VALOR TOTAL POR ITEM GD],DETALLE_GD_1[CODIGO],PRODUCTOS[[#This Row],[CODIGO]])</f>
        <v>2100087</v>
      </c>
      <c r="V116" s="3">
        <f>+IFERROR(PRODUCTOS[[#This Row],[PRECIO DE COMPRA]]/PRODUCTOS[[#This Row],[CANT. COMPRADA]],"")</f>
        <v>21213</v>
      </c>
      <c r="W116" s="3">
        <f>+IFERROR(PRODUCTOS[[#This Row],[PRECIO COMPRA UNITARIO]]*PRODUCTOS[[#This Row],[PPTO FALTANTE]],"")</f>
        <v>5740237.8000000007</v>
      </c>
      <c r="X116" s="7">
        <f>+IFERROR(PRODUCTOS[[#This Row],[PROYECCION COMPRA]]/PRODUCTOS[[#This Row],[PPTO TOTAL]]-1,"")</f>
        <v>-0.26785714285714279</v>
      </c>
      <c r="Y116" s="3">
        <f>+IFERROR((PRODUCTOS[[#This Row],[CANT X MODULO]]*704)-PRODUCTOS[[#This Row],[CANT. COMPRADA]],"")</f>
        <v>270.60000000000002</v>
      </c>
      <c r="Z116" s="17">
        <f>+IFERROR(PRODUCTOS[[#This Row],[CANT. COMPRADA]]/PRODUCTOS[[#This Row],[PPTO FALTANTE]],"")</f>
        <v>0.36585365853658536</v>
      </c>
      <c r="AA116" s="3">
        <f>+IFERROR(PRODUCTOS[[#This Row],[PROYECCION COMPRA]]-(PRODUCTOS[[#This Row],[PPTO FALTANTE]]*PRODUCTOS[[#This Row],[PPTO]]),"")</f>
        <v>0</v>
      </c>
      <c r="AB116" s="3">
        <f>+_xlfn.XLOOKUP(PRODUCTOS[[#This Row],[CODIGO]],DETALLE_GD_1[CODIGO],DETALLE_GD_1[VALOR PPTO],"",0)</f>
        <v>21213</v>
      </c>
      <c r="AC116" s="3">
        <f>+AB116-PRODUCTOS[[#This Row],[PPTO_ACTUALIZADO]]</f>
        <v>0</v>
      </c>
    </row>
    <row r="117" spans="1:29" hidden="1" x14ac:dyDescent="0.25">
      <c r="A117">
        <v>704046</v>
      </c>
      <c r="B117" t="s">
        <v>255</v>
      </c>
      <c r="C117">
        <v>0</v>
      </c>
      <c r="D117" t="s">
        <v>244</v>
      </c>
      <c r="E117" t="s">
        <v>408</v>
      </c>
      <c r="F117" s="2">
        <v>9076.0621969999993</v>
      </c>
      <c r="G117" s="6" t="s">
        <v>47</v>
      </c>
      <c r="H117" s="2">
        <v>9076.0621970000011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0.42</v>
      </c>
      <c r="M117" s="2">
        <f>+IFERROR(PRODUCTOS[[#This Row],[PPTO]]*PRODUCTOS[[#This Row],[CANT X MODULO]],"")</f>
        <v>3811.9461227399997</v>
      </c>
      <c r="N117" s="2">
        <f>+IFERROR(PRODUCTOS[[#This Row],[PPTO X MODULO]]*32,"")</f>
        <v>121982.27592767999</v>
      </c>
      <c r="O117" s="2">
        <f>+IFERROR(PRODUCTOS[[#This Row],[PPTO X TORRE]]*22,"")</f>
        <v>2683610.0704089599</v>
      </c>
      <c r="P117" s="3">
        <f>+IFERROR(PRODUCTOS[[#This Row],[CANT X MODULO]]*702,"")</f>
        <v>294.83999999999997</v>
      </c>
      <c r="Q117" s="3">
        <f>+SUMIFS(DETALLE_GD_1[CANTIDAD SOLICITADA],DETALLE_GD_1[CODIGO],PRODUCTOS[[#This Row],[CODIGO]])</f>
        <v>79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79</v>
      </c>
      <c r="T117" s="3">
        <f>+IFERROR(PRODUCTOS[[#This Row],[CANTIDAD RECIBIDA]]/PRODUCTOS[[#This Row],[CANT X MODULO]],"")</f>
        <v>188.0952380952381</v>
      </c>
      <c r="U117" s="3">
        <f>+SUMIFS(DETALLE_GD_1[VALOR TOTAL POR ITEM GD],DETALLE_GD_1[CODIGO],PRODUCTOS[[#This Row],[CODIGO]])</f>
        <v>715665</v>
      </c>
      <c r="V117" s="3">
        <f>+IFERROR(PRODUCTOS[[#This Row],[PRECIO DE COMPRA]]/PRODUCTOS[[#This Row],[CANT. COMPRADA]],"")</f>
        <v>9059.0506329113923</v>
      </c>
      <c r="W117" s="3">
        <f>+IFERROR(PRODUCTOS[[#This Row],[PRECIO COMPRA UNITARIO]]*PRODUCTOS[[#This Row],[PPTO FALTANTE]],"")</f>
        <v>1962915.0911392407</v>
      </c>
      <c r="X117" s="7">
        <f>+IFERROR(PRODUCTOS[[#This Row],[PROYECCION COMPRA]]/PRODUCTOS[[#This Row],[PPTO TOTAL]]-1,"")</f>
        <v>-0.2685542833575264</v>
      </c>
      <c r="Y117" s="3">
        <f>+IFERROR((PRODUCTOS[[#This Row],[CANT X MODULO]]*704)-PRODUCTOS[[#This Row],[CANT. COMPRADA]],"")</f>
        <v>216.68</v>
      </c>
      <c r="Z117" s="17">
        <f>+IFERROR(PRODUCTOS[[#This Row],[CANT. COMPRADA]]/PRODUCTOS[[#This Row],[PPTO FALTANTE]],"")</f>
        <v>0.36459294812626913</v>
      </c>
      <c r="AA117" s="3">
        <f>+IFERROR(PRODUCTOS[[#This Row],[PROYECCION COMPRA]]-(PRODUCTOS[[#This Row],[PPTO FALTANTE]]*PRODUCTOS[[#This Row],[PPTO]]),"")</f>
        <v>-3686.0657067191787</v>
      </c>
      <c r="AB117" s="3">
        <f>+_xlfn.XLOOKUP(PRODUCTOS[[#This Row],[CODIGO]],DETALLE_GD_1[CODIGO],DETALLE_GD_1[VALOR PPTO],"",0)</f>
        <v>9076.0622000000003</v>
      </c>
      <c r="AC117" s="3">
        <f>+AB117-PRODUCTOS[[#This Row],[PPTO_ACTUALIZADO]]</f>
        <v>2.9999991966178641E-6</v>
      </c>
    </row>
    <row r="118" spans="1:29" hidden="1" x14ac:dyDescent="0.25">
      <c r="A118">
        <v>412301</v>
      </c>
      <c r="B118" t="s">
        <v>327</v>
      </c>
      <c r="C118">
        <v>0</v>
      </c>
      <c r="D118" t="s">
        <v>240</v>
      </c>
      <c r="E118" t="s">
        <v>399</v>
      </c>
      <c r="F118" s="2">
        <v>388.75977</v>
      </c>
      <c r="G118" s="6" t="s">
        <v>31</v>
      </c>
      <c r="H118" s="2">
        <v>388.75977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21</v>
      </c>
      <c r="M118" s="2">
        <f>+IFERROR(PRODUCTOS[[#This Row],[PPTO]]*PRODUCTOS[[#This Row],[CANT X MODULO]],"")</f>
        <v>8163.9551700000002</v>
      </c>
      <c r="N118" s="2">
        <f>+IFERROR(PRODUCTOS[[#This Row],[PPTO X MODULO]]*32,"")</f>
        <v>261246.56544000001</v>
      </c>
      <c r="O118" s="2">
        <f>+IFERROR(PRODUCTOS[[#This Row],[PPTO X TORRE]]*22,"")</f>
        <v>5747424.4396799998</v>
      </c>
      <c r="P118" s="3">
        <f>+IFERROR(PRODUCTOS[[#This Row],[CANT X MODULO]]*702,"")</f>
        <v>14742</v>
      </c>
      <c r="Q118" s="3">
        <f>+SUMIFS(DETALLE_GD_1[CANTIDAD SOLICITADA],DETALLE_GD_1[CODIGO],PRODUCTOS[[#This Row],[CODIGO]])</f>
        <v>3750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3750</v>
      </c>
      <c r="T118" s="3">
        <f>+IFERROR(PRODUCTOS[[#This Row],[CANTIDAD RECIBIDA]]/PRODUCTOS[[#This Row],[CANT X MODULO]],"")</f>
        <v>178.57142857142858</v>
      </c>
      <c r="U118" s="3">
        <f>+SUMIFS(DETALLE_GD_1[VALOR TOTAL POR ITEM GD],DETALLE_GD_1[CODIGO],PRODUCTOS[[#This Row],[CODIGO]])</f>
        <v>1457850</v>
      </c>
      <c r="V118" s="3">
        <f>+IFERROR(PRODUCTOS[[#This Row],[PRECIO DE COMPRA]]/PRODUCTOS[[#This Row],[CANT. COMPRADA]],"")</f>
        <v>388.76</v>
      </c>
      <c r="W118" s="3">
        <f>+IFERROR(PRODUCTOS[[#This Row],[PRECIO COMPRA UNITARIO]]*PRODUCTOS[[#This Row],[PPTO FALTANTE]],"")</f>
        <v>4289577.84</v>
      </c>
      <c r="X118" s="7">
        <f>+IFERROR(PRODUCTOS[[#This Row],[PROYECCION COMPRA]]/PRODUCTOS[[#This Row],[PPTO TOTAL]]-1,"")</f>
        <v>-0.25365215584481327</v>
      </c>
      <c r="Y118" s="3">
        <f>+IFERROR((PRODUCTOS[[#This Row],[CANT X MODULO]]*704)-PRODUCTOS[[#This Row],[CANT. COMPRADA]],"")</f>
        <v>11034</v>
      </c>
      <c r="Z118" s="17">
        <f>+IFERROR(PRODUCTOS[[#This Row],[CANT. COMPRADA]]/PRODUCTOS[[#This Row],[PPTO FALTANTE]],"")</f>
        <v>0.33985861881457313</v>
      </c>
      <c r="AA118" s="3">
        <f>+IFERROR(PRODUCTOS[[#This Row],[PROYECCION COMPRA]]-(PRODUCTOS[[#This Row],[PPTO FALTANTE]]*PRODUCTOS[[#This Row],[PPTO]]),"")</f>
        <v>2.5378200002014637</v>
      </c>
      <c r="AB118" s="3">
        <f>+_xlfn.XLOOKUP(PRODUCTOS[[#This Row],[CODIGO]],DETALLE_GD_1[CODIGO],DETALLE_GD_1[VALOR PPTO],"",0)</f>
        <v>388.75979999999998</v>
      </c>
      <c r="AC118" s="3">
        <f>+AB118-PRODUCTOS[[#This Row],[PPTO_ACTUALIZADO]]</f>
        <v>2.99999999811007E-5</v>
      </c>
    </row>
    <row r="119" spans="1:29" hidden="1" x14ac:dyDescent="0.25">
      <c r="A119">
        <v>810007</v>
      </c>
      <c r="B119" t="s">
        <v>235</v>
      </c>
      <c r="C119">
        <v>0</v>
      </c>
      <c r="D119" t="s">
        <v>244</v>
      </c>
      <c r="E119" t="s">
        <v>402</v>
      </c>
      <c r="F119" s="2">
        <v>3274.7246380000001</v>
      </c>
      <c r="G119" s="6" t="s">
        <v>137</v>
      </c>
      <c r="H119" s="2">
        <v>3274.7246380000001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1.05</v>
      </c>
      <c r="M119" s="2">
        <f>+IFERROR(PRODUCTOS[[#This Row],[PPTO]]*PRODUCTOS[[#This Row],[CANT X MODULO]],"")</f>
        <v>3438.4608699000005</v>
      </c>
      <c r="N119" s="2">
        <f>+IFERROR(PRODUCTOS[[#This Row],[PPTO X MODULO]]*32,"")</f>
        <v>110030.74783680002</v>
      </c>
      <c r="O119" s="2">
        <f>+IFERROR(PRODUCTOS[[#This Row],[PPTO X TORRE]]*22,"")</f>
        <v>2420676.4524096004</v>
      </c>
      <c r="P119" s="3">
        <f>+IFERROR(PRODUCTOS[[#This Row],[CANT X MODULO]]*702,"")</f>
        <v>737.1</v>
      </c>
      <c r="Q119" s="3">
        <f>+SUMIFS(DETALLE_GD_1[CANTIDAD SOLICITADA],DETALLE_GD_1[CODIGO],PRODUCTOS[[#This Row],[CODIGO]])</f>
        <v>169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169</v>
      </c>
      <c r="T119" s="3">
        <f>+IFERROR(PRODUCTOS[[#This Row],[CANTIDAD RECIBIDA]]/PRODUCTOS[[#This Row],[CANT X MODULO]],"")</f>
        <v>160.95238095238093</v>
      </c>
      <c r="U119" s="3">
        <f>+SUMIFS(DETALLE_GD_1[VALOR TOTAL POR ITEM GD],DETALLE_GD_1[CODIGO],PRODUCTOS[[#This Row],[CODIGO]])</f>
        <v>566958</v>
      </c>
      <c r="V119" s="3">
        <f>+IFERROR(PRODUCTOS[[#This Row],[PRECIO DE COMPRA]]/PRODUCTOS[[#This Row],[CANT. COMPRADA]],"")</f>
        <v>3354.7810650887573</v>
      </c>
      <c r="W119" s="3">
        <f>+IFERROR(PRODUCTOS[[#This Row],[PRECIO COMPRA UNITARIO]]*PRODUCTOS[[#This Row],[PPTO FALTANTE]],"")</f>
        <v>1912896.1633136095</v>
      </c>
      <c r="X119" s="7">
        <f>+IFERROR(PRODUCTOS[[#This Row],[PROYECCION COMPRA]]/PRODUCTOS[[#This Row],[PPTO TOTAL]]-1,"")</f>
        <v>-0.20976793019593098</v>
      </c>
      <c r="Y119" s="3">
        <f>+IFERROR((PRODUCTOS[[#This Row],[CANT X MODULO]]*704)-PRODUCTOS[[#This Row],[CANT. COMPRADA]],"")</f>
        <v>570.20000000000005</v>
      </c>
      <c r="Z119" s="17">
        <f>+IFERROR(PRODUCTOS[[#This Row],[CANT. COMPRADA]]/PRODUCTOS[[#This Row],[PPTO FALTANTE]],"")</f>
        <v>0.29638723254998245</v>
      </c>
      <c r="AA119" s="3">
        <f>+IFERROR(PRODUCTOS[[#This Row],[PROYECCION COMPRA]]-(PRODUCTOS[[#This Row],[PPTO FALTANTE]]*PRODUCTOS[[#This Row],[PPTO]]),"")</f>
        <v>45648.174726009369</v>
      </c>
      <c r="AB119" s="3">
        <f>+_xlfn.XLOOKUP(PRODUCTOS[[#This Row],[CODIGO]],DETALLE_GD_1[CODIGO],DETALLE_GD_1[VALOR PPTO],"",0)</f>
        <v>3274.7246</v>
      </c>
      <c r="AC119" s="3">
        <f>+AB119-PRODUCTOS[[#This Row],[PPTO_ACTUALIZADO]]</f>
        <v>-3.8000000131432898E-5</v>
      </c>
    </row>
    <row r="120" spans="1:29" hidden="1" x14ac:dyDescent="0.25">
      <c r="A120">
        <v>701084</v>
      </c>
      <c r="B120" t="s">
        <v>38</v>
      </c>
      <c r="C120" t="s">
        <v>567</v>
      </c>
      <c r="D120" t="s">
        <v>240</v>
      </c>
      <c r="E120" t="s">
        <v>402</v>
      </c>
      <c r="F120" s="2">
        <v>38182.916666999998</v>
      </c>
      <c r="G120" s="6" t="s">
        <v>18</v>
      </c>
      <c r="H120" s="2">
        <v>38182.916666999998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0.69825000000000004</v>
      </c>
      <c r="M120" s="2">
        <f>+IFERROR(PRODUCTOS[[#This Row],[PPTO]]*PRODUCTOS[[#This Row],[CANT X MODULO]],"")</f>
        <v>26661.22156273275</v>
      </c>
      <c r="N120" s="2">
        <f>+IFERROR(PRODUCTOS[[#This Row],[PPTO X MODULO]]*32,"")</f>
        <v>853159.09000744799</v>
      </c>
      <c r="O120" s="2">
        <f>+IFERROR(PRODUCTOS[[#This Row],[PPTO X TORRE]]*22,"")</f>
        <v>18769499.980163857</v>
      </c>
      <c r="P120" s="3">
        <f>+IFERROR(PRODUCTOS[[#This Row],[CANT X MODULO]]*702,"")</f>
        <v>490.17150000000004</v>
      </c>
      <c r="Q120" s="3">
        <f>+SUMIFS(DETALLE_GD_1[CANTIDAD SOLICITADA],DETALLE_GD_1[CODIGO],PRODUCTOS[[#This Row],[CODIGO]])</f>
        <v>112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112</v>
      </c>
      <c r="T120" s="3">
        <f>+IFERROR(PRODUCTOS[[#This Row],[CANTIDAD RECIBIDA]]/PRODUCTOS[[#This Row],[CANT X MODULO]],"")</f>
        <v>160.40100250626566</v>
      </c>
      <c r="U120" s="3">
        <f>+SUMIFS(DETALLE_GD_1[VALOR TOTAL POR ITEM GD],DETALLE_GD_1[CODIGO],PRODUCTOS[[#This Row],[CODIGO]])</f>
        <v>4402591</v>
      </c>
      <c r="V120" s="3">
        <f>+IFERROR(PRODUCTOS[[#This Row],[PRECIO DE COMPRA]]/PRODUCTOS[[#This Row],[CANT. COMPRADA]],"")</f>
        <v>39308.848214285717</v>
      </c>
      <c r="W120" s="3">
        <f>+IFERROR(PRODUCTOS[[#This Row],[PRECIO COMPRA UNITARIO]]*PRODUCTOS[[#This Row],[PPTO FALTANTE]],"")</f>
        <v>14920380.899000002</v>
      </c>
      <c r="X120" s="7">
        <f>+IFERROR(PRODUCTOS[[#This Row],[PROYECCION COMPRA]]/PRODUCTOS[[#This Row],[PPTO TOTAL]]-1,"")</f>
        <v>-0.20507307521413543</v>
      </c>
      <c r="Y120" s="3">
        <f>+IFERROR((PRODUCTOS[[#This Row],[CANT X MODULO]]*704)-PRODUCTOS[[#This Row],[CANT. COMPRADA]],"")</f>
        <v>379.56800000000004</v>
      </c>
      <c r="Z120" s="17">
        <f>+IFERROR(PRODUCTOS[[#This Row],[CANT. COMPRADA]]/PRODUCTOS[[#This Row],[PPTO FALTANTE]],"")</f>
        <v>0.29507229271171431</v>
      </c>
      <c r="AA120" s="3">
        <f>+IFERROR(PRODUCTOS[[#This Row],[PROYECCION COMPRA]]-(PRODUCTOS[[#This Row],[PPTO FALTANTE]]*PRODUCTOS[[#This Row],[PPTO]]),"")</f>
        <v>427367.58554014564</v>
      </c>
      <c r="AB120" s="3">
        <f>+_xlfn.XLOOKUP(PRODUCTOS[[#This Row],[CODIGO]],DETALLE_GD_1[CODIGO],DETALLE_GD_1[VALOR PPTO],"",0)</f>
        <v>38182.916700000002</v>
      </c>
      <c r="AC120" s="3">
        <f>+AB120-PRODUCTOS[[#This Row],[PPTO_ACTUALIZADO]]</f>
        <v>3.300000389572233E-5</v>
      </c>
    </row>
    <row r="121" spans="1:29" x14ac:dyDescent="0.25">
      <c r="A121">
        <v>302249</v>
      </c>
      <c r="B121" t="s">
        <v>178</v>
      </c>
      <c r="C121">
        <v>0</v>
      </c>
      <c r="D121" t="s">
        <v>240</v>
      </c>
      <c r="E121" t="s">
        <v>403</v>
      </c>
      <c r="F121" s="2">
        <v>2226.3091479999998</v>
      </c>
      <c r="G121" s="6" t="s">
        <v>20</v>
      </c>
      <c r="H121" s="2">
        <v>2226.3091479999998</v>
      </c>
      <c r="I121" t="b">
        <v>1</v>
      </c>
      <c r="J121" t="str">
        <f>+_xlfn.XLOOKUP(PRODUCTOS[[#This Row],[CODIGO]],P_CRITICOS[CODIGO],P_CRITICOS[DESC CORTA],"",0)</f>
        <v/>
      </c>
      <c r="K121" t="str">
        <f>+IFERROR(IF(VLOOKUP(PRODUCTOS[[#This Row],[CODIGO]],P_CRITICOS[],3,0)="*","PRODUCTO CRITICO","NO CRITICO"),"NO CRITICO")</f>
        <v>NO CRITICO</v>
      </c>
      <c r="L121" s="15">
        <f>+_xlfn.XLOOKUP(PRODUCTOS[[#This Row],[CODIGO]],BD_MODULO[Artículo],BD_MODULO[CUB_ACTUALIZADA],"",0)</f>
        <v>6.3000000000000007</v>
      </c>
      <c r="M121" s="2">
        <f>+IFERROR(PRODUCTOS[[#This Row],[PPTO]]*PRODUCTOS[[#This Row],[CANT X MODULO]],"")</f>
        <v>14025.7476324</v>
      </c>
      <c r="N121" s="2">
        <f>+IFERROR(PRODUCTOS[[#This Row],[PPTO X MODULO]]*32,"")</f>
        <v>448823.9242368</v>
      </c>
      <c r="O121" s="2">
        <f>+IFERROR(PRODUCTOS[[#This Row],[PPTO X TORRE]]*22,"")</f>
        <v>9874126.3332096003</v>
      </c>
      <c r="P121" s="3">
        <f>+IFERROR(PRODUCTOS[[#This Row],[CANT X MODULO]]*702,"")</f>
        <v>4422.6000000000004</v>
      </c>
      <c r="Q121" s="3">
        <f>+SUMIFS(DETALLE_GD_1[CANTIDAD SOLICITADA],DETALLE_GD_1[CODIGO],PRODUCTOS[[#This Row],[CODIGO]])</f>
        <v>984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984</v>
      </c>
      <c r="T121" s="3">
        <f>+IFERROR(PRODUCTOS[[#This Row],[CANTIDAD RECIBIDA]]/PRODUCTOS[[#This Row],[CANT X MODULO]],"")</f>
        <v>156.19047619047618</v>
      </c>
      <c r="U121" s="3">
        <f>+SUMIFS(DETALLE_GD_1[VALOR TOTAL POR ITEM GD],DETALLE_GD_1[CODIGO],PRODUCTOS[[#This Row],[CODIGO]])</f>
        <v>2215422</v>
      </c>
      <c r="V121" s="3">
        <f>+IFERROR(PRODUCTOS[[#This Row],[PRECIO DE COMPRA]]/PRODUCTOS[[#This Row],[CANT. COMPRADA]],"")</f>
        <v>2251.4451219512193</v>
      </c>
      <c r="W121" s="3">
        <f>+IFERROR(PRODUCTOS[[#This Row],[PRECIO COMPRA UNITARIO]]*PRODUCTOS[[#This Row],[PPTO FALTANTE]],"")</f>
        <v>7770187.4048780501</v>
      </c>
      <c r="X121" s="7">
        <f>+IFERROR(PRODUCTOS[[#This Row],[PROYECCION COMPRA]]/PRODUCTOS[[#This Row],[PPTO TOTAL]]-1,"")</f>
        <v>-0.21307595804758772</v>
      </c>
      <c r="Y121" s="3">
        <f>+IFERROR((PRODUCTOS[[#This Row],[CANT X MODULO]]*704)-PRODUCTOS[[#This Row],[CANT. COMPRADA]],"")</f>
        <v>3451.2000000000007</v>
      </c>
      <c r="Z121" s="17">
        <f>+IFERROR(PRODUCTOS[[#This Row],[CANT. COMPRADA]]/PRODUCTOS[[#This Row],[PPTO FALTANTE]],"")</f>
        <v>0.28511821974965224</v>
      </c>
      <c r="AA121" s="3">
        <f>+IFERROR(PRODUCTOS[[#This Row],[PROYECCION COMPRA]]-(PRODUCTOS[[#This Row],[PPTO FALTANTE]]*PRODUCTOS[[#This Row],[PPTO]]),"")</f>
        <v>86749.273300449364</v>
      </c>
      <c r="AB121" s="3">
        <f>+_xlfn.XLOOKUP(PRODUCTOS[[#This Row],[CODIGO]],DETALLE_GD_1[CODIGO],DETALLE_GD_1[VALOR PPTO],"",0)</f>
        <v>2226.3090999999999</v>
      </c>
      <c r="AC121" s="3">
        <f>+AB121-PRODUCTOS[[#This Row],[PPTO_ACTUALIZADO]]</f>
        <v>-4.799999987881165E-5</v>
      </c>
    </row>
    <row r="122" spans="1:29" hidden="1" x14ac:dyDescent="0.25">
      <c r="A122">
        <v>407185</v>
      </c>
      <c r="B122" t="s">
        <v>43</v>
      </c>
      <c r="C122">
        <v>0</v>
      </c>
      <c r="D122" t="s">
        <v>240</v>
      </c>
      <c r="E122" t="s">
        <v>399</v>
      </c>
      <c r="F122" s="2">
        <v>6.8783200000000004</v>
      </c>
      <c r="G122" s="6" t="s">
        <v>31</v>
      </c>
      <c r="H122" s="2">
        <v>6.8783200000000004</v>
      </c>
      <c r="I122" t="b">
        <v>1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966</v>
      </c>
      <c r="M122" s="2">
        <f>+IFERROR(PRODUCTOS[[#This Row],[PPTO]]*PRODUCTOS[[#This Row],[CANT X MODULO]],"")</f>
        <v>6644.45712</v>
      </c>
      <c r="N122" s="2">
        <f>+IFERROR(PRODUCTOS[[#This Row],[PPTO X MODULO]]*32,"")</f>
        <v>212622.62784</v>
      </c>
      <c r="O122" s="2">
        <f>+IFERROR(PRODUCTOS[[#This Row],[PPTO X TORRE]]*22,"")</f>
        <v>4677697.8124799998</v>
      </c>
      <c r="P122" s="3">
        <f>+IFERROR(PRODUCTOS[[#This Row],[CANT X MODULO]]*702,"")</f>
        <v>678132</v>
      </c>
      <c r="Q122" s="3">
        <f>+SUMIFS(DETALLE_GD_1[CANTIDAD SOLICITADA],DETALLE_GD_1[CODIGO],PRODUCTOS[[#This Row],[CODIGO]])</f>
        <v>144982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144982</v>
      </c>
      <c r="T122" s="3">
        <f>+IFERROR(PRODUCTOS[[#This Row],[CANTIDAD RECIBIDA]]/PRODUCTOS[[#This Row],[CANT X MODULO]],"")</f>
        <v>150.08488612836439</v>
      </c>
      <c r="U122" s="3">
        <f>+SUMIFS(DETALLE_GD_1[VALOR TOTAL POR ITEM GD],DETALLE_GD_1[CODIGO],PRODUCTOS[[#This Row],[CODIGO]])</f>
        <v>940909</v>
      </c>
      <c r="V122" s="3">
        <f>+IFERROR(PRODUCTOS[[#This Row],[PRECIO DE COMPRA]]/PRODUCTOS[[#This Row],[CANT. COMPRADA]],"")</f>
        <v>6.4898332206756697</v>
      </c>
      <c r="W122" s="3">
        <f>+IFERROR(PRODUCTOS[[#This Row],[PRECIO COMPRA UNITARIO]]*PRODUCTOS[[#This Row],[PPTO FALTANTE]],"")</f>
        <v>3472592.9393855785</v>
      </c>
      <c r="X122" s="7">
        <f>+IFERROR(PRODUCTOS[[#This Row],[PROYECCION COMPRA]]/PRODUCTOS[[#This Row],[PPTO TOTAL]]-1,"")</f>
        <v>-0.25762777361958411</v>
      </c>
      <c r="Y122" s="3">
        <f>+IFERROR((PRODUCTOS[[#This Row],[CANT X MODULO]]*704)-PRODUCTOS[[#This Row],[CANT. COMPRADA]],"")</f>
        <v>535082</v>
      </c>
      <c r="Z122" s="17">
        <f>+IFERROR(PRODUCTOS[[#This Row],[CANT. COMPRADA]]/PRODUCTOS[[#This Row],[PPTO FALTANTE]],"")</f>
        <v>0.27095286329945689</v>
      </c>
      <c r="AA122" s="3">
        <f>+IFERROR(PRODUCTOS[[#This Row],[PROYECCION COMPRA]]-(PRODUCTOS[[#This Row],[PPTO FALTANTE]]*PRODUCTOS[[#This Row],[PPTO]]),"")</f>
        <v>-207872.28285442153</v>
      </c>
      <c r="AB122" s="3">
        <f>+_xlfn.XLOOKUP(PRODUCTOS[[#This Row],[CODIGO]],DETALLE_GD_1[CODIGO],DETALLE_GD_1[VALOR PPTO],"",0)</f>
        <v>6.8783000000000003</v>
      </c>
      <c r="AC122" s="3">
        <f>+AB122-PRODUCTOS[[#This Row],[PPTO_ACTUALIZADO]]</f>
        <v>-2.0000000000131024E-5</v>
      </c>
    </row>
    <row r="123" spans="1:29" hidden="1" x14ac:dyDescent="0.25">
      <c r="A123">
        <v>304007</v>
      </c>
      <c r="B123" t="s">
        <v>80</v>
      </c>
      <c r="C123" t="s">
        <v>541</v>
      </c>
      <c r="D123" t="s">
        <v>240</v>
      </c>
      <c r="E123" t="s">
        <v>401</v>
      </c>
      <c r="F123" s="2">
        <v>11444.353021999999</v>
      </c>
      <c r="G123" s="6" t="s">
        <v>18</v>
      </c>
      <c r="H123" s="2">
        <v>11444.353021999996</v>
      </c>
      <c r="I123" t="b">
        <v>1</v>
      </c>
      <c r="J123" t="str">
        <f>+_xlfn.XLOOKUP(PRODUCTOS[[#This Row],[CODIGO]],P_CRITICOS[CODIGO],P_CRITICOS[DESC CORTA],"",0)</f>
        <v>OSB 11MM</v>
      </c>
      <c r="K123" t="str">
        <f>+IFERROR(IF(VLOOKUP(PRODUCTOS[[#This Row],[CODIGO]],P_CRITICOS[],3,0)="*","PRODUCTO CRITICO","NO CRITICO"),"NO CRITICO")</f>
        <v>PRODUCTO CRITICO</v>
      </c>
      <c r="L123" s="15">
        <f>+_xlfn.XLOOKUP(PRODUCTOS[[#This Row],[CODIGO]],BD_MODULO[Artículo],BD_MODULO[CUB_ACTUALIZADA],"",0)</f>
        <v>8.6625000000000014</v>
      </c>
      <c r="M123" s="2">
        <f>+IFERROR(PRODUCTOS[[#This Row],[PPTO]]*PRODUCTOS[[#This Row],[CANT X MODULO]],"")</f>
        <v>99136.70805307501</v>
      </c>
      <c r="N123" s="2">
        <f>+IFERROR(PRODUCTOS[[#This Row],[PPTO X MODULO]]*32,"")</f>
        <v>3172374.6576984003</v>
      </c>
      <c r="O123" s="2">
        <f>+IFERROR(PRODUCTOS[[#This Row],[PPTO X TORRE]]*22,"")</f>
        <v>69792242.469364807</v>
      </c>
      <c r="P123" s="3">
        <f>+IFERROR(PRODUCTOS[[#This Row],[CANT X MODULO]]*702,"")</f>
        <v>6081.0750000000007</v>
      </c>
      <c r="Q123" s="3">
        <f>+SUMIFS(DETALLE_GD_1[CANTIDAD SOLICITADA],DETALLE_GD_1[CODIGO],PRODUCTOS[[#This Row],[CODIGO]])</f>
        <v>1288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1288</v>
      </c>
      <c r="T123" s="3">
        <f>+IFERROR(PRODUCTOS[[#This Row],[CANTIDAD RECIBIDA]]/PRODUCTOS[[#This Row],[CANT X MODULO]],"")</f>
        <v>148.68686868686865</v>
      </c>
      <c r="U123" s="3">
        <f>+SUMIFS(DETALLE_GD_1[VALOR TOTAL POR ITEM GD],DETALLE_GD_1[CODIGO],PRODUCTOS[[#This Row],[CODIGO]])</f>
        <v>14808508</v>
      </c>
      <c r="V123" s="3">
        <f>+IFERROR(PRODUCTOS[[#This Row],[PRECIO DE COMPRA]]/PRODUCTOS[[#This Row],[CANT. COMPRADA]],"")</f>
        <v>11497.288819875776</v>
      </c>
      <c r="W123" s="3">
        <f>+IFERROR(PRODUCTOS[[#This Row],[PRECIO COMPRA UNITARIO]]*PRODUCTOS[[#This Row],[PPTO FALTANTE]],"")</f>
        <v>55306558.139130451</v>
      </c>
      <c r="X123" s="7">
        <f>+IFERROR(PRODUCTOS[[#This Row],[PROYECCION COMPRA]]/PRODUCTOS[[#This Row],[PPTO TOTAL]]-1,"")</f>
        <v>-0.20755436159817942</v>
      </c>
      <c r="Y123" s="3">
        <f>+IFERROR((PRODUCTOS[[#This Row],[CANT X MODULO]]*704)-PRODUCTOS[[#This Row],[CANT. COMPRADA]],"")</f>
        <v>4810.4000000000015</v>
      </c>
      <c r="Z123" s="17">
        <f>+IFERROR(PRODUCTOS[[#This Row],[CANT. COMPRADA]]/PRODUCTOS[[#This Row],[PPTO FALTANTE]],"")</f>
        <v>0.26775320139697312</v>
      </c>
      <c r="AA123" s="3">
        <f>+IFERROR(PRODUCTOS[[#This Row],[PROYECCION COMPRA]]-(PRODUCTOS[[#This Row],[PPTO FALTANTE]]*PRODUCTOS[[#This Row],[PPTO]]),"")</f>
        <v>254642.36210163683</v>
      </c>
      <c r="AB123" s="3">
        <f>+_xlfn.XLOOKUP(PRODUCTOS[[#This Row],[CODIGO]],DETALLE_GD_1[CODIGO],DETALLE_GD_1[VALOR PPTO],"",0)</f>
        <v>11444.352999999999</v>
      </c>
      <c r="AC123" s="3">
        <f>+AB123-PRODUCTOS[[#This Row],[PPTO_ACTUALIZADO]]</f>
        <v>-2.1999996533850208E-5</v>
      </c>
    </row>
    <row r="124" spans="1:29" x14ac:dyDescent="0.25">
      <c r="A124" t="s">
        <v>21</v>
      </c>
      <c r="B124" t="s">
        <v>22</v>
      </c>
      <c r="C124" t="s">
        <v>528</v>
      </c>
      <c r="D124" t="s">
        <v>240</v>
      </c>
      <c r="E124" t="s">
        <v>403</v>
      </c>
      <c r="F124" s="2">
        <v>15359.702784999999</v>
      </c>
      <c r="G124" s="6" t="s">
        <v>20</v>
      </c>
      <c r="H124" s="2">
        <v>15359.702785000003</v>
      </c>
      <c r="I124" t="b">
        <v>1</v>
      </c>
      <c r="J124" t="str">
        <f>+_xlfn.XLOOKUP(PRODUCTOS[[#This Row],[CODIGO]],P_CRITICOS[CODIGO],P_CRITICOS[DESC CORTA],"",0)</f>
        <v>PINO 3X8X320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6.3000000000000007</v>
      </c>
      <c r="M124" s="2">
        <f>+IFERROR(PRODUCTOS[[#This Row],[PPTO]]*PRODUCTOS[[#This Row],[CANT X MODULO]],"")</f>
        <v>96766.127545500014</v>
      </c>
      <c r="N124" s="2">
        <f>+IFERROR(PRODUCTOS[[#This Row],[PPTO X MODULO]]*32,"")</f>
        <v>3096516.0814560005</v>
      </c>
      <c r="O124" s="2">
        <f>+IFERROR(PRODUCTOS[[#This Row],[PPTO X TORRE]]*22,"")</f>
        <v>68123353.792032003</v>
      </c>
      <c r="P124" s="3">
        <f>+IFERROR(PRODUCTOS[[#This Row],[CANT X MODULO]]*702,"")</f>
        <v>4422.6000000000004</v>
      </c>
      <c r="Q124" s="3">
        <f>+SUMIFS(DETALLE_GD_1[CANTIDAD SOLICITADA],DETALLE_GD_1[CODIGO],PRODUCTOS[[#This Row],[CODIGO]])</f>
        <v>888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888</v>
      </c>
      <c r="T124" s="3">
        <f>+IFERROR(PRODUCTOS[[#This Row],[CANTIDAD RECIBIDA]]/PRODUCTOS[[#This Row],[CANT X MODULO]],"")</f>
        <v>140.95238095238093</v>
      </c>
      <c r="U124" s="3">
        <f>+SUMIFS(DETALLE_GD_1[VALOR TOTAL POR ITEM GD],DETALLE_GD_1[CODIGO],PRODUCTOS[[#This Row],[CODIGO]])</f>
        <v>13713845</v>
      </c>
      <c r="V124" s="3">
        <f>+IFERROR(PRODUCTOS[[#This Row],[PRECIO DE COMPRA]]/PRODUCTOS[[#This Row],[CANT. COMPRADA]],"")</f>
        <v>15443.519144144144</v>
      </c>
      <c r="W124" s="3">
        <f>+IFERROR(PRODUCTOS[[#This Row],[PRECIO COMPRA UNITARIO]]*PRODUCTOS[[#This Row],[PPTO FALTANTE]],"")</f>
        <v>54781251.108108118</v>
      </c>
      <c r="X124" s="7">
        <f>+IFERROR(PRODUCTOS[[#This Row],[PROYECCION COMPRA]]/PRODUCTOS[[#This Row],[PPTO TOTAL]]-1,"")</f>
        <v>-0.19585211151897863</v>
      </c>
      <c r="Y124" s="3">
        <f>+IFERROR((PRODUCTOS[[#This Row],[CANT X MODULO]]*704)-PRODUCTOS[[#This Row],[CANT. COMPRADA]],"")</f>
        <v>3547.2000000000007</v>
      </c>
      <c r="Z124" s="17">
        <f>+IFERROR(PRODUCTOS[[#This Row],[CANT. COMPRADA]]/PRODUCTOS[[#This Row],[PPTO FALTANTE]],"")</f>
        <v>0.25033829499323407</v>
      </c>
      <c r="AA124" s="3">
        <f>+IFERROR(PRODUCTOS[[#This Row],[PROYECCION COMPRA]]-(PRODUCTOS[[#This Row],[PPTO FALTANTE]]*PRODUCTOS[[#This Row],[PPTO]]),"")</f>
        <v>297313.38915611058</v>
      </c>
      <c r="AB124" s="3">
        <f>+_xlfn.XLOOKUP(PRODUCTOS[[#This Row],[CODIGO]],DETALLE_GD_1[CODIGO],DETALLE_GD_1[VALOR PPTO],"",0)</f>
        <v>15359.702799999999</v>
      </c>
      <c r="AC124" s="3">
        <f>+AB124-PRODUCTOS[[#This Row],[PPTO_ACTUALIZADO]]</f>
        <v>1.499999598308932E-5</v>
      </c>
    </row>
    <row r="125" spans="1:29" x14ac:dyDescent="0.25">
      <c r="A125">
        <v>302046</v>
      </c>
      <c r="B125" t="s">
        <v>115</v>
      </c>
      <c r="C125" t="s">
        <v>547</v>
      </c>
      <c r="D125" t="s">
        <v>240</v>
      </c>
      <c r="E125" t="s">
        <v>403</v>
      </c>
      <c r="F125" s="2">
        <v>10156.598467</v>
      </c>
      <c r="G125" s="6" t="s">
        <v>20</v>
      </c>
      <c r="H125" s="2">
        <v>10156.598467000002</v>
      </c>
      <c r="I125" t="b">
        <v>1</v>
      </c>
      <c r="J125" t="str">
        <f>+_xlfn.XLOOKUP(PRODUCTOS[[#This Row],[CODIGO]],P_CRITICOS[CODIGO],P_CRITICOS[DESC CORTA],"",0)</f>
        <v>PINO 2X6X400</v>
      </c>
      <c r="K125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34.65</v>
      </c>
      <c r="M125" s="2">
        <f>+IFERROR(PRODUCTOS[[#This Row],[PPTO]]*PRODUCTOS[[#This Row],[CANT X MODULO]],"")</f>
        <v>351926.13688154996</v>
      </c>
      <c r="N125" s="2">
        <f>+IFERROR(PRODUCTOS[[#This Row],[PPTO X MODULO]]*32,"")</f>
        <v>11261636.380209599</v>
      </c>
      <c r="O125" s="2">
        <f>+IFERROR(PRODUCTOS[[#This Row],[PPTO X TORRE]]*22,"")</f>
        <v>247756000.36461118</v>
      </c>
      <c r="P125" s="3">
        <f>+IFERROR(PRODUCTOS[[#This Row],[CANT X MODULO]]*702,"")</f>
        <v>24324.3</v>
      </c>
      <c r="Q125" s="3">
        <f>+SUMIFS(DETALLE_GD_1[CANTIDAD SOLICITADA],DETALLE_GD_1[CODIGO],PRODUCTOS[[#This Row],[CODIGO]])</f>
        <v>4837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4837</v>
      </c>
      <c r="T125" s="3">
        <f>+IFERROR(PRODUCTOS[[#This Row],[CANTIDAD RECIBIDA]]/PRODUCTOS[[#This Row],[CANT X MODULO]],"")</f>
        <v>139.59595959595961</v>
      </c>
      <c r="U125" s="3">
        <f>+SUMIFS(DETALLE_GD_1[VALOR TOTAL POR ITEM GD],DETALLE_GD_1[CODIGO],PRODUCTOS[[#This Row],[CODIGO]])</f>
        <v>49768122</v>
      </c>
      <c r="V125" s="3">
        <f>+IFERROR(PRODUCTOS[[#This Row],[PRECIO DE COMPRA]]/PRODUCTOS[[#This Row],[CANT. COMPRADA]],"")</f>
        <v>10289.047343394666</v>
      </c>
      <c r="W125" s="3">
        <f>+IFERROR(PRODUCTOS[[#This Row],[PRECIO COMPRA UNITARIO]]*PRODUCTOS[[#This Row],[PPTO FALTANTE]],"")</f>
        <v>201218783.27583212</v>
      </c>
      <c r="X125" s="7">
        <f>+IFERROR(PRODUCTOS[[#This Row],[PROYECCION COMPRA]]/PRODUCTOS[[#This Row],[PPTO TOTAL]]-1,"")</f>
        <v>-0.18783487390938003</v>
      </c>
      <c r="Y125" s="3">
        <f>+IFERROR((PRODUCTOS[[#This Row],[CANT X MODULO]]*704)-PRODUCTOS[[#This Row],[CANT. COMPRADA]],"")</f>
        <v>19556.599999999999</v>
      </c>
      <c r="Z125" s="17">
        <f>+IFERROR(PRODUCTOS[[#This Row],[CANT. COMPRADA]]/PRODUCTOS[[#This Row],[PPTO FALTANTE]],"")</f>
        <v>0.24733338105805713</v>
      </c>
      <c r="AA125" s="3">
        <f>+IFERROR(PRODUCTOS[[#This Row],[PROYECCION COMPRA]]-(PRODUCTOS[[#This Row],[PPTO FALTANTE]]*PRODUCTOS[[#This Row],[PPTO]]),"")</f>
        <v>2590249.696099937</v>
      </c>
      <c r="AB125" s="3">
        <f>+_xlfn.XLOOKUP(PRODUCTOS[[#This Row],[CODIGO]],DETALLE_GD_1[CODIGO],DETALLE_GD_1[VALOR PPTO],"",0)</f>
        <v>10156.5985</v>
      </c>
      <c r="AC125" s="3">
        <f>+AB125-PRODUCTOS[[#This Row],[PPTO_ACTUALIZADO]]</f>
        <v>3.2999998438754119E-5</v>
      </c>
    </row>
    <row r="126" spans="1:29" hidden="1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18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18</v>
      </c>
      <c r="T126" s="3">
        <f>+IFERROR(PRODUCTOS[[#This Row],[CANTIDAD RECIBIDA]]/PRODUCTOS[[#This Row],[CANT X MODULO]],"")</f>
        <v>137.14285714285714</v>
      </c>
      <c r="U126" s="3">
        <f>+SUMIFS(DETALLE_GD_1[VALOR TOTAL POR ITEM GD],DETALLE_GD_1[CODIGO],PRODUCTOS[[#This Row],[CODIGO]])</f>
        <v>392207</v>
      </c>
      <c r="V126" s="3">
        <f>+IFERROR(PRODUCTOS[[#This Row],[PRECIO DE COMPRA]]/PRODUCTOS[[#This Row],[CANT. COMPRADA]],"")</f>
        <v>21789.277777777777</v>
      </c>
      <c r="W126" s="3">
        <f>+IFERROR(PRODUCTOS[[#This Row],[PRECIO COMPRA UNITARIO]]*PRODUCTOS[[#This Row],[PPTO FALTANTE]],"")</f>
        <v>1621122.2666666668</v>
      </c>
      <c r="X126" s="7">
        <f>+IFERROR(PRODUCTOS[[#This Row],[PROYECCION COMPRA]]/PRODUCTOS[[#This Row],[PPTO TOTAL]]-1,"")</f>
        <v>-0.19948011250111786</v>
      </c>
      <c r="Y126" s="3">
        <f>+IFERROR((PRODUCTOS[[#This Row],[CANT X MODULO]]*704)-PRODUCTOS[[#This Row],[CANT. COMPRADA]],"")</f>
        <v>74.400000000000006</v>
      </c>
      <c r="Z126" s="17">
        <f>+IFERROR(PRODUCTOS[[#This Row],[CANT. COMPRADA]]/PRODUCTOS[[#This Row],[PPTO FALTANTE]],"")</f>
        <v>0.24193548387096772</v>
      </c>
      <c r="AA126" s="3">
        <f>+IFERROR(PRODUCTOS[[#This Row],[PROYECCION COMPRA]]-(PRODUCTOS[[#This Row],[PPTO FALTANTE]]*PRODUCTOS[[#This Row],[PPTO]]),"")</f>
        <v>-9467.1141717333812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hidden="1" x14ac:dyDescent="0.25">
      <c r="A127">
        <v>701043</v>
      </c>
      <c r="B127" t="s">
        <v>197</v>
      </c>
      <c r="C127" t="s">
        <v>548</v>
      </c>
      <c r="D127" t="s">
        <v>240</v>
      </c>
      <c r="E127" t="s">
        <v>402</v>
      </c>
      <c r="F127" s="2">
        <v>22146.362772</v>
      </c>
      <c r="G127" s="6" t="s">
        <v>18</v>
      </c>
      <c r="H127" s="2">
        <v>22146.362772</v>
      </c>
      <c r="I127" t="b">
        <v>1</v>
      </c>
      <c r="J127" t="str">
        <f>+_xlfn.XLOOKUP(PRODUCTOS[[#This Row],[CODIGO]],P_CRITICOS[CODIGO],P_CRITICOS[DESC CORTA],"",0)</f>
        <v>VOLCANITA EMPAPELADA CIELO</v>
      </c>
      <c r="K127" t="str">
        <f>+IFERROR(IF(VLOOKUP(PRODUCTOS[[#This Row],[CODIGO]],P_CRITICOS[],3,0)="*","PRODUCTO CRITICO","NO CRITICO"),"NO CRITICO")</f>
        <v>PRODUCTO CRITICO</v>
      </c>
      <c r="L127" s="15">
        <f>+_xlfn.XLOOKUP(PRODUCTOS[[#This Row],[CODIGO]],BD_MODULO[Artículo],BD_MODULO[CUB_ACTUALIZADA],"",0)</f>
        <v>7.0875000000000012</v>
      </c>
      <c r="M127" s="2">
        <f>+IFERROR(PRODUCTOS[[#This Row],[PPTO]]*PRODUCTOS[[#This Row],[CANT X MODULO]],"")</f>
        <v>156962.34614655003</v>
      </c>
      <c r="N127" s="2">
        <f>+IFERROR(PRODUCTOS[[#This Row],[PPTO X MODULO]]*32,"")</f>
        <v>5022795.0766896009</v>
      </c>
      <c r="O127" s="2">
        <f>+IFERROR(PRODUCTOS[[#This Row],[PPTO X TORRE]]*22,"")</f>
        <v>110501491.68717122</v>
      </c>
      <c r="P127" s="3">
        <f>+IFERROR(PRODUCTOS[[#This Row],[CANT X MODULO]]*702,"")</f>
        <v>4975.4250000000011</v>
      </c>
      <c r="Q127" s="3">
        <f>+SUMIFS(DETALLE_GD_1[CANTIDAD SOLICITADA],DETALLE_GD_1[CODIGO],PRODUCTOS[[#This Row],[CODIGO]])</f>
        <v>956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956</v>
      </c>
      <c r="T127" s="3">
        <f>+IFERROR(PRODUCTOS[[#This Row],[CANTIDAD RECIBIDA]]/PRODUCTOS[[#This Row],[CANT X MODULO]],"")</f>
        <v>134.8853615520282</v>
      </c>
      <c r="U127" s="3">
        <f>+SUMIFS(DETALLE_GD_1[VALOR TOTAL POR ITEM GD],DETALLE_GD_1[CODIGO],PRODUCTOS[[#This Row],[CODIGO]])</f>
        <v>21504261</v>
      </c>
      <c r="V127" s="3">
        <f>+IFERROR(PRODUCTOS[[#This Row],[PRECIO DE COMPRA]]/PRODUCTOS[[#This Row],[CANT. COMPRADA]],"")</f>
        <v>22493.996861924687</v>
      </c>
      <c r="W127" s="3">
        <f>+IFERROR(PRODUCTOS[[#This Row],[PRECIO COMPRA UNITARIO]]*PRODUCTOS[[#This Row],[PPTO FALTANTE]],"")</f>
        <v>90731785.742259443</v>
      </c>
      <c r="X127" s="7">
        <f>+IFERROR(PRODUCTOS[[#This Row],[PROYECCION COMPRA]]/PRODUCTOS[[#This Row],[PPTO TOTAL]]-1,"")</f>
        <v>-0.17890895084818992</v>
      </c>
      <c r="Y127" s="3">
        <f>+IFERROR((PRODUCTOS[[#This Row],[CANT X MODULO]]*704)-PRODUCTOS[[#This Row],[CANT. COMPRADA]],"")</f>
        <v>4033.6000000000013</v>
      </c>
      <c r="Z127" s="17">
        <f>+IFERROR(PRODUCTOS[[#This Row],[CANT. COMPRADA]]/PRODUCTOS[[#This Row],[PPTO FALTANTE]],"")</f>
        <v>0.23700912336374447</v>
      </c>
      <c r="AA127" s="3">
        <f>+IFERROR(PRODUCTOS[[#This Row],[PROYECCION COMPRA]]-(PRODUCTOS[[#This Row],[PPTO FALTANTE]]*PRODUCTOS[[#This Row],[PPTO]]),"")</f>
        <v>1402216.8651202172</v>
      </c>
      <c r="AB127" s="3">
        <f>+_xlfn.XLOOKUP(PRODUCTOS[[#This Row],[CODIGO]],DETALLE_GD_1[CODIGO],DETALLE_GD_1[VALOR PPTO],"",0)</f>
        <v>22146.362799999999</v>
      </c>
      <c r="AC127" s="3">
        <f>+AB127-PRODUCTOS[[#This Row],[PPTO_ACTUALIZADO]]</f>
        <v>2.7999998565064743E-5</v>
      </c>
    </row>
    <row r="128" spans="1:29" hidden="1" x14ac:dyDescent="0.25">
      <c r="A128">
        <v>5316484</v>
      </c>
      <c r="B128" t="s">
        <v>96</v>
      </c>
      <c r="C128" t="s">
        <v>602</v>
      </c>
      <c r="D128" t="s">
        <v>258</v>
      </c>
      <c r="E128" t="s">
        <v>405</v>
      </c>
      <c r="F128" s="2">
        <v>4372.7272730000004</v>
      </c>
      <c r="G128" s="6" t="s">
        <v>31</v>
      </c>
      <c r="H128" s="2">
        <v>4372.7272730000004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0.52500000000000002</v>
      </c>
      <c r="M128" s="2">
        <f>+IFERROR(PRODUCTOS[[#This Row],[PPTO]]*PRODUCTOS[[#This Row],[CANT X MODULO]],"")</f>
        <v>2295.6818183250002</v>
      </c>
      <c r="N128" s="2">
        <f>+IFERROR(PRODUCTOS[[#This Row],[PPTO X MODULO]]*32,"")</f>
        <v>73461.818186400007</v>
      </c>
      <c r="O128" s="2">
        <f>+IFERROR(PRODUCTOS[[#This Row],[PPTO X TORRE]]*22,"")</f>
        <v>1616160.0001008001</v>
      </c>
      <c r="P128" s="3">
        <f>+IFERROR(PRODUCTOS[[#This Row],[CANT X MODULO]]*702,"")</f>
        <v>368.55</v>
      </c>
      <c r="Q128" s="3">
        <f>+SUMIFS(DETALLE_GD_1[CANTIDAD SOLICITADA],DETALLE_GD_1[CODIGO],PRODUCTOS[[#This Row],[CODIGO]])</f>
        <v>70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70</v>
      </c>
      <c r="T128" s="3">
        <f>+IFERROR(PRODUCTOS[[#This Row],[CANTIDAD RECIBIDA]]/PRODUCTOS[[#This Row],[CANT X MODULO]],"")</f>
        <v>133.33333333333331</v>
      </c>
      <c r="U128" s="3">
        <f>+SUMIFS(DETALLE_GD_1[VALOR TOTAL POR ITEM GD],DETALLE_GD_1[CODIGO],PRODUCTOS[[#This Row],[CODIGO]])</f>
        <v>303105</v>
      </c>
      <c r="V128" s="3">
        <f>+IFERROR(PRODUCTOS[[#This Row],[PRECIO DE COMPRA]]/PRODUCTOS[[#This Row],[CANT. COMPRADA]],"")</f>
        <v>4330.0714285714284</v>
      </c>
      <c r="W128" s="3">
        <f>+IFERROR(PRODUCTOS[[#This Row],[PRECIO COMPRA UNITARIO]]*PRODUCTOS[[#This Row],[PPTO FALTANTE]],"")</f>
        <v>1297289.4000000001</v>
      </c>
      <c r="X128" s="7">
        <f>+IFERROR(PRODUCTOS[[#This Row],[PROYECCION COMPRA]]/PRODUCTOS[[#This Row],[PPTO TOTAL]]-1,"")</f>
        <v>-0.19730138110144535</v>
      </c>
      <c r="Y128" s="3">
        <f>+IFERROR((PRODUCTOS[[#This Row],[CANT X MODULO]]*704)-PRODUCTOS[[#This Row],[CANT. COMPRADA]],"")</f>
        <v>299.60000000000002</v>
      </c>
      <c r="Z128" s="17">
        <f>+IFERROR(PRODUCTOS[[#This Row],[CANT. COMPRADA]]/PRODUCTOS[[#This Row],[PPTO FALTANTE]],"")</f>
        <v>0.23364485981308408</v>
      </c>
      <c r="AA128" s="3">
        <f>+IFERROR(PRODUCTOS[[#This Row],[PROYECCION COMPRA]]-(PRODUCTOS[[#This Row],[PPTO FALTANTE]]*PRODUCTOS[[#This Row],[PPTO]]),"")</f>
        <v>-12779.690990800038</v>
      </c>
      <c r="AB128" s="3">
        <f>+_xlfn.XLOOKUP(PRODUCTOS[[#This Row],[CODIGO]],DETALLE_GD_1[CODIGO],DETALLE_GD_1[VALOR PPTO],"",0)</f>
        <v>4372.7272999999996</v>
      </c>
      <c r="AC128" s="3">
        <f>+AB128-PRODUCTOS[[#This Row],[PPTO_ACTUALIZADO]]</f>
        <v>2.6999999136023689E-5</v>
      </c>
    </row>
    <row r="129" spans="1:29" hidden="1" x14ac:dyDescent="0.25">
      <c r="A129">
        <v>1405006</v>
      </c>
      <c r="B129" t="s">
        <v>199</v>
      </c>
      <c r="C129">
        <v>0</v>
      </c>
      <c r="D129" t="s">
        <v>244</v>
      </c>
      <c r="E129" t="s">
        <v>409</v>
      </c>
      <c r="F129" s="2">
        <v>35.19746</v>
      </c>
      <c r="G129" s="6" t="s">
        <v>31</v>
      </c>
      <c r="H129" s="2">
        <v>35.197460000000007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30.450000000000003</v>
      </c>
      <c r="M129" s="2">
        <f>+IFERROR(PRODUCTOS[[#This Row],[PPTO]]*PRODUCTOS[[#This Row],[CANT X MODULO]],"")</f>
        <v>1071.762657</v>
      </c>
      <c r="N129" s="2">
        <f>+IFERROR(PRODUCTOS[[#This Row],[PPTO X MODULO]]*32,"")</f>
        <v>34296.405024</v>
      </c>
      <c r="O129" s="2">
        <f>+IFERROR(PRODUCTOS[[#This Row],[PPTO X TORRE]]*22,"")</f>
        <v>754520.91052799998</v>
      </c>
      <c r="P129" s="3">
        <f>+IFERROR(PRODUCTOS[[#This Row],[CANT X MODULO]]*702,"")</f>
        <v>21375.9</v>
      </c>
      <c r="Q129" s="3">
        <f>+SUMIFS(DETALLE_GD_1[CANTIDAD SOLICITADA],DETALLE_GD_1[CODIGO],PRODUCTOS[[#This Row],[CODIGO]])</f>
        <v>4050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4050</v>
      </c>
      <c r="T129" s="3">
        <f>+IFERROR(PRODUCTOS[[#This Row],[CANTIDAD RECIBIDA]]/PRODUCTOS[[#This Row],[CANT X MODULO]],"")</f>
        <v>133.00492610837438</v>
      </c>
      <c r="U129" s="3">
        <f>+SUMIFS(DETALLE_GD_1[VALOR TOTAL POR ITEM GD],DETALLE_GD_1[CODIGO],PRODUCTOS[[#This Row],[CODIGO]])</f>
        <v>142766</v>
      </c>
      <c r="V129" s="3">
        <f>+IFERROR(PRODUCTOS[[#This Row],[PRECIO DE COMPRA]]/PRODUCTOS[[#This Row],[CANT. COMPRADA]],"")</f>
        <v>35.250864197530866</v>
      </c>
      <c r="W129" s="3">
        <f>+IFERROR(PRODUCTOS[[#This Row],[PRECIO COMPRA UNITARIO]]*PRODUCTOS[[#This Row],[PPTO FALTANTE]],"")</f>
        <v>612899.7256296298</v>
      </c>
      <c r="X129" s="7">
        <f>+IFERROR(PRODUCTOS[[#This Row],[PROYECCION COMPRA]]/PRODUCTOS[[#This Row],[PPTO TOTAL]]-1,"")</f>
        <v>-0.18769683241683288</v>
      </c>
      <c r="Y129" s="3">
        <f>+IFERROR((PRODUCTOS[[#This Row],[CANT X MODULO]]*704)-PRODUCTOS[[#This Row],[CANT. COMPRADA]],"")</f>
        <v>17386.800000000003</v>
      </c>
      <c r="Z129" s="17">
        <f>+IFERROR(PRODUCTOS[[#This Row],[CANT. COMPRADA]]/PRODUCTOS[[#This Row],[PPTO FALTANTE]],"")</f>
        <v>0.23293533025053484</v>
      </c>
      <c r="AA129" s="3">
        <f>+IFERROR(PRODUCTOS[[#This Row],[PROYECCION COMPRA]]-(PRODUCTOS[[#This Row],[PPTO FALTANTE]]*PRODUCTOS[[#This Row],[PPTO]]),"")</f>
        <v>928.52810162969399</v>
      </c>
      <c r="AB129" s="3">
        <f>+_xlfn.XLOOKUP(PRODUCTOS[[#This Row],[CODIGO]],DETALLE_GD_1[CODIGO],DETALLE_GD_1[VALOR PPTO],"",0)</f>
        <v>35.197499999999998</v>
      </c>
      <c r="AC129" s="3">
        <f>+AB129-PRODUCTOS[[#This Row],[PPTO_ACTUALIZADO]]</f>
        <v>3.9999999991380264E-5</v>
      </c>
    </row>
    <row r="130" spans="1:29" hidden="1" x14ac:dyDescent="0.25">
      <c r="A130">
        <v>5316483</v>
      </c>
      <c r="B130" t="s">
        <v>97</v>
      </c>
      <c r="C130" t="s">
        <v>603</v>
      </c>
      <c r="D130" t="s">
        <v>258</v>
      </c>
      <c r="E130" t="s">
        <v>405</v>
      </c>
      <c r="F130" s="2">
        <v>3237.6071430000002</v>
      </c>
      <c r="G130" s="6" t="s">
        <v>31</v>
      </c>
      <c r="H130" s="2">
        <v>3237.6071430000002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0.52500000000000002</v>
      </c>
      <c r="M130" s="2">
        <f>+IFERROR(PRODUCTOS[[#This Row],[PPTO]]*PRODUCTOS[[#This Row],[CANT X MODULO]],"")</f>
        <v>1699.7437500750002</v>
      </c>
      <c r="N130" s="2">
        <f>+IFERROR(PRODUCTOS[[#This Row],[PPTO X MODULO]]*32,"")</f>
        <v>54391.800002400007</v>
      </c>
      <c r="O130" s="2">
        <f>+IFERROR(PRODUCTOS[[#This Row],[PPTO X TORRE]]*22,"")</f>
        <v>1196619.6000528</v>
      </c>
      <c r="P130" s="3">
        <f>+IFERROR(PRODUCTOS[[#This Row],[CANT X MODULO]]*702,"")</f>
        <v>368.55</v>
      </c>
      <c r="Q130" s="3">
        <f>+SUMIFS(DETALLE_GD_1[CANTIDAD SOLICITADA],DETALLE_GD_1[CODIGO],PRODUCTOS[[#This Row],[CODIGO]])</f>
        <v>69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69</v>
      </c>
      <c r="T130" s="3">
        <f>+IFERROR(PRODUCTOS[[#This Row],[CANTIDAD RECIBIDA]]/PRODUCTOS[[#This Row],[CANT X MODULO]],"")</f>
        <v>131.42857142857142</v>
      </c>
      <c r="U130" s="3">
        <f>+SUMIFS(DETALLE_GD_1[VALOR TOTAL POR ITEM GD],DETALLE_GD_1[CODIGO],PRODUCTOS[[#This Row],[CODIGO]])</f>
        <v>210070</v>
      </c>
      <c r="V130" s="3">
        <f>+IFERROR(PRODUCTOS[[#This Row],[PRECIO DE COMPRA]]/PRODUCTOS[[#This Row],[CANT. COMPRADA]],"")</f>
        <v>3044.4927536231885</v>
      </c>
      <c r="W130" s="3">
        <f>+IFERROR(PRODUCTOS[[#This Row],[PRECIO COMPRA UNITARIO]]*PRODUCTOS[[#This Row],[PPTO FALTANTE]],"")</f>
        <v>915174.52173913049</v>
      </c>
      <c r="X130" s="7">
        <f>+IFERROR(PRODUCTOS[[#This Row],[PROYECCION COMPRA]]/PRODUCTOS[[#This Row],[PPTO TOTAL]]-1,"")</f>
        <v>-0.23520012400035151</v>
      </c>
      <c r="Y130" s="3">
        <f>+IFERROR((PRODUCTOS[[#This Row],[CANT X MODULO]]*704)-PRODUCTOS[[#This Row],[CANT. COMPRADA]],"")</f>
        <v>300.60000000000002</v>
      </c>
      <c r="Z130" s="17">
        <f>+IFERROR(PRODUCTOS[[#This Row],[CANT. COMPRADA]]/PRODUCTOS[[#This Row],[PPTO FALTANTE]],"")</f>
        <v>0.22954091816367264</v>
      </c>
      <c r="AA130" s="3">
        <f>+IFERROR(PRODUCTOS[[#This Row],[PROYECCION COMPRA]]-(PRODUCTOS[[#This Row],[PPTO FALTANTE]]*PRODUCTOS[[#This Row],[PPTO]]),"")</f>
        <v>-58050.18544666958</v>
      </c>
      <c r="AB130" s="3">
        <f>+_xlfn.XLOOKUP(PRODUCTOS[[#This Row],[CODIGO]],DETALLE_GD_1[CODIGO],DETALLE_GD_1[VALOR PPTO],"",0)</f>
        <v>3237.6071000000002</v>
      </c>
      <c r="AC130" s="3">
        <f>+AB130-PRODUCTOS[[#This Row],[PPTO_ACTUALIZADO]]</f>
        <v>-4.3000000005122274E-5</v>
      </c>
    </row>
    <row r="131" spans="1:29" hidden="1" x14ac:dyDescent="0.25">
      <c r="A131">
        <v>408071</v>
      </c>
      <c r="B131" t="s">
        <v>111</v>
      </c>
      <c r="C131" t="s">
        <v>616</v>
      </c>
      <c r="D131" t="s">
        <v>240</v>
      </c>
      <c r="E131" t="s">
        <v>399</v>
      </c>
      <c r="F131" s="2">
        <v>23200.297871999999</v>
      </c>
      <c r="G131" s="6" t="s">
        <v>36</v>
      </c>
      <c r="H131" s="2">
        <v>23200.297871999981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0.20317500000000016</v>
      </c>
      <c r="M131" s="2">
        <f>+IFERROR(PRODUCTOS[[#This Row],[PPTO]]*PRODUCTOS[[#This Row],[CANT X MODULO]],"")</f>
        <v>4713.7205201436036</v>
      </c>
      <c r="N131" s="2">
        <f>+IFERROR(PRODUCTOS[[#This Row],[PPTO X MODULO]]*32,"")</f>
        <v>150839.05664459532</v>
      </c>
      <c r="O131" s="2">
        <f>+IFERROR(PRODUCTOS[[#This Row],[PPTO X TORRE]]*22,"")</f>
        <v>3318459.2461810969</v>
      </c>
      <c r="P131" s="3">
        <f>+IFERROR(PRODUCTOS[[#This Row],[CANT X MODULO]]*702,"")</f>
        <v>142.62885000000011</v>
      </c>
      <c r="Q131" s="3">
        <f>+SUMIFS(DETALLE_GD_1[CANTIDAD SOLICITADA],DETALLE_GD_1[CODIGO],PRODUCTOS[[#This Row],[CODIGO]])</f>
        <v>26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26</v>
      </c>
      <c r="T131" s="3">
        <f>+IFERROR(PRODUCTOS[[#This Row],[CANTIDAD RECIBIDA]]/PRODUCTOS[[#This Row],[CANT X MODULO]],"")</f>
        <v>127.96850006152322</v>
      </c>
      <c r="U131" s="3">
        <f>+SUMIFS(DETALLE_GD_1[VALOR TOTAL POR ITEM GD],DETALLE_GD_1[CODIGO],PRODUCTOS[[#This Row],[CODIGO]])</f>
        <v>603223</v>
      </c>
      <c r="V131" s="3">
        <f>+IFERROR(PRODUCTOS[[#This Row],[PRECIO DE COMPRA]]/PRODUCTOS[[#This Row],[CANT. COMPRADA]],"")</f>
        <v>23200.884615384617</v>
      </c>
      <c r="W131" s="3">
        <f>+IFERROR(PRODUCTOS[[#This Row],[PRECIO COMPRA UNITARIO]]*PRODUCTOS[[#This Row],[PPTO FALTANTE]],"")</f>
        <v>2715320.1711384645</v>
      </c>
      <c r="X131" s="7">
        <f>+IFERROR(PRODUCTOS[[#This Row],[PROYECCION COMPRA]]/PRODUCTOS[[#This Row],[PPTO TOTAL]]-1,"")</f>
        <v>-0.18175274436072364</v>
      </c>
      <c r="Y131" s="3">
        <f>+IFERROR((PRODUCTOS[[#This Row],[CANT X MODULO]]*704)-PRODUCTOS[[#This Row],[CANT. COMPRADA]],"")</f>
        <v>117.03520000000012</v>
      </c>
      <c r="Z131" s="17">
        <f>+IFERROR(PRODUCTOS[[#This Row],[CANT. COMPRADA]]/PRODUCTOS[[#This Row],[PPTO FALTANTE]],"")</f>
        <v>0.2221553857301049</v>
      </c>
      <c r="AA131" s="3">
        <f>+IFERROR(PRODUCTOS[[#This Row],[PROYECCION COMPRA]]-(PRODUCTOS[[#This Row],[PPTO FALTANTE]]*PRODUCTOS[[#This Row],[PPTO]]),"")</f>
        <v>68.669629367534071</v>
      </c>
      <c r="AB131" s="3">
        <f>+_xlfn.XLOOKUP(PRODUCTOS[[#This Row],[CODIGO]],DETALLE_GD_1[CODIGO],DETALLE_GD_1[VALOR PPTO],"",0)</f>
        <v>23200.297900000001</v>
      </c>
      <c r="AC131" s="3">
        <f>+AB131-PRODUCTOS[[#This Row],[PPTO_ACTUALIZADO]]</f>
        <v>2.8000020392937586E-5</v>
      </c>
    </row>
    <row r="132" spans="1:29" hidden="1" x14ac:dyDescent="0.25">
      <c r="A132">
        <v>408088</v>
      </c>
      <c r="B132" t="s">
        <v>109</v>
      </c>
      <c r="C132" t="s">
        <v>614</v>
      </c>
      <c r="D132" t="s">
        <v>240</v>
      </c>
      <c r="E132" t="s">
        <v>399</v>
      </c>
      <c r="F132" s="2">
        <v>17500.092714999999</v>
      </c>
      <c r="G132" s="6" t="s">
        <v>36</v>
      </c>
      <c r="H132" s="2">
        <v>17500.092714999999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0.126</v>
      </c>
      <c r="M132" s="2">
        <f>+IFERROR(PRODUCTOS[[#This Row],[PPTO]]*PRODUCTOS[[#This Row],[CANT X MODULO]],"")</f>
        <v>2205.0116820899998</v>
      </c>
      <c r="N132" s="2">
        <f>+IFERROR(PRODUCTOS[[#This Row],[PPTO X MODULO]]*32,"")</f>
        <v>70560.373826879993</v>
      </c>
      <c r="O132" s="2">
        <f>+IFERROR(PRODUCTOS[[#This Row],[PPTO X TORRE]]*22,"")</f>
        <v>1552328.2241913599</v>
      </c>
      <c r="P132" s="3">
        <f>+IFERROR(PRODUCTOS[[#This Row],[CANT X MODULO]]*702,"")</f>
        <v>88.451999999999998</v>
      </c>
      <c r="Q132" s="3">
        <f>+SUMIFS(DETALLE_GD_1[CANTIDAD SOLICITADA],DETALLE_GD_1[CODIGO],PRODUCTOS[[#This Row],[CODIGO]])</f>
        <v>16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16</v>
      </c>
      <c r="T132" s="3">
        <f>+IFERROR(PRODUCTOS[[#This Row],[CANTIDAD RECIBIDA]]/PRODUCTOS[[#This Row],[CANT X MODULO]],"")</f>
        <v>126.98412698412699</v>
      </c>
      <c r="U132" s="3">
        <f>+SUMIFS(DETALLE_GD_1[VALOR TOTAL POR ITEM GD],DETALLE_GD_1[CODIGO],PRODUCTOS[[#This Row],[CODIGO]])</f>
        <v>280000</v>
      </c>
      <c r="V132" s="3">
        <f>+IFERROR(PRODUCTOS[[#This Row],[PRECIO DE COMPRA]]/PRODUCTOS[[#This Row],[CANT. COMPRADA]],"")</f>
        <v>17500</v>
      </c>
      <c r="W132" s="3">
        <f>+IFERROR(PRODUCTOS[[#This Row],[PRECIO COMPRA UNITARIO]]*PRODUCTOS[[#This Row],[PPTO FALTANTE]],"")</f>
        <v>1272320.0000000002</v>
      </c>
      <c r="X132" s="7">
        <f>+IFERROR(PRODUCTOS[[#This Row],[PROYECCION COMPRA]]/PRODUCTOS[[#This Row],[PPTO TOTAL]]-1,"")</f>
        <v>-0.18037952272446878</v>
      </c>
      <c r="Y132" s="3">
        <f>+IFERROR((PRODUCTOS[[#This Row],[CANT X MODULO]]*704)-PRODUCTOS[[#This Row],[CANT. COMPRADA]],"")</f>
        <v>72.704000000000008</v>
      </c>
      <c r="Z132" s="17">
        <f>+IFERROR(PRODUCTOS[[#This Row],[CANT. COMPRADA]]/PRODUCTOS[[#This Row],[PPTO FALTANTE]],"")</f>
        <v>0.22007042253521125</v>
      </c>
      <c r="AA132" s="3">
        <f>+IFERROR(PRODUCTOS[[#This Row],[PROYECCION COMPRA]]-(PRODUCTOS[[#This Row],[PPTO FALTANTE]]*PRODUCTOS[[#This Row],[PPTO]]),"")</f>
        <v>-6.7407513598445803</v>
      </c>
      <c r="AB132" s="3">
        <f>+_xlfn.XLOOKUP(PRODUCTOS[[#This Row],[CODIGO]],DETALLE_GD_1[CODIGO],DETALLE_GD_1[VALOR PPTO],"",0)</f>
        <v>17500.092700000001</v>
      </c>
      <c r="AC132" s="3">
        <f>+AB132-PRODUCTOS[[#This Row],[PPTO_ACTUALIZADO]]</f>
        <v>-1.4999997802078724E-5</v>
      </c>
    </row>
    <row r="133" spans="1:29" hidden="1" x14ac:dyDescent="0.25">
      <c r="A133">
        <v>704025</v>
      </c>
      <c r="B133" t="s">
        <v>333</v>
      </c>
      <c r="C133" t="s">
        <v>674</v>
      </c>
      <c r="D133" t="s">
        <v>240</v>
      </c>
      <c r="E133" t="s">
        <v>402</v>
      </c>
      <c r="F133" s="2">
        <v>580</v>
      </c>
      <c r="G133" s="6" t="s">
        <v>31</v>
      </c>
      <c r="H133" s="2">
        <v>580</v>
      </c>
      <c r="I133" t="b">
        <v>1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4.2</v>
      </c>
      <c r="M133" s="2">
        <f>+IFERROR(PRODUCTOS[[#This Row],[PPTO]]*PRODUCTOS[[#This Row],[CANT X MODULO]],"")</f>
        <v>2436</v>
      </c>
      <c r="N133" s="2">
        <f>+IFERROR(PRODUCTOS[[#This Row],[PPTO X MODULO]]*32,"")</f>
        <v>77952</v>
      </c>
      <c r="O133" s="2">
        <f>+IFERROR(PRODUCTOS[[#This Row],[PPTO X TORRE]]*22,"")</f>
        <v>1714944</v>
      </c>
      <c r="P133" s="3">
        <f>+IFERROR(PRODUCTOS[[#This Row],[CANT X MODULO]]*702,"")</f>
        <v>2948.4</v>
      </c>
      <c r="Q133" s="3">
        <f>+SUMIFS(DETALLE_GD_1[CANTIDAD SOLICITADA],DETALLE_GD_1[CODIGO],PRODUCTOS[[#This Row],[CODIGO]])</f>
        <v>532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532</v>
      </c>
      <c r="T133" s="3">
        <f>+IFERROR(PRODUCTOS[[#This Row],[CANTIDAD RECIBIDA]]/PRODUCTOS[[#This Row],[CANT X MODULO]],"")</f>
        <v>126.66666666666666</v>
      </c>
      <c r="U133" s="3">
        <f>+SUMIFS(DETALLE_GD_1[VALOR TOTAL POR ITEM GD],DETALLE_GD_1[CODIGO],PRODUCTOS[[#This Row],[CODIGO]])</f>
        <v>308507</v>
      </c>
      <c r="V133" s="3">
        <f>+IFERROR(PRODUCTOS[[#This Row],[PRECIO DE COMPRA]]/PRODUCTOS[[#This Row],[CANT. COMPRADA]],"")</f>
        <v>579.9003759398496</v>
      </c>
      <c r="W133" s="3">
        <f>+IFERROR(PRODUCTOS[[#This Row],[PRECIO COMPRA UNITARIO]]*PRODUCTOS[[#This Row],[PPTO FALTANTE]],"")</f>
        <v>1406142.4315789475</v>
      </c>
      <c r="X133" s="7">
        <f>+IFERROR(PRODUCTOS[[#This Row],[PROYECCION COMPRA]]/PRODUCTOS[[#This Row],[PPTO TOTAL]]-1,"")</f>
        <v>-0.18006510324596747</v>
      </c>
      <c r="Y133" s="3">
        <f>+IFERROR((PRODUCTOS[[#This Row],[CANT X MODULO]]*704)-PRODUCTOS[[#This Row],[CANT. COMPRADA]],"")</f>
        <v>2424.8000000000002</v>
      </c>
      <c r="Z133" s="17">
        <f>+IFERROR(PRODUCTOS[[#This Row],[CANT. COMPRADA]]/PRODUCTOS[[#This Row],[PPTO FALTANTE]],"")</f>
        <v>0.21939953810623555</v>
      </c>
      <c r="AA133" s="3">
        <f>+IFERROR(PRODUCTOS[[#This Row],[PROYECCION COMPRA]]-(PRODUCTOS[[#This Row],[PPTO FALTANTE]]*PRODUCTOS[[#This Row],[PPTO]]),"")</f>
        <v>-241.568421052536</v>
      </c>
      <c r="AB133" s="3">
        <f>+_xlfn.XLOOKUP(PRODUCTOS[[#This Row],[CODIGO]],DETALLE_GD_1[CODIGO],DETALLE_GD_1[VALOR PPTO],"",0)</f>
        <v>580</v>
      </c>
      <c r="AC133" s="3">
        <f>+AB133-PRODUCTOS[[#This Row],[PPTO_ACTUALIZADO]]</f>
        <v>0</v>
      </c>
    </row>
    <row r="134" spans="1:29" hidden="1" x14ac:dyDescent="0.25">
      <c r="A134">
        <v>705028</v>
      </c>
      <c r="B134" t="s">
        <v>72</v>
      </c>
      <c r="C134" t="s">
        <v>590</v>
      </c>
      <c r="D134" t="s">
        <v>240</v>
      </c>
      <c r="E134" t="s">
        <v>402</v>
      </c>
      <c r="F134" s="2">
        <v>22927.086207</v>
      </c>
      <c r="G134" s="6" t="s">
        <v>18</v>
      </c>
      <c r="H134" s="2">
        <v>22927.086207</v>
      </c>
      <c r="I134" t="b">
        <v>1</v>
      </c>
      <c r="J134" t="str">
        <f>+_xlfn.XLOOKUP(PRODUCTOS[[#This Row],[CODIGO]],P_CRITICOS[CODIGO],P_CRITICOS[DESC CORTA],"",0)</f>
        <v>SIMPLISIMA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3.6749999999999998</v>
      </c>
      <c r="M134" s="2">
        <f>+IFERROR(PRODUCTOS[[#This Row],[PPTO]]*PRODUCTOS[[#This Row],[CANT X MODULO]],"")</f>
        <v>84257.041810725001</v>
      </c>
      <c r="N134" s="2">
        <f>+IFERROR(PRODUCTOS[[#This Row],[PPTO X MODULO]]*32,"")</f>
        <v>2696225.3379432</v>
      </c>
      <c r="O134" s="2">
        <f>+IFERROR(PRODUCTOS[[#This Row],[PPTO X TORRE]]*22,"")</f>
        <v>59316957.4347504</v>
      </c>
      <c r="P134" s="3">
        <f>+IFERROR(PRODUCTOS[[#This Row],[CANT X MODULO]]*702,"")</f>
        <v>2579.85</v>
      </c>
      <c r="Q134" s="3">
        <f>+SUMIFS(DETALLE_GD_1[CANTIDAD SOLICITADA],DETALLE_GD_1[CODIGO],PRODUCTOS[[#This Row],[CODIGO]])</f>
        <v>449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449</v>
      </c>
      <c r="T134" s="3">
        <f>+IFERROR(PRODUCTOS[[#This Row],[CANTIDAD RECIBIDA]]/PRODUCTOS[[#This Row],[CANT X MODULO]],"")</f>
        <v>122.17687074829932</v>
      </c>
      <c r="U134" s="3">
        <f>+SUMIFS(DETALLE_GD_1[VALOR TOTAL POR ITEM GD],DETALLE_GD_1[CODIGO],PRODUCTOS[[#This Row],[CODIGO]])</f>
        <v>10231413</v>
      </c>
      <c r="V134" s="3">
        <f>+IFERROR(PRODUCTOS[[#This Row],[PRECIO DE COMPRA]]/PRODUCTOS[[#This Row],[CANT. COMPRADA]],"")</f>
        <v>22787.11135857461</v>
      </c>
      <c r="W134" s="3">
        <f>+IFERROR(PRODUCTOS[[#This Row],[PRECIO COMPRA UNITARIO]]*PRODUCTOS[[#This Row],[PPTO FALTANTE]],"")</f>
        <v>48723401.50690423</v>
      </c>
      <c r="X134" s="7">
        <f>+IFERROR(PRODUCTOS[[#This Row],[PROYECCION COMPRA]]/PRODUCTOS[[#This Row],[PPTO TOTAL]]-1,"")</f>
        <v>-0.17859236862408612</v>
      </c>
      <c r="Y134" s="3">
        <f>+IFERROR((PRODUCTOS[[#This Row],[CANT X MODULO]]*704)-PRODUCTOS[[#This Row],[CANT. COMPRADA]],"")</f>
        <v>2138.1999999999998</v>
      </c>
      <c r="Z134" s="17">
        <f>+IFERROR(PRODUCTOS[[#This Row],[CANT. COMPRADA]]/PRODUCTOS[[#This Row],[PPTO FALTANTE]],"")</f>
        <v>0.20998971097184549</v>
      </c>
      <c r="AA134" s="3">
        <f>+IFERROR(PRODUCTOS[[#This Row],[PROYECCION COMPRA]]-(PRODUCTOS[[#This Row],[PPTO FALTANTE]]*PRODUCTOS[[#This Row],[PPTO]]),"")</f>
        <v>-299294.22090316564</v>
      </c>
      <c r="AB134" s="3">
        <f>+_xlfn.XLOOKUP(PRODUCTOS[[#This Row],[CODIGO]],DETALLE_GD_1[CODIGO],DETALLE_GD_1[VALOR PPTO],"",0)</f>
        <v>22927.086200000002</v>
      </c>
      <c r="AC134" s="3">
        <f>+AB134-PRODUCTOS[[#This Row],[PPTO_ACTUALIZADO]]</f>
        <v>-6.999998731771484E-6</v>
      </c>
    </row>
    <row r="135" spans="1:29" hidden="1" x14ac:dyDescent="0.25">
      <c r="A135">
        <v>304002</v>
      </c>
      <c r="B135" t="s">
        <v>37</v>
      </c>
      <c r="C135" t="s">
        <v>545</v>
      </c>
      <c r="D135" t="s">
        <v>240</v>
      </c>
      <c r="E135" t="s">
        <v>402</v>
      </c>
      <c r="F135" s="2">
        <v>21246.507152999999</v>
      </c>
      <c r="G135" s="6" t="s">
        <v>18</v>
      </c>
      <c r="H135" s="2">
        <v>21246.507152999999</v>
      </c>
      <c r="I135" t="b">
        <v>1</v>
      </c>
      <c r="J135" t="str">
        <f>+_xlfn.XLOOKUP(PRODUCTOS[[#This Row],[CODIGO]],P_CRITICOS[CODIGO],P_CRITICOS[DESC CORTA],"",0)</f>
        <v>SMARTPANEL</v>
      </c>
      <c r="K135" t="str">
        <f>+IFERROR(IF(VLOOKUP(PRODUCTOS[[#This Row],[CODIGO]],P_CRITICOS[],3,0)="*","PRODUCTO CRITICO","NO CRITICO"),"NO CRITICO")</f>
        <v>PRODUCTO CRITICO</v>
      </c>
      <c r="L135" s="15">
        <f>+_xlfn.XLOOKUP(PRODUCTOS[[#This Row],[CODIGO]],BD_MODULO[Artículo],BD_MODULO[CUB_ACTUALIZADA],"",0)</f>
        <v>23.296874999999996</v>
      </c>
      <c r="M135" s="2">
        <f>+IFERROR(PRODUCTOS[[#This Row],[PPTO]]*PRODUCTOS[[#This Row],[CANT X MODULO]],"")</f>
        <v>494977.22133004677</v>
      </c>
      <c r="N135" s="2">
        <f>+IFERROR(PRODUCTOS[[#This Row],[PPTO X MODULO]]*32,"")</f>
        <v>15839271.082561497</v>
      </c>
      <c r="O135" s="2">
        <f>+IFERROR(PRODUCTOS[[#This Row],[PPTO X TORRE]]*22,"")</f>
        <v>348463963.8163529</v>
      </c>
      <c r="P135" s="3">
        <f>+IFERROR(PRODUCTOS[[#This Row],[CANT X MODULO]]*702,"")</f>
        <v>16354.406249999998</v>
      </c>
      <c r="Q135" s="3">
        <f>+SUMIFS(DETALLE_GD_1[CANTIDAD SOLICITADA],DETALLE_GD_1[CODIGO],PRODUCTOS[[#This Row],[CODIGO]])</f>
        <v>2783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2783</v>
      </c>
      <c r="T135" s="3">
        <f>+IFERROR(PRODUCTOS[[#This Row],[CANTIDAD RECIBIDA]]/PRODUCTOS[[#This Row],[CANT X MODULO]],"")</f>
        <v>119.45808182427902</v>
      </c>
      <c r="U135" s="3">
        <f>+SUMIFS(DETALLE_GD_1[VALOR TOTAL POR ITEM GD],DETALLE_GD_1[CODIGO],PRODUCTOS[[#This Row],[CODIGO]])</f>
        <v>60094732</v>
      </c>
      <c r="V135" s="3">
        <f>+IFERROR(PRODUCTOS[[#This Row],[PRECIO DE COMPRA]]/PRODUCTOS[[#This Row],[CANT. COMPRADA]],"")</f>
        <v>21593.507725476105</v>
      </c>
      <c r="W135" s="3">
        <f>+IFERROR(PRODUCTOS[[#This Row],[PRECIO COMPRA UNITARIO]]*PRODUCTOS[[#This Row],[PPTO FALTANTE]],"")</f>
        <v>294060388.2055335</v>
      </c>
      <c r="X135" s="7">
        <f>+IFERROR(PRODUCTOS[[#This Row],[PROYECCION COMPRA]]/PRODUCTOS[[#This Row],[PPTO TOTAL]]-1,"")</f>
        <v>-0.15612396477097734</v>
      </c>
      <c r="Y135" s="3">
        <f>+IFERROR((PRODUCTOS[[#This Row],[CANT X MODULO]]*704)-PRODUCTOS[[#This Row],[CANT. COMPRADA]],"")</f>
        <v>13617.999999999996</v>
      </c>
      <c r="Z135" s="17">
        <f>+IFERROR(PRODUCTOS[[#This Row],[CANT. COMPRADA]]/PRODUCTOS[[#This Row],[PPTO FALTANTE]],"")</f>
        <v>0.204361873990307</v>
      </c>
      <c r="AA135" s="3">
        <f>+IFERROR(PRODUCTOS[[#This Row],[PROYECCION COMPRA]]-(PRODUCTOS[[#This Row],[PPTO FALTANTE]]*PRODUCTOS[[#This Row],[PPTO]]),"")</f>
        <v>4725453.795979619</v>
      </c>
      <c r="AB135" s="3">
        <f>+_xlfn.XLOOKUP(PRODUCTOS[[#This Row],[CODIGO]],DETALLE_GD_1[CODIGO],DETALLE_GD_1[VALOR PPTO],"",0)</f>
        <v>21246.5072</v>
      </c>
      <c r="AC135" s="3">
        <f>+AB135-PRODUCTOS[[#This Row],[PPTO_ACTUALIZADO]]</f>
        <v>4.7000001359265298E-5</v>
      </c>
    </row>
    <row r="136" spans="1:29" hidden="1" x14ac:dyDescent="0.25">
      <c r="A136">
        <v>407427</v>
      </c>
      <c r="B136" t="s">
        <v>172</v>
      </c>
      <c r="C136">
        <v>0</v>
      </c>
      <c r="D136" t="s">
        <v>240</v>
      </c>
      <c r="E136" t="s">
        <v>399</v>
      </c>
      <c r="F136" s="2">
        <v>22557.545454999999</v>
      </c>
      <c r="G136" s="6" t="s">
        <v>36</v>
      </c>
      <c r="H136" s="2">
        <v>22557.545454999999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0.105</v>
      </c>
      <c r="M136" s="2">
        <f>+IFERROR(PRODUCTOS[[#This Row],[PPTO]]*PRODUCTOS[[#This Row],[CANT X MODULO]],"")</f>
        <v>2368.5422727749997</v>
      </c>
      <c r="N136" s="2">
        <f>+IFERROR(PRODUCTOS[[#This Row],[PPTO X MODULO]]*32,"")</f>
        <v>75793.35272879999</v>
      </c>
      <c r="O136" s="2">
        <f>+IFERROR(PRODUCTOS[[#This Row],[PPTO X TORRE]]*22,"")</f>
        <v>1667453.7600335998</v>
      </c>
      <c r="P136" s="3">
        <f>+IFERROR(PRODUCTOS[[#This Row],[CANT X MODULO]]*702,"")</f>
        <v>73.709999999999994</v>
      </c>
      <c r="Q136" s="3">
        <f>+SUMIFS(DETALLE_GD_1[CANTIDAD SOLICITADA],DETALLE_GD_1[CODIGO],PRODUCTOS[[#This Row],[CODIGO]])</f>
        <v>12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12</v>
      </c>
      <c r="T136" s="3">
        <f>+IFERROR(PRODUCTOS[[#This Row],[CANTIDAD RECIBIDA]]/PRODUCTOS[[#This Row],[CANT X MODULO]],"")</f>
        <v>114.28571428571429</v>
      </c>
      <c r="U136" s="3">
        <f>+SUMIFS(DETALLE_GD_1[VALOR TOTAL POR ITEM GD],DETALLE_GD_1[CODIGO],PRODUCTOS[[#This Row],[CODIGO]])</f>
        <v>270692</v>
      </c>
      <c r="V136" s="3">
        <f>+IFERROR(PRODUCTOS[[#This Row],[PRECIO DE COMPRA]]/PRODUCTOS[[#This Row],[CANT. COMPRADA]],"")</f>
        <v>22557.666666666668</v>
      </c>
      <c r="W136" s="3">
        <f>+IFERROR(PRODUCTOS[[#This Row],[PRECIO COMPRA UNITARIO]]*PRODUCTOS[[#This Row],[PPTO FALTANTE]],"")</f>
        <v>1396770.7200000002</v>
      </c>
      <c r="X136" s="7">
        <f>+IFERROR(PRODUCTOS[[#This Row],[PROYECCION COMPRA]]/PRODUCTOS[[#This Row],[PPTO TOTAL]]-1,"")</f>
        <v>-0.16233316120750796</v>
      </c>
      <c r="Y136" s="3">
        <f>+IFERROR((PRODUCTOS[[#This Row],[CANT X MODULO]]*704)-PRODUCTOS[[#This Row],[CANT. COMPRADA]],"")</f>
        <v>61.92</v>
      </c>
      <c r="Z136" s="17">
        <f>+IFERROR(PRODUCTOS[[#This Row],[CANT. COMPRADA]]/PRODUCTOS[[#This Row],[PPTO FALTANTE]],"")</f>
        <v>0.19379844961240308</v>
      </c>
      <c r="AA136" s="3">
        <f>+IFERROR(PRODUCTOS[[#This Row],[PROYECCION COMPRA]]-(PRODUCTOS[[#This Row],[PPTO FALTANTE]]*PRODUCTOS[[#This Row],[PPTO]]),"")</f>
        <v>7.5054264001082629</v>
      </c>
      <c r="AB136" s="3">
        <f>+_xlfn.XLOOKUP(PRODUCTOS[[#This Row],[CODIGO]],DETALLE_GD_1[CODIGO],DETALLE_GD_1[VALOR PPTO],"",0)</f>
        <v>22557.5455</v>
      </c>
      <c r="AC136" s="3">
        <f>+AB136-PRODUCTOS[[#This Row],[PPTO_ACTUALIZADO]]</f>
        <v>4.5000000682193786E-5</v>
      </c>
    </row>
    <row r="137" spans="1:29" hidden="1" x14ac:dyDescent="0.25">
      <c r="A137">
        <v>704022</v>
      </c>
      <c r="B137" t="s">
        <v>330</v>
      </c>
      <c r="C137" t="s">
        <v>669</v>
      </c>
      <c r="D137" t="s">
        <v>240</v>
      </c>
      <c r="E137" t="s">
        <v>402</v>
      </c>
      <c r="F137" s="2">
        <v>306</v>
      </c>
      <c r="G137" s="6" t="s">
        <v>31</v>
      </c>
      <c r="H137" s="2">
        <v>306.00000000000006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14.175000000000001</v>
      </c>
      <c r="M137" s="2">
        <f>+IFERROR(PRODUCTOS[[#This Row],[PPTO]]*PRODUCTOS[[#This Row],[CANT X MODULO]],"")</f>
        <v>4337.55</v>
      </c>
      <c r="N137" s="2">
        <f>+IFERROR(PRODUCTOS[[#This Row],[PPTO X MODULO]]*32,"")</f>
        <v>138801.60000000001</v>
      </c>
      <c r="O137" s="2">
        <f>+IFERROR(PRODUCTOS[[#This Row],[PPTO X TORRE]]*22,"")</f>
        <v>3053635.2</v>
      </c>
      <c r="P137" s="3">
        <f>+IFERROR(PRODUCTOS[[#This Row],[CANT X MODULO]]*702,"")</f>
        <v>9950.85</v>
      </c>
      <c r="Q137" s="3">
        <f>+SUMIFS(DETALLE_GD_1[CANTIDAD SOLICITADA],DETALLE_GD_1[CODIGO],PRODUCTOS[[#This Row],[CODIGO]])</f>
        <v>1610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1610</v>
      </c>
      <c r="T137" s="3">
        <f>+IFERROR(PRODUCTOS[[#This Row],[CANTIDAD RECIBIDA]]/PRODUCTOS[[#This Row],[CANT X MODULO]],"")</f>
        <v>113.58024691358024</v>
      </c>
      <c r="U137" s="3">
        <f>+SUMIFS(DETALLE_GD_1[VALOR TOTAL POR ITEM GD],DETALLE_GD_1[CODIGO],PRODUCTOS[[#This Row],[CODIGO]])</f>
        <v>416003</v>
      </c>
      <c r="V137" s="3">
        <f>+IFERROR(PRODUCTOS[[#This Row],[PRECIO DE COMPRA]]/PRODUCTOS[[#This Row],[CANT. COMPRADA]],"")</f>
        <v>258.38695652173914</v>
      </c>
      <c r="W137" s="3">
        <f>+IFERROR(PRODUCTOS[[#This Row],[PRECIO COMPRA UNITARIO]]*PRODUCTOS[[#This Row],[PPTO FALTANTE]],"")</f>
        <v>2162492.1165217394</v>
      </c>
      <c r="X137" s="7">
        <f>+IFERROR(PRODUCTOS[[#This Row],[PROYECCION COMPRA]]/PRODUCTOS[[#This Row],[PPTO TOTAL]]-1,"")</f>
        <v>-0.29183023678737419</v>
      </c>
      <c r="Y137" s="3">
        <f>+IFERROR((PRODUCTOS[[#This Row],[CANT X MODULO]]*704)-PRODUCTOS[[#This Row],[CANT. COMPRADA]],"")</f>
        <v>8369.2000000000007</v>
      </c>
      <c r="Z137" s="17">
        <f>+IFERROR(PRODUCTOS[[#This Row],[CANT. COMPRADA]]/PRODUCTOS[[#This Row],[PPTO FALTANTE]],"")</f>
        <v>0.19237203077952492</v>
      </c>
      <c r="AA137" s="3">
        <f>+IFERROR(PRODUCTOS[[#This Row],[PROYECCION COMPRA]]-(PRODUCTOS[[#This Row],[PPTO FALTANTE]]*PRODUCTOS[[#This Row],[PPTO]]),"")</f>
        <v>-398483.08347826079</v>
      </c>
      <c r="AB137" s="3">
        <f>+_xlfn.XLOOKUP(PRODUCTOS[[#This Row],[CODIGO]],DETALLE_GD_1[CODIGO],DETALLE_GD_1[VALOR PPTO],"",0)</f>
        <v>306</v>
      </c>
      <c r="AC137" s="3">
        <f>+AB137-PRODUCTOS[[#This Row],[PPTO_ACTUALIZADO]]</f>
        <v>0</v>
      </c>
    </row>
    <row r="138" spans="1:29" hidden="1" x14ac:dyDescent="0.25">
      <c r="A138">
        <v>412302</v>
      </c>
      <c r="B138" t="s">
        <v>165</v>
      </c>
      <c r="C138">
        <v>0</v>
      </c>
      <c r="D138" t="s">
        <v>240</v>
      </c>
      <c r="E138" t="s">
        <v>399</v>
      </c>
      <c r="F138" s="2">
        <v>4742.4586669999999</v>
      </c>
      <c r="G138" s="6" t="s">
        <v>31</v>
      </c>
      <c r="H138" s="2">
        <v>4742.4586669999999</v>
      </c>
      <c r="I138" t="b">
        <v>1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1.05</v>
      </c>
      <c r="M138" s="2">
        <f>+IFERROR(PRODUCTOS[[#This Row],[PPTO]]*PRODUCTOS[[#This Row],[CANT X MODULO]],"")</f>
        <v>4979.5816003500004</v>
      </c>
      <c r="N138" s="2">
        <f>+IFERROR(PRODUCTOS[[#This Row],[PPTO X MODULO]]*32,"")</f>
        <v>159346.61121120001</v>
      </c>
      <c r="O138" s="2">
        <f>+IFERROR(PRODUCTOS[[#This Row],[PPTO X TORRE]]*22,"")</f>
        <v>3505625.4466464003</v>
      </c>
      <c r="P138" s="3">
        <f>+IFERROR(PRODUCTOS[[#This Row],[CANT X MODULO]]*702,"")</f>
        <v>737.1</v>
      </c>
      <c r="Q138" s="3">
        <f>+SUMIFS(DETALLE_GD_1[CANTIDAD SOLICITADA],DETALLE_GD_1[CODIGO],PRODUCTOS[[#This Row],[CODIGO]])</f>
        <v>115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115</v>
      </c>
      <c r="T138" s="3">
        <f>+IFERROR(PRODUCTOS[[#This Row],[CANTIDAD RECIBIDA]]/PRODUCTOS[[#This Row],[CANT X MODULO]],"")</f>
        <v>109.52380952380952</v>
      </c>
      <c r="U138" s="3">
        <f>+SUMIFS(DETALLE_GD_1[VALOR TOTAL POR ITEM GD],DETALLE_GD_1[CODIGO],PRODUCTOS[[#This Row],[CODIGO]])</f>
        <v>545384</v>
      </c>
      <c r="V138" s="3">
        <f>+IFERROR(PRODUCTOS[[#This Row],[PRECIO DE COMPRA]]/PRODUCTOS[[#This Row],[CANT. COMPRADA]],"")</f>
        <v>4742.4695652173914</v>
      </c>
      <c r="W138" s="3">
        <f>+IFERROR(PRODUCTOS[[#This Row],[PRECIO COMPRA UNITARIO]]*PRODUCTOS[[#This Row],[PPTO FALTANTE]],"")</f>
        <v>2960249.502608696</v>
      </c>
      <c r="X138" s="7">
        <f>+IFERROR(PRODUCTOS[[#This Row],[PROYECCION COMPRA]]/PRODUCTOS[[#This Row],[PPTO TOTAL]]-1,"")</f>
        <v>-0.15557165257327454</v>
      </c>
      <c r="Y138" s="3">
        <f>+IFERROR((PRODUCTOS[[#This Row],[CANT X MODULO]]*704)-PRODUCTOS[[#This Row],[CANT. COMPRADA]],"")</f>
        <v>624.20000000000005</v>
      </c>
      <c r="Z138" s="17">
        <f>+IFERROR(PRODUCTOS[[#This Row],[CANT. COMPRADA]]/PRODUCTOS[[#This Row],[PPTO FALTANTE]],"")</f>
        <v>0.18423582185197052</v>
      </c>
      <c r="AA138" s="3">
        <f>+IFERROR(PRODUCTOS[[#This Row],[PROYECCION COMPRA]]-(PRODUCTOS[[#This Row],[PPTO FALTANTE]]*PRODUCTOS[[#This Row],[PPTO]]),"")</f>
        <v>6.802667296025902</v>
      </c>
      <c r="AB138" s="3">
        <f>+_xlfn.XLOOKUP(PRODUCTOS[[#This Row],[CODIGO]],DETALLE_GD_1[CODIGO],DETALLE_GD_1[VALOR PPTO],"",0)</f>
        <v>4742.4587000000001</v>
      </c>
      <c r="AC138" s="3">
        <f>+AB138-PRODUCTOS[[#This Row],[PPTO_ACTUALIZADO]]</f>
        <v>3.3000000257743523E-5</v>
      </c>
    </row>
    <row r="139" spans="1:29" hidden="1" x14ac:dyDescent="0.25">
      <c r="A139">
        <v>304049</v>
      </c>
      <c r="B139" t="s">
        <v>318</v>
      </c>
      <c r="C139" t="s">
        <v>539</v>
      </c>
      <c r="D139" t="s">
        <v>240</v>
      </c>
      <c r="E139" t="s">
        <v>403</v>
      </c>
      <c r="F139" s="2">
        <v>14982</v>
      </c>
      <c r="G139" s="6" t="s">
        <v>18</v>
      </c>
      <c r="H139" s="2">
        <v>14981.999999999993</v>
      </c>
      <c r="I139" t="b">
        <v>1</v>
      </c>
      <c r="J139" t="str">
        <f>+_xlfn.XLOOKUP(PRODUCTOS[[#This Row],[CODIGO]],P_CRITICOS[CODIGO],P_CRITICOS[DESC CORTA],"",0)</f>
        <v>TERCIADO FENOLICO</v>
      </c>
      <c r="K139" t="str">
        <f>+IFERROR(IF(VLOOKUP(PRODUCTOS[[#This Row],[CODIGO]],P_CRITICOS[],3,0)="*","PRODUCTO CRITICO","NO CRITICO"),"NO CRITICO")</f>
        <v>PRODUCTO CRITICO</v>
      </c>
      <c r="L139" s="15">
        <f>+_xlfn.XLOOKUP(PRODUCTOS[[#This Row],[CODIGO]],BD_MODULO[Artículo],BD_MODULO[CUB_ACTUALIZADA],"",0)</f>
        <v>23.273250000000008</v>
      </c>
      <c r="M139" s="2">
        <f>+IFERROR(PRODUCTOS[[#This Row],[PPTO]]*PRODUCTOS[[#This Row],[CANT X MODULO]],"")</f>
        <v>348679.83150000015</v>
      </c>
      <c r="N139" s="2">
        <f>+IFERROR(PRODUCTOS[[#This Row],[PPTO X MODULO]]*32,"")</f>
        <v>11157754.608000005</v>
      </c>
      <c r="O139" s="2">
        <f>+IFERROR(PRODUCTOS[[#This Row],[PPTO X TORRE]]*22,"")</f>
        <v>245470601.37600011</v>
      </c>
      <c r="P139" s="3">
        <f>+IFERROR(PRODUCTOS[[#This Row],[CANT X MODULO]]*702,"")</f>
        <v>16337.821500000005</v>
      </c>
      <c r="Q139" s="3">
        <f>+SUMIFS(DETALLE_GD_1[CANTIDAD SOLICITADA],DETALLE_GD_1[CODIGO],PRODUCTOS[[#This Row],[CODIGO]])</f>
        <v>2510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2510</v>
      </c>
      <c r="T139" s="3">
        <f>+IFERROR(PRODUCTOS[[#This Row],[CANTIDAD RECIBIDA]]/PRODUCTOS[[#This Row],[CANT X MODULO]],"")</f>
        <v>107.84914010720459</v>
      </c>
      <c r="U139" s="3">
        <f>+SUMIFS(DETALLE_GD_1[VALOR TOTAL POR ITEM GD],DETALLE_GD_1[CODIGO],PRODUCTOS[[#This Row],[CODIGO]])</f>
        <v>37819229</v>
      </c>
      <c r="V139" s="3">
        <f>+IFERROR(PRODUCTOS[[#This Row],[PRECIO DE COMPRA]]/PRODUCTOS[[#This Row],[CANT. COMPRADA]],"")</f>
        <v>15067.421912350597</v>
      </c>
      <c r="W139" s="3">
        <f>+IFERROR(PRODUCTOS[[#This Row],[PRECIO COMPRA UNITARIO]]*PRODUCTOS[[#This Row],[PPTO FALTANTE]],"")</f>
        <v>209050956.42321602</v>
      </c>
      <c r="X139" s="7">
        <f>+IFERROR(PRODUCTOS[[#This Row],[PROYECCION COMPRA]]/PRODUCTOS[[#This Row],[PPTO TOTAL]]-1,"")</f>
        <v>-0.1483666261810237</v>
      </c>
      <c r="Y139" s="3">
        <f>+IFERROR((PRODUCTOS[[#This Row],[CANT X MODULO]]*704)-PRODUCTOS[[#This Row],[CANT. COMPRADA]],"")</f>
        <v>13874.368000000006</v>
      </c>
      <c r="Z139" s="17">
        <f>+IFERROR(PRODUCTOS[[#This Row],[CANT. COMPRADA]]/PRODUCTOS[[#This Row],[PPTO FALTANTE]],"")</f>
        <v>0.1809091412307933</v>
      </c>
      <c r="AA139" s="3">
        <f>+IFERROR(PRODUCTOS[[#This Row],[PROYECCION COMPRA]]-(PRODUCTOS[[#This Row],[PPTO FALTANTE]]*PRODUCTOS[[#This Row],[PPTO]]),"")</f>
        <v>1185175.0472159386</v>
      </c>
      <c r="AB139" s="3">
        <f>+_xlfn.XLOOKUP(PRODUCTOS[[#This Row],[CODIGO]],DETALLE_GD_1[CODIGO],DETALLE_GD_1[VALOR PPTO],"",0)</f>
        <v>14982</v>
      </c>
      <c r="AC139" s="3">
        <f>+AB139-PRODUCTOS[[#This Row],[PPTO_ACTUALIZADO]]</f>
        <v>0</v>
      </c>
    </row>
    <row r="140" spans="1:29" hidden="1" x14ac:dyDescent="0.25">
      <c r="A140">
        <v>304101</v>
      </c>
      <c r="B140" t="s">
        <v>17</v>
      </c>
      <c r="C140" t="s">
        <v>535</v>
      </c>
      <c r="D140" t="s">
        <v>240</v>
      </c>
      <c r="E140" t="s">
        <v>401</v>
      </c>
      <c r="F140" s="2">
        <v>9657.5879499999992</v>
      </c>
      <c r="G140" s="6" t="s">
        <v>18</v>
      </c>
      <c r="H140" s="2">
        <v>9657.5879500000046</v>
      </c>
      <c r="I140" t="b">
        <v>1</v>
      </c>
      <c r="J140" t="str">
        <f>+_xlfn.XLOOKUP(PRODUCTOS[[#This Row],[CODIGO]],P_CRITICOS[CODIGO],P_CRITICOS[DESC CORTA],"",0)</f>
        <v>OSB 9.5</v>
      </c>
      <c r="K140" t="str">
        <f>+IFERROR(IF(VLOOKUP(PRODUCTOS[[#This Row],[CODIGO]],P_CRITICOS[],3,0)="*","PRODUCTO CRITICO","NO CRITICO"),"NO CRITICO")</f>
        <v>PRODUCTO CRITICO</v>
      </c>
      <c r="L140" s="15">
        <f>+_xlfn.XLOOKUP(PRODUCTOS[[#This Row],[CODIGO]],BD_MODULO[Artículo],BD_MODULO[CUB_ACTUALIZADA],"",0)</f>
        <v>47.643749999999976</v>
      </c>
      <c r="M140" s="2">
        <f>+IFERROR(PRODUCTOS[[#This Row],[PPTO]]*PRODUCTOS[[#This Row],[CANT X MODULO]],"")</f>
        <v>460123.70589281223</v>
      </c>
      <c r="N140" s="2">
        <f>+IFERROR(PRODUCTOS[[#This Row],[PPTO X MODULO]]*32,"")</f>
        <v>14723958.588569991</v>
      </c>
      <c r="O140" s="2">
        <f>+IFERROR(PRODUCTOS[[#This Row],[PPTO X TORRE]]*22,"")</f>
        <v>323927088.94853979</v>
      </c>
      <c r="P140" s="3">
        <f>+IFERROR(PRODUCTOS[[#This Row],[CANT X MODULO]]*702,"")</f>
        <v>33445.912499999984</v>
      </c>
      <c r="Q140" s="3">
        <f>+SUMIFS(DETALLE_GD_1[CANTIDAD SOLICITADA],DETALLE_GD_1[CODIGO],PRODUCTOS[[#This Row],[CODIGO]])</f>
        <v>5137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5137</v>
      </c>
      <c r="T140" s="3">
        <f>+IFERROR(PRODUCTOS[[#This Row],[CANTIDAD RECIBIDA]]/PRODUCTOS[[#This Row],[CANT X MODULO]],"")</f>
        <v>107.82106782106787</v>
      </c>
      <c r="U140" s="3">
        <f>+SUMIFS(DETALLE_GD_1[VALOR TOTAL POR ITEM GD],DETALLE_GD_1[CODIGO],PRODUCTOS[[#This Row],[CODIGO]])</f>
        <v>49570780</v>
      </c>
      <c r="V140" s="3">
        <f>+IFERROR(PRODUCTOS[[#This Row],[PRECIO DE COMPRA]]/PRODUCTOS[[#This Row],[CANT. COMPRADA]],"")</f>
        <v>9649.7527739926027</v>
      </c>
      <c r="W140" s="3">
        <f>+IFERROR(PRODUCTOS[[#This Row],[PRECIO COMPRA UNITARIO]]*PRODUCTOS[[#This Row],[PPTO FALTANTE]],"")</f>
        <v>274093507.7430405</v>
      </c>
      <c r="X140" s="7">
        <f>+IFERROR(PRODUCTOS[[#This Row],[PROYECCION COMPRA]]/PRODUCTOS[[#This Row],[PPTO TOTAL]]-1,"")</f>
        <v>-0.15384196909019865</v>
      </c>
      <c r="Y140" s="3">
        <f>+IFERROR((PRODUCTOS[[#This Row],[CANT X MODULO]]*704)-PRODUCTOS[[#This Row],[CANT. COMPRADA]],"")</f>
        <v>28404.199999999983</v>
      </c>
      <c r="Z140" s="17">
        <f>+IFERROR(PRODUCTOS[[#This Row],[CANT. COMPRADA]]/PRODUCTOS[[#This Row],[PPTO FALTANTE]],"")</f>
        <v>0.18085353574471391</v>
      </c>
      <c r="AA140" s="3">
        <f>+IFERROR(PRODUCTOS[[#This Row],[PROYECCION COMPRA]]-(PRODUCTOS[[#This Row],[PPTO FALTANTE]]*PRODUCTOS[[#This Row],[PPTO]]),"")</f>
        <v>-222551.90634930134</v>
      </c>
      <c r="AB140" s="3">
        <f>+_xlfn.XLOOKUP(PRODUCTOS[[#This Row],[CODIGO]],DETALLE_GD_1[CODIGO],DETALLE_GD_1[VALOR PPTO],"",0)</f>
        <v>9657.5879999999997</v>
      </c>
      <c r="AC140" s="3">
        <f>+AB140-PRODUCTOS[[#This Row],[PPTO_ACTUALIZADO]]</f>
        <v>4.9999995098914951E-5</v>
      </c>
    </row>
    <row r="141" spans="1:29" hidden="1" x14ac:dyDescent="0.25">
      <c r="A141">
        <v>412260</v>
      </c>
      <c r="B141" t="s">
        <v>41</v>
      </c>
      <c r="C141" t="s">
        <v>551</v>
      </c>
      <c r="D141" t="s">
        <v>240</v>
      </c>
      <c r="E141" t="s">
        <v>399</v>
      </c>
      <c r="F141" s="2">
        <v>87567.442477999997</v>
      </c>
      <c r="G141" s="6" t="s">
        <v>31</v>
      </c>
      <c r="H141" s="2">
        <v>87567.442477999983</v>
      </c>
      <c r="I141" t="b">
        <v>1</v>
      </c>
      <c r="J141" t="str">
        <f>+_xlfn.XLOOKUP(PRODUCTOS[[#This Row],[CODIGO]],P_CRITICOS[CODIGO],P_CRITICOS[DESC CORTA],"",0)</f>
        <v>HOLDOWN PB1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5.7750000000000004</v>
      </c>
      <c r="M141" s="2">
        <f>+IFERROR(PRODUCTOS[[#This Row],[PPTO]]*PRODUCTOS[[#This Row],[CANT X MODULO]],"")</f>
        <v>505701.98031045002</v>
      </c>
      <c r="N141" s="2">
        <f>+IFERROR(PRODUCTOS[[#This Row],[PPTO X MODULO]]*32,"")</f>
        <v>16182463.369934401</v>
      </c>
      <c r="O141" s="2">
        <f>+IFERROR(PRODUCTOS[[#This Row],[PPTO X TORRE]]*22,"")</f>
        <v>356014194.13855684</v>
      </c>
      <c r="P141" s="3">
        <f>+IFERROR(PRODUCTOS[[#This Row],[CANT X MODULO]]*702,"")</f>
        <v>4054.05</v>
      </c>
      <c r="Q141" s="3">
        <f>+SUMIFS(DETALLE_GD_1[CANTIDAD SOLICITADA],DETALLE_GD_1[CODIGO],PRODUCTOS[[#This Row],[CODIGO]])</f>
        <v>620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620</v>
      </c>
      <c r="T141" s="3">
        <f>+IFERROR(PRODUCTOS[[#This Row],[CANTIDAD RECIBIDA]]/PRODUCTOS[[#This Row],[CANT X MODULO]],"")</f>
        <v>107.35930735930735</v>
      </c>
      <c r="U141" s="3">
        <f>+SUMIFS(DETALLE_GD_1[VALOR TOTAL POR ITEM GD],DETALLE_GD_1[CODIGO],PRODUCTOS[[#This Row],[CODIGO]])</f>
        <v>53852106</v>
      </c>
      <c r="V141" s="3">
        <f>+IFERROR(PRODUCTOS[[#This Row],[PRECIO DE COMPRA]]/PRODUCTOS[[#This Row],[CANT. COMPRADA]],"")</f>
        <v>86858.235483870973</v>
      </c>
      <c r="W141" s="3">
        <f>+IFERROR(PRODUCTOS[[#This Row],[PRECIO COMPRA UNITARIO]]*PRODUCTOS[[#This Row],[PPTO FALTANTE]],"")</f>
        <v>299278736.18322587</v>
      </c>
      <c r="X141" s="7">
        <f>+IFERROR(PRODUCTOS[[#This Row],[PROYECCION COMPRA]]/PRODUCTOS[[#This Row],[PPTO TOTAL]]-1,"")</f>
        <v>-0.1593629099328836</v>
      </c>
      <c r="Y141" s="3">
        <f>+IFERROR((PRODUCTOS[[#This Row],[CANT X MODULO]]*704)-PRODUCTOS[[#This Row],[CANT. COMPRADA]],"")</f>
        <v>3445.6000000000004</v>
      </c>
      <c r="Z141" s="17">
        <f>+IFERROR(PRODUCTOS[[#This Row],[CANT. COMPRADA]]/PRODUCTOS[[#This Row],[PPTO FALTANTE]],"")</f>
        <v>0.17993963315532852</v>
      </c>
      <c r="AA141" s="3">
        <f>+IFERROR(PRODUCTOS[[#This Row],[PROYECCION COMPRA]]-(PRODUCTOS[[#This Row],[PPTO FALTANTE]]*PRODUCTOS[[#This Row],[PPTO]]),"")</f>
        <v>-2443643.6189709306</v>
      </c>
      <c r="AB141" s="3">
        <f>+_xlfn.XLOOKUP(PRODUCTOS[[#This Row],[CODIGO]],DETALLE_GD_1[CODIGO],DETALLE_GD_1[VALOR PPTO],"",0)</f>
        <v>87567.442500000005</v>
      </c>
      <c r="AC141" s="3">
        <f>+AB141-PRODUCTOS[[#This Row],[PPTO_ACTUALIZADO]]</f>
        <v>2.2000021999701858E-5</v>
      </c>
    </row>
    <row r="142" spans="1:29" hidden="1" x14ac:dyDescent="0.25">
      <c r="A142">
        <v>5309018</v>
      </c>
      <c r="B142" t="s">
        <v>112</v>
      </c>
      <c r="C142">
        <v>0</v>
      </c>
      <c r="D142" t="s">
        <v>244</v>
      </c>
      <c r="E142">
        <v>0</v>
      </c>
      <c r="F142" s="2">
        <v>699.99923200000001</v>
      </c>
      <c r="G142" s="6" t="s">
        <v>113</v>
      </c>
      <c r="H142" s="2">
        <v>699.99923200000046</v>
      </c>
      <c r="I142" t="b">
        <v>1</v>
      </c>
      <c r="J142" t="str">
        <f>+_xlfn.XLOOKUP(PRODUCTOS[[#This Row],[CODIGO]],P_CRITICOS[CODIGO],P_CRITICOS[DESC CORTA],"",0)</f>
        <v/>
      </c>
      <c r="K142" t="str">
        <f>+IFERROR(IF(VLOOKUP(PRODUCTOS[[#This Row],[CODIGO]],P_CRITICOS[],3,0)="*","PRODUCTO CRITICO","NO CRITICO"),"NO CRITICO")</f>
        <v>NO CRITICO</v>
      </c>
      <c r="L142" s="15">
        <f>+_xlfn.XLOOKUP(PRODUCTOS[[#This Row],[CODIGO]],BD_MODULO[Artículo],BD_MODULO[CUB_ACTUALIZADA],"",0)</f>
        <v>34.649999999999991</v>
      </c>
      <c r="M142" s="2">
        <f>+IFERROR(PRODUCTOS[[#This Row],[PPTO]]*PRODUCTOS[[#This Row],[CANT X MODULO]],"")</f>
        <v>24254.973388799994</v>
      </c>
      <c r="N142" s="2">
        <f>+IFERROR(PRODUCTOS[[#This Row],[PPTO X MODULO]]*32,"")</f>
        <v>776159.1484415998</v>
      </c>
      <c r="O142" s="2">
        <f>+IFERROR(PRODUCTOS[[#This Row],[PPTO X TORRE]]*22,"")</f>
        <v>17075501.265715197</v>
      </c>
      <c r="P142" s="3">
        <f>+IFERROR(PRODUCTOS[[#This Row],[CANT X MODULO]]*702,"")</f>
        <v>24324.299999999996</v>
      </c>
      <c r="Q142" s="3">
        <f>+SUMIFS(DETALLE_GD_1[CANTIDAD SOLICITADA],DETALLE_GD_1[CODIGO],PRODUCTOS[[#This Row],[CODIGO]])</f>
        <v>3700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3700</v>
      </c>
      <c r="T142" s="3">
        <f>+IFERROR(PRODUCTOS[[#This Row],[CANTIDAD RECIBIDA]]/PRODUCTOS[[#This Row],[CANT X MODULO]],"")</f>
        <v>106.78210678210681</v>
      </c>
      <c r="U142" s="3">
        <f>+SUMIFS(DETALLE_GD_1[VALOR TOTAL POR ITEM GD],DETALLE_GD_1[CODIGO],PRODUCTOS[[#This Row],[CODIGO]])</f>
        <v>2619115</v>
      </c>
      <c r="V142" s="3">
        <f>+IFERROR(PRODUCTOS[[#This Row],[PRECIO DE COMPRA]]/PRODUCTOS[[#This Row],[CANT. COMPRADA]],"")</f>
        <v>707.86891891891889</v>
      </c>
      <c r="W142" s="3">
        <f>+IFERROR(PRODUCTOS[[#This Row],[PRECIO COMPRA UNITARIO]]*PRODUCTOS[[#This Row],[PPTO FALTANTE]],"")</f>
        <v>14648356.260540536</v>
      </c>
      <c r="X142" s="7">
        <f>+IFERROR(PRODUCTOS[[#This Row],[PROYECCION COMPRA]]/PRODUCTOS[[#This Row],[PPTO TOTAL]]-1,"")</f>
        <v>-0.14214194754258658</v>
      </c>
      <c r="Y142" s="3">
        <f>+IFERROR((PRODUCTOS[[#This Row],[CANT X MODULO]]*704)-PRODUCTOS[[#This Row],[CANT. COMPRADA]],"")</f>
        <v>20693.599999999995</v>
      </c>
      <c r="Z142" s="17">
        <f>+IFERROR(PRODUCTOS[[#This Row],[CANT. COMPRADA]]/PRODUCTOS[[#This Row],[PPTO FALTANTE]],"")</f>
        <v>0.17879924227780575</v>
      </c>
      <c r="AA142" s="3">
        <f>+IFERROR(PRODUCTOS[[#This Row],[PROYECCION COMPRA]]-(PRODUCTOS[[#This Row],[PPTO FALTANTE]]*PRODUCTOS[[#This Row],[PPTO]]),"")</f>
        <v>162852.15322533995</v>
      </c>
      <c r="AB142" s="3">
        <f>+_xlfn.XLOOKUP(PRODUCTOS[[#This Row],[CODIGO]],DETALLE_GD_1[CODIGO],DETALLE_GD_1[VALOR PPTO],"",0)</f>
        <v>699.99919999999997</v>
      </c>
      <c r="AC142" s="3">
        <f>+AB142-PRODUCTOS[[#This Row],[PPTO_ACTUALIZADO]]</f>
        <v>-3.2000000487641955E-5</v>
      </c>
    </row>
    <row r="143" spans="1:29" hidden="1" x14ac:dyDescent="0.25">
      <c r="A143">
        <v>602255</v>
      </c>
      <c r="B143" t="s">
        <v>203</v>
      </c>
      <c r="C143">
        <v>0</v>
      </c>
      <c r="D143" t="s">
        <v>244</v>
      </c>
      <c r="E143" t="s">
        <v>407</v>
      </c>
      <c r="F143" s="2">
        <v>47889.5</v>
      </c>
      <c r="G143" s="6" t="s">
        <v>25</v>
      </c>
      <c r="H143" s="2">
        <v>47889.5</v>
      </c>
      <c r="I143" t="b">
        <v>1</v>
      </c>
      <c r="J143" t="str">
        <f>+_xlfn.XLOOKUP(PRODUCTOS[[#This Row],[CODIGO]],P_CRITICOS[CODIGO],P_CRITICOS[DESC CORTA],"",0)</f>
        <v/>
      </c>
      <c r="K143" t="str">
        <f>+IFERROR(IF(VLOOKUP(PRODUCTOS[[#This Row],[CODIGO]],P_CRITICOS[],3,0)="*","PRODUCTO CRITICO","NO CRITICO"),"NO CRITICO")</f>
        <v>NO CRITICO</v>
      </c>
      <c r="L143" s="15">
        <f>+_xlfn.XLOOKUP(PRODUCTOS[[#This Row],[CODIGO]],BD_MODULO[Artículo],BD_MODULO[CUB_ACTUALIZADA],"",0)</f>
        <v>0.30194718749999999</v>
      </c>
      <c r="M143" s="2">
        <f>+IFERROR(PRODUCTOS[[#This Row],[PPTO]]*PRODUCTOS[[#This Row],[CANT X MODULO]],"")</f>
        <v>14460.09983578125</v>
      </c>
      <c r="N143" s="2">
        <f>+IFERROR(PRODUCTOS[[#This Row],[PPTO X MODULO]]*32,"")</f>
        <v>462723.19474499999</v>
      </c>
      <c r="O143" s="2">
        <f>+IFERROR(PRODUCTOS[[#This Row],[PPTO X TORRE]]*22,"")</f>
        <v>10179910.284389999</v>
      </c>
      <c r="P143" s="3">
        <f>+IFERROR(PRODUCTOS[[#This Row],[CANT X MODULO]]*702,"")</f>
        <v>211.96692562499999</v>
      </c>
      <c r="Q143" s="3">
        <f>+SUMIFS(DETALLE_GD_1[CANTIDAD SOLICITADA],DETALLE_GD_1[CODIGO],PRODUCTOS[[#This Row],[CODIGO]])</f>
        <v>32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32</v>
      </c>
      <c r="T143" s="3">
        <f>+IFERROR(PRODUCTOS[[#This Row],[CANTIDAD RECIBIDA]]/PRODUCTOS[[#This Row],[CANT X MODULO]],"")</f>
        <v>105.97879803069867</v>
      </c>
      <c r="U143" s="3">
        <f>+SUMIFS(DETALLE_GD_1[VALOR TOTAL POR ITEM GD],DETALLE_GD_1[CODIGO],PRODUCTOS[[#This Row],[CODIGO]])</f>
        <v>1532480</v>
      </c>
      <c r="V143" s="3">
        <f>+IFERROR(PRODUCTOS[[#This Row],[PRECIO DE COMPRA]]/PRODUCTOS[[#This Row],[CANT. COMPRADA]],"")</f>
        <v>47890</v>
      </c>
      <c r="W143" s="3">
        <f>+IFERROR(PRODUCTOS[[#This Row],[PRECIO COMPRA UNITARIO]]*PRODUCTOS[[#This Row],[PPTO FALTANTE]],"")</f>
        <v>8647536.5698000006</v>
      </c>
      <c r="X143" s="7">
        <f>+IFERROR(PRODUCTOS[[#This Row],[PROYECCION COMPRA]]/PRODUCTOS[[#This Row],[PPTO TOTAL]]-1,"")</f>
        <v>-0.1505291964055675</v>
      </c>
      <c r="Y143" s="3">
        <f>+IFERROR((PRODUCTOS[[#This Row],[CANT X MODULO]]*704)-PRODUCTOS[[#This Row],[CANT. COMPRADA]],"")</f>
        <v>180.57082</v>
      </c>
      <c r="Z143" s="17">
        <f>+IFERROR(PRODUCTOS[[#This Row],[CANT. COMPRADA]]/PRODUCTOS[[#This Row],[PPTO FALTANTE]],"")</f>
        <v>0.17721578713548514</v>
      </c>
      <c r="AA143" s="3">
        <f>+IFERROR(PRODUCTOS[[#This Row],[PROYECCION COMPRA]]-(PRODUCTOS[[#This Row],[PPTO FALTANTE]]*PRODUCTOS[[#This Row],[PPTO]]),"")</f>
        <v>90.285410000011325</v>
      </c>
      <c r="AB143" s="3">
        <f>+_xlfn.XLOOKUP(PRODUCTOS[[#This Row],[CODIGO]],DETALLE_GD_1[CODIGO],DETALLE_GD_1[VALOR PPTO],"",0)</f>
        <v>47889.5</v>
      </c>
      <c r="AC143" s="3">
        <f>+AB143-PRODUCTOS[[#This Row],[PPTO_ACTUALIZADO]]</f>
        <v>0</v>
      </c>
    </row>
    <row r="144" spans="1:29" hidden="1" x14ac:dyDescent="0.25">
      <c r="A144">
        <v>412280</v>
      </c>
      <c r="B144" t="s">
        <v>40</v>
      </c>
      <c r="C144" t="s">
        <v>552</v>
      </c>
      <c r="D144" t="s">
        <v>240</v>
      </c>
      <c r="E144" t="s">
        <v>399</v>
      </c>
      <c r="F144" s="2">
        <v>40002.920093000001</v>
      </c>
      <c r="G144" s="6" t="s">
        <v>31</v>
      </c>
      <c r="H144" s="2">
        <v>40002.920093000001</v>
      </c>
      <c r="I144" t="b">
        <v>1</v>
      </c>
      <c r="J144" t="str">
        <f>+_xlfn.XLOOKUP(PRODUCTOS[[#This Row],[CODIGO]],P_CRITICOS[CODIGO],P_CRITICOS[DESC CORTA],"",0)</f>
        <v>HOLDOWN PB2</v>
      </c>
      <c r="K144" t="str">
        <f>+IFERROR(IF(VLOOKUP(PRODUCTOS[[#This Row],[CODIGO]],P_CRITICOS[],3,0)="*","PRODUCTO CRITICO","NO CRITICO"),"NO CRITICO")</f>
        <v>PRODUCTO CRITICO</v>
      </c>
      <c r="L144" s="15">
        <f>+_xlfn.XLOOKUP(PRODUCTOS[[#This Row],[CODIGO]],BD_MODULO[Artículo],BD_MODULO[CUB_ACTUALIZADA],"",0)</f>
        <v>7.875</v>
      </c>
      <c r="M144" s="2">
        <f>+IFERROR(PRODUCTOS[[#This Row],[PPTO]]*PRODUCTOS[[#This Row],[CANT X MODULO]],"")</f>
        <v>315022.99573237501</v>
      </c>
      <c r="N144" s="2">
        <f>+IFERROR(PRODUCTOS[[#This Row],[PPTO X MODULO]]*32,"")</f>
        <v>10080735.863436</v>
      </c>
      <c r="O144" s="2">
        <f>+IFERROR(PRODUCTOS[[#This Row],[PPTO X TORRE]]*22,"")</f>
        <v>221776188.995592</v>
      </c>
      <c r="P144" s="3">
        <f>+IFERROR(PRODUCTOS[[#This Row],[CANT X MODULO]]*702,"")</f>
        <v>5528.25</v>
      </c>
      <c r="Q144" s="3">
        <f>+SUMIFS(DETALLE_GD_1[CANTIDAD SOLICITADA],DETALLE_GD_1[CODIGO],PRODUCTOS[[#This Row],[CODIGO]])</f>
        <v>830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830</v>
      </c>
      <c r="T144" s="3">
        <f>+IFERROR(PRODUCTOS[[#This Row],[CANTIDAD RECIBIDA]]/PRODUCTOS[[#This Row],[CANT X MODULO]],"")</f>
        <v>105.39682539682539</v>
      </c>
      <c r="U144" s="3">
        <f>+SUMIFS(DETALLE_GD_1[VALOR TOTAL POR ITEM GD],DETALLE_GD_1[CODIGO],PRODUCTOS[[#This Row],[CODIGO]])</f>
        <v>32514881</v>
      </c>
      <c r="V144" s="3">
        <f>+IFERROR(PRODUCTOS[[#This Row],[PRECIO DE COMPRA]]/PRODUCTOS[[#This Row],[CANT. COMPRADA]],"")</f>
        <v>39174.555421686746</v>
      </c>
      <c r="W144" s="3">
        <f>+IFERROR(PRODUCTOS[[#This Row],[PRECIO COMPRA UNITARIO]]*PRODUCTOS[[#This Row],[PPTO FALTANTE]],"")</f>
        <v>184668854.25783131</v>
      </c>
      <c r="X144" s="7">
        <f>+IFERROR(PRODUCTOS[[#This Row],[PROYECCION COMPRA]]/PRODUCTOS[[#This Row],[PPTO TOTAL]]-1,"")</f>
        <v>-0.16731884024979005</v>
      </c>
      <c r="Y144" s="3">
        <f>+IFERROR((PRODUCTOS[[#This Row],[CANT X MODULO]]*704)-PRODUCTOS[[#This Row],[CANT. COMPRADA]],"")</f>
        <v>4714</v>
      </c>
      <c r="Z144" s="17">
        <f>+IFERROR(PRODUCTOS[[#This Row],[CANT. COMPRADA]]/PRODUCTOS[[#This Row],[PPTO FALTANTE]],"")</f>
        <v>0.17607127704709377</v>
      </c>
      <c r="AA144" s="3">
        <f>+IFERROR(PRODUCTOS[[#This Row],[PROYECCION COMPRA]]-(PRODUCTOS[[#This Row],[PPTO FALTANTE]]*PRODUCTOS[[#This Row],[PPTO]]),"")</f>
        <v>-3904911.0605706871</v>
      </c>
      <c r="AB144" s="3">
        <f>+_xlfn.XLOOKUP(PRODUCTOS[[#This Row],[CODIGO]],DETALLE_GD_1[CODIGO],DETALLE_GD_1[VALOR PPTO],"",0)</f>
        <v>40002.920100000003</v>
      </c>
      <c r="AC144" s="3">
        <f>+AB144-PRODUCTOS[[#This Row],[PPTO_ACTUALIZADO]]</f>
        <v>7.0000023697502911E-6</v>
      </c>
    </row>
    <row r="145" spans="1:29" hidden="1" x14ac:dyDescent="0.25">
      <c r="A145">
        <v>410126</v>
      </c>
      <c r="B145" t="s">
        <v>159</v>
      </c>
      <c r="C145">
        <v>0</v>
      </c>
      <c r="D145" t="s">
        <v>240</v>
      </c>
      <c r="E145">
        <v>0</v>
      </c>
      <c r="F145" s="2">
        <v>983.61888099999999</v>
      </c>
      <c r="G145" s="6" t="s">
        <v>31</v>
      </c>
      <c r="H145" s="2">
        <v>983.61888099999999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10.5</v>
      </c>
      <c r="M145" s="2">
        <f>+IFERROR(PRODUCTOS[[#This Row],[PPTO]]*PRODUCTOS[[#This Row],[CANT X MODULO]],"")</f>
        <v>10327.998250500001</v>
      </c>
      <c r="N145" s="2">
        <f>+IFERROR(PRODUCTOS[[#This Row],[PPTO X MODULO]]*32,"")</f>
        <v>330495.94401600002</v>
      </c>
      <c r="O145" s="2">
        <f>+IFERROR(PRODUCTOS[[#This Row],[PPTO X TORRE]]*22,"")</f>
        <v>7270910.768352</v>
      </c>
      <c r="P145" s="3">
        <f>+IFERROR(PRODUCTOS[[#This Row],[CANT X MODULO]]*702,"")</f>
        <v>7371</v>
      </c>
      <c r="Q145" s="3">
        <f>+SUMIFS(DETALLE_GD_1[CANTIDAD SOLICITADA],DETALLE_GD_1[CODIGO],PRODUCTOS[[#This Row],[CODIGO]])</f>
        <v>1106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1106</v>
      </c>
      <c r="T145" s="3">
        <f>+IFERROR(PRODUCTOS[[#This Row],[CANTIDAD RECIBIDA]]/PRODUCTOS[[#This Row],[CANT X MODULO]],"")</f>
        <v>105.33333333333333</v>
      </c>
      <c r="U145" s="3">
        <f>+SUMIFS(DETALLE_GD_1[VALOR TOTAL POR ITEM GD],DETALLE_GD_1[CODIGO],PRODUCTOS[[#This Row],[CODIGO]])</f>
        <v>1088091</v>
      </c>
      <c r="V145" s="3">
        <f>+IFERROR(PRODUCTOS[[#This Row],[PRECIO DE COMPRA]]/PRODUCTOS[[#This Row],[CANT. COMPRADA]],"")</f>
        <v>983.80741410488247</v>
      </c>
      <c r="W145" s="3">
        <f>+IFERROR(PRODUCTOS[[#This Row],[PRECIO COMPRA UNITARIO]]*PRODUCTOS[[#This Row],[PPTO FALTANTE]],"")</f>
        <v>6184213.4050632911</v>
      </c>
      <c r="X145" s="7">
        <f>+IFERROR(PRODUCTOS[[#This Row],[PROYECCION COMPRA]]/PRODUCTOS[[#This Row],[PPTO TOTAL]]-1,"")</f>
        <v>-0.14945821753428234</v>
      </c>
      <c r="Y145" s="3">
        <f>+IFERROR((PRODUCTOS[[#This Row],[CANT X MODULO]]*704)-PRODUCTOS[[#This Row],[CANT. COMPRADA]],"")</f>
        <v>6286</v>
      </c>
      <c r="Z145" s="17">
        <f>+IFERROR(PRODUCTOS[[#This Row],[CANT. COMPRADA]]/PRODUCTOS[[#This Row],[PPTO FALTANTE]],"")</f>
        <v>0.17594654788418709</v>
      </c>
      <c r="AA145" s="3">
        <f>+IFERROR(PRODUCTOS[[#This Row],[PROYECCION COMPRA]]-(PRODUCTOS[[#This Row],[PPTO FALTANTE]]*PRODUCTOS[[#This Row],[PPTO]]),"")</f>
        <v>1185.1190972914919</v>
      </c>
      <c r="AB145" s="3">
        <f>+_xlfn.XLOOKUP(PRODUCTOS[[#This Row],[CODIGO]],DETALLE_GD_1[CODIGO],DETALLE_GD_1[VALOR PPTO],"",0)</f>
        <v>983.61890000000005</v>
      </c>
      <c r="AC145" s="3">
        <f>+AB145-PRODUCTOS[[#This Row],[PPTO_ACTUALIZADO]]</f>
        <v>1.9000000065716449E-5</v>
      </c>
    </row>
    <row r="146" spans="1:29" hidden="1" x14ac:dyDescent="0.25">
      <c r="A146" t="s">
        <v>179</v>
      </c>
      <c r="B146" t="s">
        <v>180</v>
      </c>
      <c r="C146">
        <v>0</v>
      </c>
      <c r="D146" t="s">
        <v>240</v>
      </c>
      <c r="E146" t="s">
        <v>399</v>
      </c>
      <c r="F146" s="2">
        <v>55858.301887000001</v>
      </c>
      <c r="G146" s="6" t="s">
        <v>36</v>
      </c>
      <c r="H146" s="2">
        <v>55858.301886999994</v>
      </c>
      <c r="I146" t="b">
        <v>1</v>
      </c>
      <c r="J146" t="str">
        <f>+_xlfn.XLOOKUP(PRODUCTOS[[#This Row],[CODIGO]],P_CRITICOS[CODIGO],P_CRITICOS[DESC CORTA],"",0)</f>
        <v/>
      </c>
      <c r="K146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0.68833333333333335</v>
      </c>
      <c r="M146" s="2">
        <f>+IFERROR(PRODUCTOS[[#This Row],[PPTO]]*PRODUCTOS[[#This Row],[CANT X MODULO]],"")</f>
        <v>38449.131132218332</v>
      </c>
      <c r="N146" s="2">
        <f>+IFERROR(PRODUCTOS[[#This Row],[PPTO X MODULO]]*32,"")</f>
        <v>1230372.1962309866</v>
      </c>
      <c r="O146" s="2">
        <f>+IFERROR(PRODUCTOS[[#This Row],[PPTO X TORRE]]*22,"")</f>
        <v>27068188.317081705</v>
      </c>
      <c r="P146" s="3">
        <f>+IFERROR(PRODUCTOS[[#This Row],[CANT X MODULO]]*702,"")</f>
        <v>483.21000000000004</v>
      </c>
      <c r="Q146" s="3">
        <f>+SUMIFS(DETALLE_GD_1[CANTIDAD SOLICITADA],DETALLE_GD_1[CODIGO],PRODUCTOS[[#This Row],[CODIGO]])</f>
        <v>72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72</v>
      </c>
      <c r="T146" s="3">
        <f>+IFERROR(PRODUCTOS[[#This Row],[CANTIDAD RECIBIDA]]/PRODUCTOS[[#This Row],[CANT X MODULO]],"")</f>
        <v>104.60048426150121</v>
      </c>
      <c r="U146" s="3">
        <f>+SUMIFS(DETALLE_GD_1[VALOR TOTAL POR ITEM GD],DETALLE_GD_1[CODIGO],PRODUCTOS[[#This Row],[CODIGO]])</f>
        <v>4221794</v>
      </c>
      <c r="V146" s="3">
        <f>+IFERROR(PRODUCTOS[[#This Row],[PRECIO DE COMPRA]]/PRODUCTOS[[#This Row],[CANT. COMPRADA]],"")</f>
        <v>58636.027777777781</v>
      </c>
      <c r="W146" s="3">
        <f>+IFERROR(PRODUCTOS[[#This Row],[PRECIO COMPRA UNITARIO]]*PRODUCTOS[[#This Row],[PPTO FALTANTE]],"")</f>
        <v>24192443.24740741</v>
      </c>
      <c r="X146" s="7">
        <f>+IFERROR(PRODUCTOS[[#This Row],[PROYECCION COMPRA]]/PRODUCTOS[[#This Row],[PPTO TOTAL]]-1,"")</f>
        <v>-0.10624076631901958</v>
      </c>
      <c r="Y146" s="3">
        <f>+IFERROR((PRODUCTOS[[#This Row],[CANT X MODULO]]*704)-PRODUCTOS[[#This Row],[CANT. COMPRADA]],"")</f>
        <v>412.5866666666667</v>
      </c>
      <c r="Z146" s="17">
        <f>+IFERROR(PRODUCTOS[[#This Row],[CANT. COMPRADA]]/PRODUCTOS[[#This Row],[PPTO FALTANTE]],"")</f>
        <v>0.17450879007238881</v>
      </c>
      <c r="AA146" s="3">
        <f>+IFERROR(PRODUCTOS[[#This Row],[PROYECCION COMPRA]]-(PRODUCTOS[[#This Row],[PPTO FALTANTE]]*PRODUCTOS[[#This Row],[PPTO]]),"")</f>
        <v>1146052.6661897004</v>
      </c>
      <c r="AB146" s="3">
        <f>+_xlfn.XLOOKUP(PRODUCTOS[[#This Row],[CODIGO]],DETALLE_GD_1[CODIGO],DETALLE_GD_1[VALOR PPTO],"",0)</f>
        <v>55858.301899999999</v>
      </c>
      <c r="AC146" s="3">
        <f>+AB146-PRODUCTOS[[#This Row],[PPTO_ACTUALIZADO]]</f>
        <v>1.3000004400964826E-5</v>
      </c>
    </row>
    <row r="147" spans="1:29" hidden="1" x14ac:dyDescent="0.25">
      <c r="A147">
        <v>1901008</v>
      </c>
      <c r="B147" t="s">
        <v>278</v>
      </c>
      <c r="C147" t="s">
        <v>540</v>
      </c>
      <c r="D147" t="s">
        <v>240</v>
      </c>
      <c r="E147" t="s">
        <v>404</v>
      </c>
      <c r="F147" s="2">
        <v>2112.795779</v>
      </c>
      <c r="G147" s="6" t="s">
        <v>26</v>
      </c>
      <c r="H147" s="2">
        <v>2112.795779</v>
      </c>
      <c r="I147" t="b">
        <v>1</v>
      </c>
      <c r="J147" t="str">
        <f>+_xlfn.XLOOKUP(PRODUCTOS[[#This Row],[CODIGO]],P_CRITICOS[CODIGO],P_CRITICOS[DESC CORTA],"",0)</f>
        <v>AISLAN GLASS 90MM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62.430325650000007</v>
      </c>
      <c r="M147" s="2">
        <f>+IFERROR(PRODUCTOS[[#This Row],[PPTO]]*PRODUCTOS[[#This Row],[CANT X MODULO]],"")</f>
        <v>131902.52851491544</v>
      </c>
      <c r="N147" s="2">
        <f>+IFERROR(PRODUCTOS[[#This Row],[PPTO X MODULO]]*32,"")</f>
        <v>4220880.912477294</v>
      </c>
      <c r="O147" s="2">
        <f>+IFERROR(PRODUCTOS[[#This Row],[PPTO X TORRE]]*22,"")</f>
        <v>92859380.074500471</v>
      </c>
      <c r="P147" s="3">
        <f>+IFERROR(PRODUCTOS[[#This Row],[CANT X MODULO]]*702,"")</f>
        <v>43826.088606300007</v>
      </c>
      <c r="Q147" s="3">
        <f>+SUMIFS(DETALLE_GD_1[CANTIDAD SOLICITADA],DETALLE_GD_1[CODIGO],PRODUCTOS[[#This Row],[CODIGO]])</f>
        <v>6477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6477</v>
      </c>
      <c r="T147" s="3">
        <f>+IFERROR(PRODUCTOS[[#This Row],[CANTIDAD RECIBIDA]]/PRODUCTOS[[#This Row],[CANT X MODULO]],"")</f>
        <v>103.74765680883485</v>
      </c>
      <c r="U147" s="3">
        <f>+SUMIFS(DETALLE_GD_1[VALOR TOTAL POR ITEM GD],DETALLE_GD_1[CODIGO],PRODUCTOS[[#This Row],[CODIGO]])</f>
        <v>13356319</v>
      </c>
      <c r="V147" s="3">
        <f>+IFERROR(PRODUCTOS[[#This Row],[PRECIO DE COMPRA]]/PRODUCTOS[[#This Row],[CANT. COMPRADA]],"")</f>
        <v>2062.1150223869076</v>
      </c>
      <c r="W147" s="3">
        <f>+IFERROR(PRODUCTOS[[#This Row],[PRECIO COMPRA UNITARIO]]*PRODUCTOS[[#This Row],[PPTO FALTANTE]],"")</f>
        <v>77275593.712261677</v>
      </c>
      <c r="X147" s="7">
        <f>+IFERROR(PRODUCTOS[[#This Row],[PROYECCION COMPRA]]/PRODUCTOS[[#This Row],[PPTO TOTAL]]-1,"")</f>
        <v>-0.16782134825513617</v>
      </c>
      <c r="Y147" s="3">
        <f>+IFERROR((PRODUCTOS[[#This Row],[CANT X MODULO]]*704)-PRODUCTOS[[#This Row],[CANT. COMPRADA]],"")</f>
        <v>37473.949257600005</v>
      </c>
      <c r="Z147" s="17">
        <f>+IFERROR(PRODUCTOS[[#This Row],[CANT. COMPRADA]]/PRODUCTOS[[#This Row],[PPTO FALTANTE]],"")</f>
        <v>0.17284006965682738</v>
      </c>
      <c r="AA147" s="3">
        <f>+IFERROR(PRODUCTOS[[#This Row],[PROYECCION COMPRA]]-(PRODUCTOS[[#This Row],[PPTO FALTANTE]]*PRODUCTOS[[#This Row],[PPTO]]),"")</f>
        <v>-1899208.1016557962</v>
      </c>
      <c r="AB147" s="3">
        <f>+_xlfn.XLOOKUP(PRODUCTOS[[#This Row],[CODIGO]],DETALLE_GD_1[CODIGO],DETALLE_GD_1[VALOR PPTO],"",0)</f>
        <v>2112.7957999999999</v>
      </c>
      <c r="AC147" s="3">
        <f>+AB147-PRODUCTOS[[#This Row],[PPTO_ACTUALIZADO]]</f>
        <v>2.0999999833293259E-5</v>
      </c>
    </row>
    <row r="148" spans="1:29" hidden="1" x14ac:dyDescent="0.25">
      <c r="A148">
        <v>407011</v>
      </c>
      <c r="B148" t="s">
        <v>30</v>
      </c>
      <c r="C148" t="s">
        <v>549</v>
      </c>
      <c r="D148" t="s">
        <v>240</v>
      </c>
      <c r="E148" t="s">
        <v>399</v>
      </c>
      <c r="F148" s="2">
        <v>473.17523999999997</v>
      </c>
      <c r="G148" s="6" t="s">
        <v>31</v>
      </c>
      <c r="H148" s="2">
        <v>473.17523999999992</v>
      </c>
      <c r="I148" t="b">
        <v>1</v>
      </c>
      <c r="J148" t="str">
        <f>+_xlfn.XLOOKUP(PRODUCTOS[[#This Row],[CODIGO]],P_CRITICOS[CODIGO],P_CRITICOS[DESC CORTA],"",0)</f>
        <v>TORNILLO SIMPSON 6"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588</v>
      </c>
      <c r="M148" s="2">
        <f>+IFERROR(PRODUCTOS[[#This Row],[PPTO]]*PRODUCTOS[[#This Row],[CANT X MODULO]],"")</f>
        <v>278227.04112000001</v>
      </c>
      <c r="N148" s="2">
        <f>+IFERROR(PRODUCTOS[[#This Row],[PPTO X MODULO]]*32,"")</f>
        <v>8903265.3158400003</v>
      </c>
      <c r="O148" s="2">
        <f>+IFERROR(PRODUCTOS[[#This Row],[PPTO X TORRE]]*22,"")</f>
        <v>195871836.94848001</v>
      </c>
      <c r="P148" s="3">
        <f>+IFERROR(PRODUCTOS[[#This Row],[CANT X MODULO]]*702,"")</f>
        <v>412776</v>
      </c>
      <c r="Q148" s="3">
        <f>+SUMIFS(DETALLE_GD_1[CANTIDAD SOLICITADA],DETALLE_GD_1[CODIGO],PRODUCTOS[[#This Row],[CODIGO]])</f>
        <v>60298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60298</v>
      </c>
      <c r="T148" s="3">
        <f>+IFERROR(PRODUCTOS[[#This Row],[CANTIDAD RECIBIDA]]/PRODUCTOS[[#This Row],[CANT X MODULO]],"")</f>
        <v>102.54761904761905</v>
      </c>
      <c r="U148" s="3">
        <f>+SUMIFS(DETALLE_GD_1[VALOR TOTAL POR ITEM GD],DETALLE_GD_1[CODIGO],PRODUCTOS[[#This Row],[CODIGO]])</f>
        <v>28064712</v>
      </c>
      <c r="V148" s="3">
        <f>+IFERROR(PRODUCTOS[[#This Row],[PRECIO DE COMPRA]]/PRODUCTOS[[#This Row],[CANT. COMPRADA]],"")</f>
        <v>465.43354671796743</v>
      </c>
      <c r="W148" s="3">
        <f>+IFERROR(PRODUCTOS[[#This Row],[PRECIO COMPRA UNITARIO]]*PRODUCTOS[[#This Row],[PPTO FALTANTE]],"")</f>
        <v>164602435.53099605</v>
      </c>
      <c r="X148" s="7">
        <f>+IFERROR(PRODUCTOS[[#This Row],[PROYECCION COMPRA]]/PRODUCTOS[[#This Row],[PPTO TOTAL]]-1,"")</f>
        <v>-0.1596421512384586</v>
      </c>
      <c r="Y148" s="3">
        <f>+IFERROR((PRODUCTOS[[#This Row],[CANT X MODULO]]*704)-PRODUCTOS[[#This Row],[CANT. COMPRADA]],"")</f>
        <v>353654</v>
      </c>
      <c r="Z148" s="17">
        <f>+IFERROR(PRODUCTOS[[#This Row],[CANT. COMPRADA]]/PRODUCTOS[[#This Row],[PPTO FALTANTE]],"")</f>
        <v>0.17049998020664264</v>
      </c>
      <c r="AA148" s="3">
        <f>+IFERROR(PRODUCTOS[[#This Row],[PROYECCION COMPRA]]-(PRODUCTOS[[#This Row],[PPTO FALTANTE]]*PRODUCTOS[[#This Row],[PPTO]]),"")</f>
        <v>-2737880.795963943</v>
      </c>
      <c r="AB148" s="3">
        <f>+_xlfn.XLOOKUP(PRODUCTOS[[#This Row],[CODIGO]],DETALLE_GD_1[CODIGO],DETALLE_GD_1[VALOR PPTO],"",0)</f>
        <v>473.17520000000002</v>
      </c>
      <c r="AC148" s="3">
        <f>+AB148-PRODUCTOS[[#This Row],[PPTO_ACTUALIZADO]]</f>
        <v>-3.9999999899009708E-5</v>
      </c>
    </row>
    <row r="149" spans="1:29" hidden="1" x14ac:dyDescent="0.25">
      <c r="A149" s="27">
        <v>407049</v>
      </c>
      <c r="B149" s="27" t="s">
        <v>232</v>
      </c>
      <c r="C149">
        <v>0</v>
      </c>
      <c r="D149" s="27" t="s">
        <v>240</v>
      </c>
      <c r="E149" s="27" t="s">
        <v>399</v>
      </c>
      <c r="F149" s="28">
        <v>16.202162000000001</v>
      </c>
      <c r="G149" s="32" t="s">
        <v>31</v>
      </c>
      <c r="H149" s="2">
        <v>16.202162000000001</v>
      </c>
      <c r="I149" t="b">
        <v>1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52.5</v>
      </c>
      <c r="M149" s="28">
        <f>+IFERROR(PRODUCTOS[[#This Row],[PPTO]]*PRODUCTOS[[#This Row],[CANT X MODULO]],"")</f>
        <v>850.61350500000003</v>
      </c>
      <c r="N149" s="28">
        <f>+IFERROR(PRODUCTOS[[#This Row],[PPTO X MODULO]]*32,"")</f>
        <v>27219.632160000001</v>
      </c>
      <c r="O149" s="28">
        <f>+IFERROR(PRODUCTOS[[#This Row],[PPTO X TORRE]]*22,"")</f>
        <v>598831.90752000001</v>
      </c>
      <c r="P149" s="29">
        <f>+IFERROR(PRODUCTOS[[#This Row],[CANT X MODULO]]*702,"")</f>
        <v>36855</v>
      </c>
      <c r="Q149" s="29">
        <f>+SUMIFS(DETALLE_GD_1[CANTIDAD SOLICITADA],DETALLE_GD_1[CODIGO],PRODUCTOS[[#This Row],[CODIGO]])</f>
        <v>5255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5255</v>
      </c>
      <c r="T149" s="29">
        <f>+IFERROR(PRODUCTOS[[#This Row],[CANTIDAD RECIBIDA]]/PRODUCTOS[[#This Row],[CANT X MODULO]],"")</f>
        <v>100.0952380952381</v>
      </c>
      <c r="U149" s="29">
        <f>+SUMIFS(DETALLE_GD_1[VALOR TOTAL POR ITEM GD],DETALLE_GD_1[CODIGO],PRODUCTOS[[#This Row],[CODIGO]])</f>
        <v>85141</v>
      </c>
      <c r="V149" s="29">
        <f>+IFERROR(PRODUCTOS[[#This Row],[PRECIO DE COMPRA]]/PRODUCTOS[[#This Row],[CANT. COMPRADA]],"")</f>
        <v>16.201902949571835</v>
      </c>
      <c r="W149" s="29">
        <f>+IFERROR(PRODUCTOS[[#This Row],[PRECIO COMPRA UNITARIO]]*PRODUCTOS[[#This Row],[PPTO FALTANTE]],"")</f>
        <v>513681.33301617502</v>
      </c>
      <c r="X149" s="30">
        <f>+IFERROR(PRODUCTOS[[#This Row],[PROYECCION COMPRA]]/PRODUCTOS[[#This Row],[PPTO TOTAL]]-1,"")</f>
        <v>-0.14219445128845465</v>
      </c>
      <c r="Y149" s="29">
        <f>+IFERROR((PRODUCTOS[[#This Row],[CANT X MODULO]]*704)-PRODUCTOS[[#This Row],[CANT. COMPRADA]],"")</f>
        <v>31705</v>
      </c>
      <c r="Z149" s="31">
        <f>+IFERROR(PRODUCTOS[[#This Row],[CANT. COMPRADA]]/PRODUCTOS[[#This Row],[PPTO FALTANTE]],"")</f>
        <v>0.16574672764548179</v>
      </c>
      <c r="AA149" s="29">
        <f>+IFERROR(PRODUCTOS[[#This Row],[PROYECCION COMPRA]]-(PRODUCTOS[[#This Row],[PPTO FALTANTE]]*PRODUCTOS[[#This Row],[PPTO]]),"")</f>
        <v>-8.2131938250386156</v>
      </c>
      <c r="AB149" s="3">
        <f>+_xlfn.XLOOKUP(PRODUCTOS[[#This Row],[CODIGO]],DETALLE_GD_1[CODIGO],DETALLE_GD_1[VALOR PPTO],"",0)</f>
        <v>16.202200000000001</v>
      </c>
      <c r="AC149" s="3">
        <f>+AB149-PRODUCTOS[[#This Row],[PPTO_ACTUALIZADO]]</f>
        <v>3.7999999999982492E-5</v>
      </c>
    </row>
    <row r="150" spans="1:29" hidden="1" x14ac:dyDescent="0.25">
      <c r="A150" t="s">
        <v>166</v>
      </c>
      <c r="B150" t="s">
        <v>167</v>
      </c>
      <c r="C150" t="s">
        <v>534</v>
      </c>
      <c r="D150" t="s">
        <v>244</v>
      </c>
      <c r="E150">
        <v>0</v>
      </c>
      <c r="F150" s="2">
        <v>11882.387917</v>
      </c>
      <c r="G150" s="6" t="s">
        <v>26</v>
      </c>
      <c r="H150" s="2">
        <v>11882.387917</v>
      </c>
      <c r="I150" t="b">
        <v>1</v>
      </c>
      <c r="J150" t="str">
        <f>+_xlfn.XLOOKUP(PRODUCTOS[[#This Row],[CODIGO]],P_CRITICOS[CODIGO],P_CRITICOS[DESC CORTA],"",0)</f>
        <v>PISO TARKET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7.6124999999999998</v>
      </c>
      <c r="M150" s="2">
        <f>+IFERROR(PRODUCTOS[[#This Row],[PPTO]]*PRODUCTOS[[#This Row],[CANT X MODULO]],"")</f>
        <v>90454.678018162493</v>
      </c>
      <c r="N150" s="2">
        <f>+IFERROR(PRODUCTOS[[#This Row],[PPTO X MODULO]]*32,"")</f>
        <v>2894549.6965811998</v>
      </c>
      <c r="O150" s="2">
        <f>+IFERROR(PRODUCTOS[[#This Row],[PPTO X TORRE]]*22,"")</f>
        <v>63680093.324786395</v>
      </c>
      <c r="P150" s="3">
        <f>+IFERROR(PRODUCTOS[[#This Row],[CANT X MODULO]]*702,"")</f>
        <v>5343.9749999999995</v>
      </c>
      <c r="Q150" s="3">
        <f>+SUMIFS(DETALLE_GD_1[CANTIDAD SOLICITADA],DETALLE_GD_1[CODIGO],PRODUCTOS[[#This Row],[CODIGO]])</f>
        <v>760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760</v>
      </c>
      <c r="T150" s="3">
        <f>+IFERROR(PRODUCTOS[[#This Row],[CANTIDAD RECIBIDA]]/PRODUCTOS[[#This Row],[CANT X MODULO]],"")</f>
        <v>99.835796387520531</v>
      </c>
      <c r="U150" s="3">
        <f>+SUMIFS(DETALLE_GD_1[VALOR TOTAL POR ITEM GD],DETALLE_GD_1[CODIGO],PRODUCTOS[[#This Row],[CODIGO]])</f>
        <v>10146930</v>
      </c>
      <c r="V150" s="3">
        <f>+IFERROR(PRODUCTOS[[#This Row],[PRECIO DE COMPRA]]/PRODUCTOS[[#This Row],[CANT. COMPRADA]],"")</f>
        <v>13351.223684210527</v>
      </c>
      <c r="W150" s="3">
        <f>+IFERROR(PRODUCTOS[[#This Row],[PRECIO COMPRA UNITARIO]]*PRODUCTOS[[#This Row],[PPTO FALTANTE]],"")</f>
        <v>61404947.968421049</v>
      </c>
      <c r="X150" s="7">
        <f>+IFERROR(PRODUCTOS[[#This Row],[PROYECCION COMPRA]]/PRODUCTOS[[#This Row],[PPTO TOTAL]]-1,"")</f>
        <v>-3.5727732758830344E-2</v>
      </c>
      <c r="Y150" s="3">
        <f>+IFERROR((PRODUCTOS[[#This Row],[CANT X MODULO]]*704)-PRODUCTOS[[#This Row],[CANT. COMPRADA]],"")</f>
        <v>4599.2</v>
      </c>
      <c r="Z150" s="17">
        <f>+IFERROR(PRODUCTOS[[#This Row],[CANT. COMPRADA]]/PRODUCTOS[[#This Row],[PPTO FALTANTE]],"")</f>
        <v>0.1652461297616977</v>
      </c>
      <c r="AA150" s="3">
        <f>+IFERROR(PRODUCTOS[[#This Row],[PROYECCION COMPRA]]-(PRODUCTOS[[#This Row],[PPTO FALTANTE]]*PRODUCTOS[[#This Row],[PPTO]]),"")</f>
        <v>6755469.4605546519</v>
      </c>
      <c r="AB150" s="3">
        <f>+_xlfn.XLOOKUP(PRODUCTOS[[#This Row],[CODIGO]],DETALLE_GD_1[CODIGO],DETALLE_GD_1[VALOR PPTO],"",0)</f>
        <v>11882.3879</v>
      </c>
      <c r="AC150" s="3">
        <f>+AB150-PRODUCTOS[[#This Row],[PPTO_ACTUALIZADO]]</f>
        <v>-1.7000000298139639E-5</v>
      </c>
    </row>
    <row r="151" spans="1:29" x14ac:dyDescent="0.25">
      <c r="A151">
        <v>302010</v>
      </c>
      <c r="B151" t="s">
        <v>323</v>
      </c>
      <c r="C151" t="s">
        <v>537</v>
      </c>
      <c r="D151" t="s">
        <v>240</v>
      </c>
      <c r="E151" t="s">
        <v>403</v>
      </c>
      <c r="F151" s="2">
        <v>6585.1337450000001</v>
      </c>
      <c r="G151" s="6" t="s">
        <v>20</v>
      </c>
      <c r="H151" s="2">
        <v>6585.1337449999919</v>
      </c>
      <c r="I151" t="b">
        <v>0</v>
      </c>
      <c r="J151" t="str">
        <f>+_xlfn.XLOOKUP(PRODUCTOS[[#This Row],[CODIGO]],P_CRITICOS[CODIGO],P_CRITICOS[DESC CORTA],"",0)</f>
        <v>PINO 2X6X320</v>
      </c>
      <c r="K151" t="str">
        <f>+IFERROR(IF(VLOOKUP(PRODUCTOS[[#This Row],[CODIGO]],P_CRITICOS[],3,0)="*","PRODUCTO CRITICO","NO CRITICO"),"NO CRITICO")</f>
        <v>PRODUCTO CRITICO</v>
      </c>
      <c r="L151" s="15">
        <f>+_xlfn.XLOOKUP(PRODUCTOS[[#This Row],[CODIGO]],BD_MODULO[Artículo],BD_MODULO[CUB_ACTUALIZADA],"",0)</f>
        <v>34.912500000000023</v>
      </c>
      <c r="M151" s="2">
        <f>+IFERROR(PRODUCTOS[[#This Row],[PPTO]]*PRODUCTOS[[#This Row],[CANT X MODULO]],"")</f>
        <v>229903.48187231267</v>
      </c>
      <c r="N151" s="2">
        <f>+IFERROR(PRODUCTOS[[#This Row],[PPTO X MODULO]]*32,"")</f>
        <v>7356911.4199140053</v>
      </c>
      <c r="O151" s="2">
        <f>+IFERROR(PRODUCTOS[[#This Row],[PPTO X TORRE]]*22,"")</f>
        <v>161852051.23810813</v>
      </c>
      <c r="P151" s="3">
        <f>+IFERROR(PRODUCTOS[[#This Row],[CANT X MODULO]]*702,"")</f>
        <v>24508.575000000015</v>
      </c>
      <c r="Q151" s="3">
        <f>+SUMIFS(DETALLE_GD_1[CANTIDAD SOLICITADA],DETALLE_GD_1[CODIGO],PRODUCTOS[[#This Row],[CODIGO]])</f>
        <v>4032</v>
      </c>
      <c r="R151" s="3">
        <f>+SUMIFS(DETALLE_GD_1[DEVOLUCIÓN],DETALLE_GD_1[CODIGO],PRODUCTOS[[#This Row],[CODIGO]])</f>
        <v>588</v>
      </c>
      <c r="S151" s="3">
        <f>+PRODUCTOS[[#This Row],[CANT. COMPRADA]]-PRODUCTOS[[#This Row],[DEVOLUCIONES]]</f>
        <v>3444</v>
      </c>
      <c r="T151" s="3">
        <f>+IFERROR(PRODUCTOS[[#This Row],[CANTIDAD RECIBIDA]]/PRODUCTOS[[#This Row],[CANT X MODULO]],"")</f>
        <v>98.646616541353325</v>
      </c>
      <c r="U151" s="3">
        <f>+SUMIFS(DETALLE_GD_1[VALOR TOTAL POR ITEM GD],DETALLE_GD_1[CODIGO],PRODUCTOS[[#This Row],[CODIGO]])</f>
        <v>22944301</v>
      </c>
      <c r="V151" s="3">
        <f>+IFERROR(PRODUCTOS[[#This Row],[PRECIO DE COMPRA]]/PRODUCTOS[[#This Row],[CANT. COMPRADA]],"")</f>
        <v>5690.5508432539682</v>
      </c>
      <c r="W151" s="3">
        <f>+IFERROR(PRODUCTOS[[#This Row],[PRECIO COMPRA UNITARIO]]*PRODUCTOS[[#This Row],[PPTO FALTANTE]],"")</f>
        <v>116920333.84583342</v>
      </c>
      <c r="X151" s="7">
        <f>+IFERROR(PRODUCTOS[[#This Row],[PROYECCION COMPRA]]/PRODUCTOS[[#This Row],[PPTO TOTAL]]-1,"")</f>
        <v>-0.27760981123540751</v>
      </c>
      <c r="Y151" s="3">
        <f>+IFERROR((PRODUCTOS[[#This Row],[CANT X MODULO]]*704)-PRODUCTOS[[#This Row],[CANT. COMPRADA]],"")</f>
        <v>20546.400000000016</v>
      </c>
      <c r="Z151" s="17">
        <f>+IFERROR(PRODUCTOS[[#This Row],[CANT. COMPRADA]]/PRODUCTOS[[#This Row],[PPTO FALTANTE]],"")</f>
        <v>0.19623875715453787</v>
      </c>
      <c r="AA151" s="3">
        <f>+IFERROR(PRODUCTOS[[#This Row],[PROYECCION COMPRA]]-(PRODUCTOS[[#This Row],[PPTO FALTANTE]]*PRODUCTOS[[#This Row],[PPTO]]),"")</f>
        <v>-18380458.132434696</v>
      </c>
      <c r="AB151" s="3">
        <f>+_xlfn.XLOOKUP(PRODUCTOS[[#This Row],[CODIGO]],DETALLE_GD_1[CODIGO],DETALLE_GD_1[VALOR PPTO],"",0)</f>
        <v>6585.1337000000003</v>
      </c>
      <c r="AC151" s="3">
        <f>+AB151-PRODUCTOS[[#This Row],[PPTO_ACTUALIZADO]]</f>
        <v>-4.4999991587246768E-5</v>
      </c>
    </row>
    <row r="152" spans="1:29" hidden="1" x14ac:dyDescent="0.25">
      <c r="A152">
        <v>1808003</v>
      </c>
      <c r="B152" t="s">
        <v>195</v>
      </c>
      <c r="C152">
        <v>0</v>
      </c>
      <c r="D152" t="s">
        <v>244</v>
      </c>
      <c r="E152" t="s">
        <v>406</v>
      </c>
      <c r="F152" s="2">
        <v>167.74485799999999</v>
      </c>
      <c r="G152" s="6" t="s">
        <v>31</v>
      </c>
      <c r="H152" s="2">
        <v>167.74485800000002</v>
      </c>
      <c r="I152" t="b">
        <v>1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0.91874999999999996</v>
      </c>
      <c r="M152" s="2">
        <f>+IFERROR(PRODUCTOS[[#This Row],[PPTO]]*PRODUCTOS[[#This Row],[CANT X MODULO]],"")</f>
        <v>154.11558828749997</v>
      </c>
      <c r="N152" s="2">
        <f>+IFERROR(PRODUCTOS[[#This Row],[PPTO X MODULO]]*32,"")</f>
        <v>4931.6988251999992</v>
      </c>
      <c r="O152" s="2">
        <f>+IFERROR(PRODUCTOS[[#This Row],[PPTO X TORRE]]*22,"")</f>
        <v>108497.37415439998</v>
      </c>
      <c r="P152" s="3">
        <f>+IFERROR(PRODUCTOS[[#This Row],[CANT X MODULO]]*702,"")</f>
        <v>644.96249999999998</v>
      </c>
      <c r="Q152" s="3">
        <f>+SUMIFS(DETALLE_GD_1[CANTIDAD SOLICITADA],DETALLE_GD_1[CODIGO],PRODUCTOS[[#This Row],[CODIGO]])</f>
        <v>89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89</v>
      </c>
      <c r="T152" s="3">
        <f>+IFERROR(PRODUCTOS[[#This Row],[CANTIDAD RECIBIDA]]/PRODUCTOS[[#This Row],[CANT X MODULO]],"")</f>
        <v>96.870748299319729</v>
      </c>
      <c r="U152" s="3">
        <f>+SUMIFS(DETALLE_GD_1[VALOR TOTAL POR ITEM GD],DETALLE_GD_1[CODIGO],PRODUCTOS[[#This Row],[CODIGO]])</f>
        <v>14929</v>
      </c>
      <c r="V152" s="3">
        <f>+IFERROR(PRODUCTOS[[#This Row],[PRECIO DE COMPRA]]/PRODUCTOS[[#This Row],[CANT. COMPRADA]],"")</f>
        <v>167.74157303370785</v>
      </c>
      <c r="W152" s="3">
        <f>+IFERROR(PRODUCTOS[[#This Row],[PRECIO COMPRA UNITARIO]]*PRODUCTOS[[#This Row],[PPTO FALTANTE]],"")</f>
        <v>93566.249438202227</v>
      </c>
      <c r="X152" s="7">
        <f>+IFERROR(PRODUCTOS[[#This Row],[PROYECCION COMPRA]]/PRODUCTOS[[#This Row],[PPTO TOTAL]]-1,"")</f>
        <v>-0.13761738320919759</v>
      </c>
      <c r="Y152" s="3">
        <f>+IFERROR((PRODUCTOS[[#This Row],[CANT X MODULO]]*704)-PRODUCTOS[[#This Row],[CANT. COMPRADA]],"")</f>
        <v>557.79999999999995</v>
      </c>
      <c r="Z152" s="17">
        <f>+IFERROR(PRODUCTOS[[#This Row],[CANT. COMPRADA]]/PRODUCTOS[[#This Row],[PPTO FALTANTE]],"")</f>
        <v>0.15955539619935463</v>
      </c>
      <c r="AA152" s="3">
        <f>+IFERROR(PRODUCTOS[[#This Row],[PROYECCION COMPRA]]-(PRODUCTOS[[#This Row],[PPTO FALTANTE]]*PRODUCTOS[[#This Row],[PPTO]]),"")</f>
        <v>-1.832354197758832</v>
      </c>
      <c r="AB152" s="3">
        <f>+_xlfn.XLOOKUP(PRODUCTOS[[#This Row],[CODIGO]],DETALLE_GD_1[CODIGO],DETALLE_GD_1[VALOR PPTO],"",0)</f>
        <v>167.7449</v>
      </c>
      <c r="AC152" s="3">
        <f>+AB152-PRODUCTOS[[#This Row],[PPTO_ACTUALIZADO]]</f>
        <v>4.1999999979225322E-5</v>
      </c>
    </row>
    <row r="153" spans="1:29" hidden="1" x14ac:dyDescent="0.25">
      <c r="A153">
        <v>407115</v>
      </c>
      <c r="B153" t="s">
        <v>282</v>
      </c>
      <c r="C153">
        <v>0</v>
      </c>
      <c r="D153" t="s">
        <v>240</v>
      </c>
      <c r="E153" t="s">
        <v>399</v>
      </c>
      <c r="F153" s="2">
        <v>547.98400000000004</v>
      </c>
      <c r="G153" s="6" t="s">
        <v>31</v>
      </c>
      <c r="H153" s="2">
        <v>567</v>
      </c>
      <c r="I153" t="b">
        <v>0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4.2</v>
      </c>
      <c r="M153" s="2">
        <f>+IFERROR(PRODUCTOS[[#This Row],[PPTO]]*PRODUCTOS[[#This Row],[CANT X MODULO]],"")</f>
        <v>2301.5328000000004</v>
      </c>
      <c r="N153" s="2">
        <f>+IFERROR(PRODUCTOS[[#This Row],[PPTO X MODULO]]*32,"")</f>
        <v>73649.049600000013</v>
      </c>
      <c r="O153" s="2">
        <f>+IFERROR(PRODUCTOS[[#This Row],[PPTO X TORRE]]*22,"")</f>
        <v>1620279.0912000004</v>
      </c>
      <c r="P153" s="3">
        <f>+IFERROR(PRODUCTOS[[#This Row],[CANT X MODULO]]*702,"")</f>
        <v>2948.4</v>
      </c>
      <c r="Q153" s="3">
        <f>+SUMIFS(DETALLE_GD_1[CANTIDAD SOLICITADA],DETALLE_GD_1[CODIGO],PRODUCTOS[[#This Row],[CODIGO]])</f>
        <v>400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400</v>
      </c>
      <c r="T153" s="3">
        <f>+IFERROR(PRODUCTOS[[#This Row],[CANTIDAD RECIBIDA]]/PRODUCTOS[[#This Row],[CANT X MODULO]],"")</f>
        <v>95.238095238095241</v>
      </c>
      <c r="U153" s="3">
        <f>+SUMIFS(DETALLE_GD_1[VALOR TOTAL POR ITEM GD],DETALLE_GD_1[CODIGO],PRODUCTOS[[#This Row],[CODIGO]])</f>
        <v>219193</v>
      </c>
      <c r="V153" s="3">
        <f>+IFERROR(PRODUCTOS[[#This Row],[PRECIO DE COMPRA]]/PRODUCTOS[[#This Row],[CANT. COMPRADA]],"")</f>
        <v>547.98249999999996</v>
      </c>
      <c r="W153" s="3">
        <f>+IFERROR(PRODUCTOS[[#This Row],[PRECIO COMPRA UNITARIO]]*PRODUCTOS[[#This Row],[PPTO FALTANTE]],"")</f>
        <v>1401081.656</v>
      </c>
      <c r="X153" s="7">
        <f>+IFERROR(PRODUCTOS[[#This Row],[PROYECCION COMPRA]]/PRODUCTOS[[#This Row],[PPTO TOTAL]]-1,"")</f>
        <v>-0.13528375228100975</v>
      </c>
      <c r="Y153" s="3">
        <f>+IFERROR((PRODUCTOS[[#This Row],[CANT X MODULO]]*704)-PRODUCTOS[[#This Row],[CANT. COMPRADA]],"")</f>
        <v>2556.8000000000002</v>
      </c>
      <c r="Z153" s="17">
        <f>+IFERROR(PRODUCTOS[[#This Row],[CANT. COMPRADA]]/PRODUCTOS[[#This Row],[PPTO FALTANTE]],"")</f>
        <v>0.15644555694618273</v>
      </c>
      <c r="AA153" s="3">
        <f>+IFERROR(PRODUCTOS[[#This Row],[PROYECCION COMPRA]]-(PRODUCTOS[[#This Row],[PPTO FALTANTE]]*PRODUCTOS[[#This Row],[PPTO]]),"")</f>
        <v>-3.8352000003214926</v>
      </c>
      <c r="AB153" s="3">
        <f>+_xlfn.XLOOKUP(PRODUCTOS[[#This Row],[CODIGO]],DETALLE_GD_1[CODIGO],DETALLE_GD_1[VALOR PPTO],"",0)</f>
        <v>567</v>
      </c>
      <c r="AC153" s="3">
        <f>+AB153-PRODUCTOS[[#This Row],[PPTO_ACTUALIZADO]]</f>
        <v>0</v>
      </c>
    </row>
    <row r="154" spans="1:29" hidden="1" x14ac:dyDescent="0.25">
      <c r="A154">
        <v>1103087</v>
      </c>
      <c r="B154" t="s">
        <v>490</v>
      </c>
      <c r="C154" t="s">
        <v>686</v>
      </c>
      <c r="D154" t="s">
        <v>355</v>
      </c>
      <c r="E154" t="s">
        <v>355</v>
      </c>
      <c r="G154" s="6" t="s">
        <v>137</v>
      </c>
      <c r="H154" s="2">
        <v>9841</v>
      </c>
      <c r="I154" t="b">
        <v>0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0.52500000000000002</v>
      </c>
      <c r="M154" s="2">
        <f>+IFERROR(PRODUCTOS[[#This Row],[PPTO]]*PRODUCTOS[[#This Row],[CANT X MODULO]],"")</f>
        <v>0</v>
      </c>
      <c r="N154" s="2">
        <f>+IFERROR(PRODUCTOS[[#This Row],[PPTO X MODULO]]*32,"")</f>
        <v>0</v>
      </c>
      <c r="O154" s="2">
        <f>+IFERROR(PRODUCTOS[[#This Row],[PPTO X TORRE]]*22,"")</f>
        <v>0</v>
      </c>
      <c r="P154" s="3">
        <f>+IFERROR(PRODUCTOS[[#This Row],[CANT X MODULO]]*702,"")</f>
        <v>368.55</v>
      </c>
      <c r="Q154" s="3">
        <f>+SUMIFS(DETALLE_GD_1[CANTIDAD SOLICITADA],DETALLE_GD_1[CODIGO],PRODUCTOS[[#This Row],[CODIGO]])</f>
        <v>50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50</v>
      </c>
      <c r="T154" s="3">
        <f>+IFERROR(PRODUCTOS[[#This Row],[CANTIDAD RECIBIDA]]/PRODUCTOS[[#This Row],[CANT X MODULO]],"")</f>
        <v>95.238095238095241</v>
      </c>
      <c r="U154" s="3">
        <f>+SUMIFS(DETALLE_GD_1[VALOR TOTAL POR ITEM GD],DETALLE_GD_1[CODIGO],PRODUCTOS[[#This Row],[CODIGO]])</f>
        <v>492044</v>
      </c>
      <c r="V154" s="3">
        <f>+IFERROR(PRODUCTOS[[#This Row],[PRECIO DE COMPRA]]/PRODUCTOS[[#This Row],[CANT. COMPRADA]],"")</f>
        <v>9840.8799999999992</v>
      </c>
      <c r="W154" s="3">
        <f>+IFERROR(PRODUCTOS[[#This Row],[PRECIO COMPRA UNITARIO]]*PRODUCTOS[[#This Row],[PPTO FALTANTE]],"")</f>
        <v>3145145.2480000001</v>
      </c>
      <c r="X154" s="7" t="str">
        <f>+IFERROR(PRODUCTOS[[#This Row],[PROYECCION COMPRA]]/PRODUCTOS[[#This Row],[PPTO TOTAL]]-1,"")</f>
        <v/>
      </c>
      <c r="Y154" s="3">
        <f>+IFERROR((PRODUCTOS[[#This Row],[CANT X MODULO]]*704)-PRODUCTOS[[#This Row],[CANT. COMPRADA]],"")</f>
        <v>319.60000000000002</v>
      </c>
      <c r="Z154" s="17">
        <f>+IFERROR(PRODUCTOS[[#This Row],[CANT. COMPRADA]]/PRODUCTOS[[#This Row],[PPTO FALTANTE]],"")</f>
        <v>0.15644555694618273</v>
      </c>
      <c r="AA154" s="3">
        <f>+IFERROR(PRODUCTOS[[#This Row],[PROYECCION COMPRA]]-(PRODUCTOS[[#This Row],[PPTO FALTANTE]]*PRODUCTOS[[#This Row],[PPTO]]),"")</f>
        <v>3145145.2480000001</v>
      </c>
      <c r="AB154" s="3">
        <f>+_xlfn.XLOOKUP(PRODUCTOS[[#This Row],[CODIGO]],DETALLE_GD_1[CODIGO],DETALLE_GD_1[VALOR PPTO],"",0)</f>
        <v>9841</v>
      </c>
      <c r="AC154" s="3">
        <f>+AB154-PRODUCTOS[[#This Row],[PPTO_ACTUALIZADO]]</f>
        <v>0</v>
      </c>
    </row>
    <row r="155" spans="1:29" hidden="1" x14ac:dyDescent="0.25">
      <c r="A155">
        <v>602254</v>
      </c>
      <c r="B155" t="s">
        <v>214</v>
      </c>
      <c r="C155">
        <v>0</v>
      </c>
      <c r="D155" t="s">
        <v>244</v>
      </c>
      <c r="E155" t="s">
        <v>407</v>
      </c>
      <c r="F155" s="2">
        <v>46060</v>
      </c>
      <c r="G155" s="6" t="s">
        <v>25</v>
      </c>
      <c r="H155" s="2">
        <v>46060</v>
      </c>
      <c r="I155" t="b">
        <v>1</v>
      </c>
      <c r="J155" t="str">
        <f>+_xlfn.XLOOKUP(PRODUCTOS[[#This Row],[CODIGO]],P_CRITICOS[CODIGO],P_CRITICOS[DESC CORTA],"",0)</f>
        <v/>
      </c>
      <c r="K155" t="str">
        <f>+IFERROR(IF(VLOOKUP(PRODUCTOS[[#This Row],[CODIGO]],P_CRITICOS[],3,0)="*","PRODUCTO CRITICO","NO CRITICO"),"NO CRITICO")</f>
        <v>NO CRITICO</v>
      </c>
      <c r="L155" s="15">
        <f>+_xlfn.XLOOKUP(PRODUCTOS[[#This Row],[CODIGO]],BD_MODULO[Artículo],BD_MODULO[CUB_ACTUALIZADA],"",0)</f>
        <v>0.35920828125000004</v>
      </c>
      <c r="M155" s="2">
        <f>+IFERROR(PRODUCTOS[[#This Row],[PPTO]]*PRODUCTOS[[#This Row],[CANT X MODULO]],"")</f>
        <v>16545.133434375002</v>
      </c>
      <c r="N155" s="2">
        <f>+IFERROR(PRODUCTOS[[#This Row],[PPTO X MODULO]]*32,"")</f>
        <v>529444.26990000007</v>
      </c>
      <c r="O155" s="2">
        <f>+IFERROR(PRODUCTOS[[#This Row],[PPTO X TORRE]]*22,"")</f>
        <v>11647773.937800001</v>
      </c>
      <c r="P155" s="3">
        <f>+IFERROR(PRODUCTOS[[#This Row],[CANT X MODULO]]*702,"")</f>
        <v>252.16421343750002</v>
      </c>
      <c r="Q155" s="3">
        <f>+SUMIFS(DETALLE_GD_1[CANTIDAD SOLICITADA],DETALLE_GD_1[CODIGO],PRODUCTOS[[#This Row],[CODIGO]])</f>
        <v>35</v>
      </c>
      <c r="R155" s="3">
        <f>+SUMIFS(DETALLE_GD_1[DEVOLUCIÓN],DETALLE_GD_1[CODIGO],PRODUCTOS[[#This Row],[CODIGO]])</f>
        <v>1</v>
      </c>
      <c r="S155" s="3">
        <f>+PRODUCTOS[[#This Row],[CANT. COMPRADA]]-PRODUCTOS[[#This Row],[DEVOLUCIONES]]</f>
        <v>34</v>
      </c>
      <c r="T155" s="3">
        <f>+IFERROR(PRODUCTOS[[#This Row],[CANTIDAD RECIBIDA]]/PRODUCTOS[[#This Row],[CANT X MODULO]],"")</f>
        <v>94.652606230803585</v>
      </c>
      <c r="U155" s="3">
        <f>+SUMIFS(DETALLE_GD_1[VALOR TOTAL POR ITEM GD],DETALLE_GD_1[CODIGO],PRODUCTOS[[#This Row],[CODIGO]])</f>
        <v>1566040</v>
      </c>
      <c r="V155" s="3">
        <f>+IFERROR(PRODUCTOS[[#This Row],[PRECIO DE COMPRA]]/PRODUCTOS[[#This Row],[CANT. COMPRADA]],"")</f>
        <v>44744</v>
      </c>
      <c r="W155" s="3">
        <f>+IFERROR(PRODUCTOS[[#This Row],[PRECIO COMPRA UNITARIO]]*PRODUCTOS[[#This Row],[PPTO FALTANTE]],"")</f>
        <v>9748940.3967200015</v>
      </c>
      <c r="X155" s="7">
        <f>+IFERROR(PRODUCTOS[[#This Row],[PROYECCION COMPRA]]/PRODUCTOS[[#This Row],[PPTO TOTAL]]-1,"")</f>
        <v>-0.16302115333109279</v>
      </c>
      <c r="Y155" s="3">
        <f>+IFERROR((PRODUCTOS[[#This Row],[CANT X MODULO]]*704)-PRODUCTOS[[#This Row],[CANT. COMPRADA]],"")</f>
        <v>217.88263000000003</v>
      </c>
      <c r="Z155" s="17">
        <f>+IFERROR(PRODUCTOS[[#This Row],[CANT. COMPRADA]]/PRODUCTOS[[#This Row],[PPTO FALTANTE]],"")</f>
        <v>0.16063694476241633</v>
      </c>
      <c r="AA155" s="3">
        <f>+IFERROR(PRODUCTOS[[#This Row],[PROYECCION COMPRA]]-(PRODUCTOS[[#This Row],[PPTO FALTANTE]]*PRODUCTOS[[#This Row],[PPTO]]),"")</f>
        <v>-286733.54107999988</v>
      </c>
      <c r="AB155" s="3">
        <f>+_xlfn.XLOOKUP(PRODUCTOS[[#This Row],[CODIGO]],DETALLE_GD_1[CODIGO],DETALLE_GD_1[VALOR PPTO],"",0)</f>
        <v>46060</v>
      </c>
      <c r="AC155" s="3">
        <f>+AB155-PRODUCTOS[[#This Row],[PPTO_ACTUALIZADO]]</f>
        <v>0</v>
      </c>
    </row>
    <row r="156" spans="1:29" hidden="1" x14ac:dyDescent="0.25">
      <c r="A156">
        <v>1902014</v>
      </c>
      <c r="B156" t="s">
        <v>316</v>
      </c>
      <c r="C156" t="s">
        <v>300</v>
      </c>
      <c r="D156" t="s">
        <v>240</v>
      </c>
      <c r="E156">
        <v>0</v>
      </c>
      <c r="F156" s="2">
        <v>29779</v>
      </c>
      <c r="G156" s="6" t="s">
        <v>18</v>
      </c>
      <c r="H156" s="2">
        <v>29779.000000000004</v>
      </c>
      <c r="I156" t="b">
        <v>1</v>
      </c>
      <c r="J156" t="str">
        <f>+_xlfn.XLOOKUP(PRODUCTOS[[#This Row],[CODIGO]],P_CRITICOS[CODIGO],P_CRITICOS[DESC CORTA],"",0)</f>
        <v>VOLCOGLASS</v>
      </c>
      <c r="K156" t="str">
        <f>+IFERROR(IF(VLOOKUP(PRODUCTOS[[#This Row],[CODIGO]],P_CRITICOS[],3,0)="*","PRODUCTO CRITICO","NO CRITICO"),"NO CRITICO")</f>
        <v>PRODUCTO CRITICO</v>
      </c>
      <c r="L156" s="15">
        <f>+_xlfn.XLOOKUP(PRODUCTOS[[#This Row],[CODIGO]],BD_MODULO[Artículo],BD_MODULO[CUB_ACTUALIZADA],"",0)</f>
        <v>5.5125000000000002</v>
      </c>
      <c r="M156" s="2">
        <f>+IFERROR(PRODUCTOS[[#This Row],[PPTO]]*PRODUCTOS[[#This Row],[CANT X MODULO]],"")</f>
        <v>164156.73750000002</v>
      </c>
      <c r="N156" s="2">
        <f>+IFERROR(PRODUCTOS[[#This Row],[PPTO X MODULO]]*32,"")</f>
        <v>5253015.6000000006</v>
      </c>
      <c r="O156" s="2">
        <f>+IFERROR(PRODUCTOS[[#This Row],[PPTO X TORRE]]*22,"")</f>
        <v>115566343.20000002</v>
      </c>
      <c r="P156" s="3">
        <f>+IFERROR(PRODUCTOS[[#This Row],[CANT X MODULO]]*702,"")</f>
        <v>3869.7750000000001</v>
      </c>
      <c r="Q156" s="3">
        <f>+SUMIFS(DETALLE_GD_1[CANTIDAD SOLICITADA],DETALLE_GD_1[CODIGO],PRODUCTOS[[#This Row],[CODIGO]])</f>
        <v>520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520</v>
      </c>
      <c r="T156" s="3">
        <f>+IFERROR(PRODUCTOS[[#This Row],[CANTIDAD RECIBIDA]]/PRODUCTOS[[#This Row],[CANT X MODULO]],"")</f>
        <v>94.331065759637184</v>
      </c>
      <c r="U156" s="3">
        <f>+SUMIFS(DETALLE_GD_1[VALOR TOTAL POR ITEM GD],DETALLE_GD_1[CODIGO],PRODUCTOS[[#This Row],[CODIGO]])</f>
        <v>15495874</v>
      </c>
      <c r="V156" s="3">
        <f>+IFERROR(PRODUCTOS[[#This Row],[PRECIO DE COMPRA]]/PRODUCTOS[[#This Row],[CANT. COMPRADA]],"")</f>
        <v>29799.757692307692</v>
      </c>
      <c r="W156" s="3">
        <f>+IFERROR(PRODUCTOS[[#This Row],[PRECIO COMPRA UNITARIO]]*PRODUCTOS[[#This Row],[PPTO FALTANTE]],"")</f>
        <v>100151025.6523077</v>
      </c>
      <c r="X156" s="7">
        <f>+IFERROR(PRODUCTOS[[#This Row],[PROYECCION COMPRA]]/PRODUCTOS[[#This Row],[PPTO TOTAL]]-1,"")</f>
        <v>-0.13338933396044594</v>
      </c>
      <c r="Y156" s="3">
        <f>+IFERROR((PRODUCTOS[[#This Row],[CANT X MODULO]]*704)-PRODUCTOS[[#This Row],[CANT. COMPRADA]],"")</f>
        <v>3360.8</v>
      </c>
      <c r="Z156" s="17">
        <f>+IFERROR(PRODUCTOS[[#This Row],[CANT. COMPRADA]]/PRODUCTOS[[#This Row],[PPTO FALTANTE]],"")</f>
        <v>0.1547250654606046</v>
      </c>
      <c r="AA156" s="3">
        <f>+IFERROR(PRODUCTOS[[#This Row],[PROYECCION COMPRA]]-(PRODUCTOS[[#This Row],[PPTO FALTANTE]]*PRODUCTOS[[#This Row],[PPTO]]),"")</f>
        <v>69762.452307701111</v>
      </c>
      <c r="AB156" s="3">
        <f>+_xlfn.XLOOKUP(PRODUCTOS[[#This Row],[CODIGO]],DETALLE_GD_1[CODIGO],DETALLE_GD_1[VALOR PPTO],"",0)</f>
        <v>29779</v>
      </c>
      <c r="AC156" s="3">
        <f>+AB156-PRODUCTOS[[#This Row],[PPTO_ACTUALIZADO]]</f>
        <v>0</v>
      </c>
    </row>
    <row r="157" spans="1:29" hidden="1" x14ac:dyDescent="0.25">
      <c r="A157">
        <v>2505058</v>
      </c>
      <c r="B157" t="s">
        <v>142</v>
      </c>
      <c r="C157" t="s">
        <v>634</v>
      </c>
      <c r="D157" t="s">
        <v>244</v>
      </c>
      <c r="E157" t="s">
        <v>410</v>
      </c>
      <c r="F157" s="2">
        <v>17870.144068000001</v>
      </c>
      <c r="G157" s="6" t="s">
        <v>31</v>
      </c>
      <c r="H157" s="2">
        <v>17870.144068000001</v>
      </c>
      <c r="I157" t="b">
        <v>1</v>
      </c>
      <c r="J157" t="str">
        <f>+_xlfn.XLOOKUP(PRODUCTOS[[#This Row],[CODIGO]],P_CRITICOS[CODIGO],P_CRITICOS[DESC CORTA],"",0)</f>
        <v/>
      </c>
      <c r="K157" t="str">
        <f>+IFERROR(IF(VLOOKUP(PRODUCTOS[[#This Row],[CODIGO]],P_CRITICOS[],3,0)="*","PRODUCTO CRITICO","NO CRITICO"),"NO CRITICO")</f>
        <v>NO CRITICO</v>
      </c>
      <c r="L157" s="15">
        <f>+_xlfn.XLOOKUP(PRODUCTOS[[#This Row],[CODIGO]],BD_MODULO[Artículo],BD_MODULO[CUB_ACTUALIZADA],"",0)</f>
        <v>2.1000000000000005</v>
      </c>
      <c r="M157" s="2">
        <f>+IFERROR(PRODUCTOS[[#This Row],[PPTO]]*PRODUCTOS[[#This Row],[CANT X MODULO]],"")</f>
        <v>37527.302542800011</v>
      </c>
      <c r="N157" s="2">
        <f>+IFERROR(PRODUCTOS[[#This Row],[PPTO X MODULO]]*32,"")</f>
        <v>1200873.6813696004</v>
      </c>
      <c r="O157" s="2">
        <f>+IFERROR(PRODUCTOS[[#This Row],[PPTO X TORRE]]*22,"")</f>
        <v>26419220.990131207</v>
      </c>
      <c r="P157" s="3">
        <f>+IFERROR(PRODUCTOS[[#This Row],[CANT X MODULO]]*702,"")</f>
        <v>1474.2000000000003</v>
      </c>
      <c r="Q157" s="3">
        <f>+SUMIFS(DETALLE_GD_1[CANTIDAD SOLICITADA],DETALLE_GD_1[CODIGO],PRODUCTOS[[#This Row],[CODIGO]])</f>
        <v>197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197</v>
      </c>
      <c r="T157" s="3">
        <f>+IFERROR(PRODUCTOS[[#This Row],[CANTIDAD RECIBIDA]]/PRODUCTOS[[#This Row],[CANT X MODULO]],"")</f>
        <v>93.809523809523782</v>
      </c>
      <c r="U157" s="3">
        <f>+SUMIFS(DETALLE_GD_1[VALOR TOTAL POR ITEM GD],DETALLE_GD_1[CODIGO],PRODUCTOS[[#This Row],[CODIGO]])</f>
        <v>3277496</v>
      </c>
      <c r="V157" s="3">
        <f>+IFERROR(PRODUCTOS[[#This Row],[PRECIO DE COMPRA]]/PRODUCTOS[[#This Row],[CANT. COMPRADA]],"")</f>
        <v>16637.035532994923</v>
      </c>
      <c r="W157" s="3">
        <f>+IFERROR(PRODUCTOS[[#This Row],[PRECIO COMPRA UNITARIO]]*PRODUCTOS[[#This Row],[PPTO FALTANTE]],"")</f>
        <v>21318697.331979699</v>
      </c>
      <c r="X157" s="7">
        <f>+IFERROR(PRODUCTOS[[#This Row],[PROYECCION COMPRA]]/PRODUCTOS[[#This Row],[PPTO TOTAL]]-1,"")</f>
        <v>-0.1930610921516871</v>
      </c>
      <c r="Y157" s="3">
        <f>+IFERROR((PRODUCTOS[[#This Row],[CANT X MODULO]]*704)-PRODUCTOS[[#This Row],[CANT. COMPRADA]],"")</f>
        <v>1281.4000000000003</v>
      </c>
      <c r="Z157" s="17">
        <f>+IFERROR(PRODUCTOS[[#This Row],[CANT. COMPRADA]]/PRODUCTOS[[#This Row],[PPTO FALTANTE]],"")</f>
        <v>0.15373809895426874</v>
      </c>
      <c r="AA157" s="3">
        <f>+IFERROR(PRODUCTOS[[#This Row],[PROYECCION COMPRA]]-(PRODUCTOS[[#This Row],[PPTO FALTANTE]]*PRODUCTOS[[#This Row],[PPTO]]),"")</f>
        <v>-1580105.276755508</v>
      </c>
      <c r="AB157" s="3">
        <f>+_xlfn.XLOOKUP(PRODUCTOS[[#This Row],[CODIGO]],DETALLE_GD_1[CODIGO],DETALLE_GD_1[VALOR PPTO],"",0)</f>
        <v>17870.144100000001</v>
      </c>
      <c r="AC157" s="3">
        <f>+AB157-PRODUCTOS[[#This Row],[PPTO_ACTUALIZADO]]</f>
        <v>3.1999999919207767E-5</v>
      </c>
    </row>
    <row r="158" spans="1:29" hidden="1" x14ac:dyDescent="0.25">
      <c r="A158">
        <v>701096</v>
      </c>
      <c r="B158" t="s">
        <v>204</v>
      </c>
      <c r="C158" t="s">
        <v>542</v>
      </c>
      <c r="D158" t="s">
        <v>240</v>
      </c>
      <c r="E158" t="s">
        <v>402</v>
      </c>
      <c r="F158" s="2">
        <v>16019.885684999999</v>
      </c>
      <c r="G158" s="6" t="s">
        <v>18</v>
      </c>
      <c r="H158" s="2">
        <v>16019.885685000005</v>
      </c>
      <c r="I158" t="b">
        <v>1</v>
      </c>
      <c r="J158" t="str">
        <f>+_xlfn.XLOOKUP(PRODUCTOS[[#This Row],[CODIGO]],P_CRITICOS[CODIGO],P_CRITICOS[DESC CORTA],"",0)</f>
        <v>VOCANITA EMPAPELADA MURO</v>
      </c>
      <c r="K158" t="str">
        <f>+IFERROR(IF(VLOOKUP(PRODUCTOS[[#This Row],[CODIGO]],P_CRITICOS[],3,0)="*","PRODUCTO CRITICO","NO CRITICO"),"NO CRITICO")</f>
        <v>PRODUCTO CRITICO</v>
      </c>
      <c r="L158" s="15">
        <f>+_xlfn.XLOOKUP(PRODUCTOS[[#This Row],[CODIGO]],BD_MODULO[Artículo],BD_MODULO[CUB_ACTUALIZADA],"",0)</f>
        <v>31.237499999999997</v>
      </c>
      <c r="M158" s="2">
        <f>+IFERROR(PRODUCTOS[[#This Row],[PPTO]]*PRODUCTOS[[#This Row],[CANT X MODULO]],"")</f>
        <v>500421.17908518744</v>
      </c>
      <c r="N158" s="2">
        <f>+IFERROR(PRODUCTOS[[#This Row],[PPTO X MODULO]]*32,"")</f>
        <v>16013477.730725998</v>
      </c>
      <c r="O158" s="2">
        <f>+IFERROR(PRODUCTOS[[#This Row],[PPTO X TORRE]]*22,"")</f>
        <v>352296510.07597196</v>
      </c>
      <c r="P158" s="3">
        <f>+IFERROR(PRODUCTOS[[#This Row],[CANT X MODULO]]*702,"")</f>
        <v>21928.724999999999</v>
      </c>
      <c r="Q158" s="3">
        <f>+SUMIFS(DETALLE_GD_1[CANTIDAD SOLICITADA],DETALLE_GD_1[CODIGO],PRODUCTOS[[#This Row],[CODIGO]])</f>
        <v>2854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2854</v>
      </c>
      <c r="T158" s="3">
        <f>+IFERROR(PRODUCTOS[[#This Row],[CANTIDAD RECIBIDA]]/PRODUCTOS[[#This Row],[CANT X MODULO]],"")</f>
        <v>91.364545818327343</v>
      </c>
      <c r="U158" s="3">
        <f>+SUMIFS(DETALLE_GD_1[VALOR TOTAL POR ITEM GD],DETALLE_GD_1[CODIGO],PRODUCTOS[[#This Row],[CODIGO]])</f>
        <v>46315905</v>
      </c>
      <c r="V158" s="3">
        <f>+IFERROR(PRODUCTOS[[#This Row],[PRECIO DE COMPRA]]/PRODUCTOS[[#This Row],[CANT. COMPRADA]],"")</f>
        <v>16228.418009810792</v>
      </c>
      <c r="W158" s="3">
        <f>+IFERROR(PRODUCTOS[[#This Row],[PRECIO COMPRA UNITARIO]]*PRODUCTOS[[#This Row],[PPTO FALTANTE]],"")</f>
        <v>310566481.13735104</v>
      </c>
      <c r="X158" s="7">
        <f>+IFERROR(PRODUCTOS[[#This Row],[PROYECCION COMPRA]]/PRODUCTOS[[#This Row],[PPTO TOTAL]]-1,"")</f>
        <v>-0.11845144003731956</v>
      </c>
      <c r="Y158" s="3">
        <f>+IFERROR((PRODUCTOS[[#This Row],[CANT X MODULO]]*704)-PRODUCTOS[[#This Row],[CANT. COMPRADA]],"")</f>
        <v>19137.199999999997</v>
      </c>
      <c r="Z158" s="17">
        <f>+IFERROR(PRODUCTOS[[#This Row],[CANT. COMPRADA]]/PRODUCTOS[[#This Row],[PPTO FALTANTE]],"")</f>
        <v>0.14913362456367704</v>
      </c>
      <c r="AA158" s="3">
        <f>+IFERROR(PRODUCTOS[[#This Row],[PROYECCION COMPRA]]-(PRODUCTOS[[#This Row],[PPTO FALTANTE]]*PRODUCTOS[[#This Row],[PPTO]]),"")</f>
        <v>3990724.8063691258</v>
      </c>
      <c r="AB158" s="3">
        <f>+_xlfn.XLOOKUP(PRODUCTOS[[#This Row],[CODIGO]],DETALLE_GD_1[CODIGO],DETALLE_GD_1[VALOR PPTO],"",0)</f>
        <v>16019.885700000001</v>
      </c>
      <c r="AC158" s="3">
        <f>+AB158-PRODUCTOS[[#This Row],[PPTO_ACTUALIZADO]]</f>
        <v>1.499999598308932E-5</v>
      </c>
    </row>
    <row r="159" spans="1:29" hidden="1" x14ac:dyDescent="0.25">
      <c r="A159">
        <v>1802517</v>
      </c>
      <c r="B159" t="s">
        <v>141</v>
      </c>
      <c r="C159" t="s">
        <v>633</v>
      </c>
      <c r="D159" t="s">
        <v>244</v>
      </c>
      <c r="E159" t="s">
        <v>410</v>
      </c>
      <c r="F159" s="2">
        <v>2312.5</v>
      </c>
      <c r="G159" s="6" t="s">
        <v>31</v>
      </c>
      <c r="H159" s="2">
        <v>2312</v>
      </c>
      <c r="I159" t="b">
        <v>0</v>
      </c>
      <c r="J159" t="str">
        <f>+_xlfn.XLOOKUP(PRODUCTOS[[#This Row],[CODIGO]],P_CRITICOS[CODIGO],P_CRITICOS[DESC CORTA],"",0)</f>
        <v/>
      </c>
      <c r="K159" t="str">
        <f>+IFERROR(IF(VLOOKUP(PRODUCTOS[[#This Row],[CODIGO]],P_CRITICOS[],3,0)="*","PRODUCTO CRITICO","NO CRITICO"),"NO CRITICO")</f>
        <v>NO CRITICO</v>
      </c>
      <c r="L159" s="15">
        <f>+_xlfn.XLOOKUP(PRODUCTOS[[#This Row],[CODIGO]],BD_MODULO[Artículo],BD_MODULO[CUB_ACTUALIZADA],"",0)</f>
        <v>0.52500000000000002</v>
      </c>
      <c r="M159" s="2">
        <f>+IFERROR(PRODUCTOS[[#This Row],[PPTO]]*PRODUCTOS[[#This Row],[CANT X MODULO]],"")</f>
        <v>1214.0625</v>
      </c>
      <c r="N159" s="2">
        <f>+IFERROR(PRODUCTOS[[#This Row],[PPTO X MODULO]]*32,"")</f>
        <v>38850</v>
      </c>
      <c r="O159" s="2">
        <f>+IFERROR(PRODUCTOS[[#This Row],[PPTO X TORRE]]*22,"")</f>
        <v>854700</v>
      </c>
      <c r="P159" s="3">
        <f>+IFERROR(PRODUCTOS[[#This Row],[CANT X MODULO]]*702,"")</f>
        <v>368.55</v>
      </c>
      <c r="Q159" s="3">
        <f>+SUMIFS(DETALLE_GD_1[CANTIDAD SOLICITADA],DETALLE_GD_1[CODIGO],PRODUCTOS[[#This Row],[CODIGO]])</f>
        <v>47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47</v>
      </c>
      <c r="T159" s="3">
        <f>+IFERROR(PRODUCTOS[[#This Row],[CANTIDAD RECIBIDA]]/PRODUCTOS[[#This Row],[CANT X MODULO]],"")</f>
        <v>89.523809523809518</v>
      </c>
      <c r="U159" s="3">
        <f>+SUMIFS(DETALLE_GD_1[VALOR TOTAL POR ITEM GD],DETALLE_GD_1[CODIGO],PRODUCTOS[[#This Row],[CODIGO]])</f>
        <v>108687</v>
      </c>
      <c r="V159" s="3">
        <f>+IFERROR(PRODUCTOS[[#This Row],[PRECIO DE COMPRA]]/PRODUCTOS[[#This Row],[CANT. COMPRADA]],"")</f>
        <v>2312.4893617021276</v>
      </c>
      <c r="W159" s="3">
        <f>+IFERROR(PRODUCTOS[[#This Row],[PRECIO COMPRA UNITARIO]]*PRODUCTOS[[#This Row],[PPTO FALTANTE]],"")</f>
        <v>746009.06808510644</v>
      </c>
      <c r="X159" s="7">
        <f>+IFERROR(PRODUCTOS[[#This Row],[PROYECCION COMPRA]]/PRODUCTOS[[#This Row],[PPTO TOTAL]]-1,"")</f>
        <v>-0.12716851750894298</v>
      </c>
      <c r="Y159" s="3">
        <f>+IFERROR((PRODUCTOS[[#This Row],[CANT X MODULO]]*704)-PRODUCTOS[[#This Row],[CANT. COMPRADA]],"")</f>
        <v>322.60000000000002</v>
      </c>
      <c r="Z159" s="17">
        <f>+IFERROR(PRODUCTOS[[#This Row],[CANT. COMPRADA]]/PRODUCTOS[[#This Row],[PPTO FALTANTE]],"")</f>
        <v>0.14569125852448853</v>
      </c>
      <c r="AA159" s="3">
        <f>+IFERROR(PRODUCTOS[[#This Row],[PROYECCION COMPRA]]-(PRODUCTOS[[#This Row],[PPTO FALTANTE]]*PRODUCTOS[[#This Row],[PPTO]]),"")</f>
        <v>-3.4319148935610428</v>
      </c>
      <c r="AB159" s="3">
        <f>+_xlfn.XLOOKUP(PRODUCTOS[[#This Row],[CODIGO]],DETALLE_GD_1[CODIGO],DETALLE_GD_1[VALOR PPTO],"",0)</f>
        <v>2312</v>
      </c>
      <c r="AC159" s="3">
        <f>+AB159-PRODUCTOS[[#This Row],[PPTO_ACTUALIZADO]]</f>
        <v>0</v>
      </c>
    </row>
    <row r="160" spans="1:29" hidden="1" x14ac:dyDescent="0.25">
      <c r="A160" t="s">
        <v>296</v>
      </c>
      <c r="B160" t="s">
        <v>297</v>
      </c>
      <c r="C160" t="s">
        <v>529</v>
      </c>
      <c r="D160" t="s">
        <v>244</v>
      </c>
      <c r="E160" t="s">
        <v>408</v>
      </c>
      <c r="F160" s="2">
        <v>205500</v>
      </c>
      <c r="G160" s="6" t="s">
        <v>31</v>
      </c>
      <c r="H160" s="2">
        <v>205500</v>
      </c>
      <c r="I160" t="b">
        <v>1</v>
      </c>
      <c r="J160" t="str">
        <f>+_xlfn.XLOOKUP(PRODUCTOS[[#This Row],[CODIGO]],P_CRITICOS[CODIGO],P_CRITICOS[DESC CORTA],"",0)</f>
        <v>VENTANA V-01</v>
      </c>
      <c r="K160" t="str">
        <f>+IFERROR(IF(VLOOKUP(PRODUCTOS[[#This Row],[CODIGO]],P_CRITICOS[],3,0)="*","PRODUCTO CRITICO","NO CRITICO"),"NO CRITICO")</f>
        <v>PRODUCTO CRITICO</v>
      </c>
      <c r="L160" s="15">
        <f>+_xlfn.XLOOKUP(PRODUCTOS[[#This Row],[CODIGO]],BD_MODULO[Artículo],BD_MODULO[CUB_ACTUALIZADA],"",0)</f>
        <v>1.5750000000000002</v>
      </c>
      <c r="M160" s="2">
        <f>+IFERROR(PRODUCTOS[[#This Row],[PPTO]]*PRODUCTOS[[#This Row],[CANT X MODULO]],"")</f>
        <v>323662.50000000006</v>
      </c>
      <c r="N160" s="2">
        <f>+IFERROR(PRODUCTOS[[#This Row],[PPTO X MODULO]]*32,"")</f>
        <v>10357200.000000002</v>
      </c>
      <c r="O160" s="2">
        <f>+IFERROR(PRODUCTOS[[#This Row],[PPTO X TORRE]]*22,"")</f>
        <v>227858400.00000003</v>
      </c>
      <c r="P160" s="3">
        <f>+IFERROR(PRODUCTOS[[#This Row],[CANT X MODULO]]*702,"")</f>
        <v>1105.6500000000001</v>
      </c>
      <c r="Q160" s="3">
        <f>+SUMIFS(DETALLE_GD_1[CANTIDAD SOLICITADA],DETALLE_GD_1[CODIGO],PRODUCTOS[[#This Row],[CODIGO]])</f>
        <v>141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141</v>
      </c>
      <c r="T160" s="3">
        <f>+IFERROR(PRODUCTOS[[#This Row],[CANTIDAD RECIBIDA]]/PRODUCTOS[[#This Row],[CANT X MODULO]],"")</f>
        <v>89.523809523809518</v>
      </c>
      <c r="U160" s="3">
        <f>+SUMIFS(DETALLE_GD_1[VALOR TOTAL POR ITEM GD],DETALLE_GD_1[CODIGO],PRODUCTOS[[#This Row],[CODIGO]])</f>
        <v>28603076</v>
      </c>
      <c r="V160" s="3">
        <f>+IFERROR(PRODUCTOS[[#This Row],[PRECIO DE COMPRA]]/PRODUCTOS[[#This Row],[CANT. COMPRADA]],"")</f>
        <v>202858.69503546099</v>
      </c>
      <c r="W160" s="3">
        <f>+IFERROR(PRODUCTOS[[#This Row],[PRECIO COMPRA UNITARIO]]*PRODUCTOS[[#This Row],[PPTO FALTANTE]],"")</f>
        <v>196326645.05531919</v>
      </c>
      <c r="X160" s="7">
        <f>+IFERROR(PRODUCTOS[[#This Row],[PROYECCION COMPRA]]/PRODUCTOS[[#This Row],[PPTO TOTAL]]-1,"")</f>
        <v>-0.13838311400712389</v>
      </c>
      <c r="Y160" s="3">
        <f>+IFERROR((PRODUCTOS[[#This Row],[CANT X MODULO]]*704)-PRODUCTOS[[#This Row],[CANT. COMPRADA]],"")</f>
        <v>967.80000000000018</v>
      </c>
      <c r="Z160" s="17">
        <f>+IFERROR(PRODUCTOS[[#This Row],[CANT. COMPRADA]]/PRODUCTOS[[#This Row],[PPTO FALTANTE]],"")</f>
        <v>0.1456912585244885</v>
      </c>
      <c r="AA160" s="3">
        <f>+IFERROR(PRODUCTOS[[#This Row],[PROYECCION COMPRA]]-(PRODUCTOS[[#This Row],[PPTO FALTANTE]]*PRODUCTOS[[#This Row],[PPTO]]),"")</f>
        <v>-2556254.9446808398</v>
      </c>
      <c r="AB160" s="3">
        <f>+_xlfn.XLOOKUP(PRODUCTOS[[#This Row],[CODIGO]],DETALLE_GD_1[CODIGO],DETALLE_GD_1[VALOR PPTO],"",0)</f>
        <v>205500</v>
      </c>
      <c r="AC160" s="3">
        <f>+AB160-PRODUCTOS[[#This Row],[PPTO_ACTUALIZADO]]</f>
        <v>0</v>
      </c>
    </row>
    <row r="161" spans="1:29" hidden="1" x14ac:dyDescent="0.25">
      <c r="A161" t="s">
        <v>288</v>
      </c>
      <c r="B161" t="s">
        <v>289</v>
      </c>
      <c r="C161">
        <v>0</v>
      </c>
      <c r="D161" t="s">
        <v>244</v>
      </c>
      <c r="E161" t="s">
        <v>408</v>
      </c>
      <c r="F161" s="2">
        <v>101229</v>
      </c>
      <c r="G161" s="6" t="s">
        <v>31</v>
      </c>
      <c r="H161" s="2">
        <v>101229</v>
      </c>
      <c r="I161" t="b">
        <v>1</v>
      </c>
      <c r="J161" t="str">
        <f>+_xlfn.XLOOKUP(PRODUCTOS[[#This Row],[CODIGO]],P_CRITICOS[CODIGO],P_CRITICOS[DESC CORTA],"",0)</f>
        <v>VENTANA BAÑO</v>
      </c>
      <c r="K161" t="str">
        <f>+IFERROR(IF(VLOOKUP(PRODUCTOS[[#This Row],[CODIGO]],P_CRITICOS[],3,0)="*","PRODUCTO CRITICO","NO CRITICO"),"NO CRITICO")</f>
        <v>PRODUCTO CRITICO</v>
      </c>
      <c r="L161" s="15">
        <f>+_xlfn.XLOOKUP(PRODUCTOS[[#This Row],[CODIGO]],BD_MODULO[Artículo],BD_MODULO[CUB_ACTUALIZADA],"",0)</f>
        <v>0.52500000000000002</v>
      </c>
      <c r="M161" s="2">
        <f>+IFERROR(PRODUCTOS[[#This Row],[PPTO]]*PRODUCTOS[[#This Row],[CANT X MODULO]],"")</f>
        <v>53145.225000000006</v>
      </c>
      <c r="N161" s="2">
        <f>+IFERROR(PRODUCTOS[[#This Row],[PPTO X MODULO]]*32,"")</f>
        <v>1700647.2000000002</v>
      </c>
      <c r="O161" s="2">
        <f>+IFERROR(PRODUCTOS[[#This Row],[PPTO X TORRE]]*22,"")</f>
        <v>37414238.400000006</v>
      </c>
      <c r="P161" s="3">
        <f>+IFERROR(PRODUCTOS[[#This Row],[CANT X MODULO]]*702,"")</f>
        <v>368.55</v>
      </c>
      <c r="Q161" s="3">
        <f>+SUMIFS(DETALLE_GD_1[CANTIDAD SOLICITADA],DETALLE_GD_1[CODIGO],PRODUCTOS[[#This Row],[CODIGO]])</f>
        <v>47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47</v>
      </c>
      <c r="T161" s="3">
        <f>+IFERROR(PRODUCTOS[[#This Row],[CANTIDAD RECIBIDA]]/PRODUCTOS[[#This Row],[CANT X MODULO]],"")</f>
        <v>89.523809523809518</v>
      </c>
      <c r="U161" s="3">
        <f>+SUMIFS(DETALLE_GD_1[VALOR TOTAL POR ITEM GD],DETALLE_GD_1[CODIGO],PRODUCTOS[[#This Row],[CODIGO]])</f>
        <v>5624894</v>
      </c>
      <c r="V161" s="3">
        <f>+IFERROR(PRODUCTOS[[#This Row],[PRECIO DE COMPRA]]/PRODUCTOS[[#This Row],[CANT. COMPRADA]],"")</f>
        <v>119678.59574468085</v>
      </c>
      <c r="W161" s="3">
        <f>+IFERROR(PRODUCTOS[[#This Row],[PRECIO COMPRA UNITARIO]]*PRODUCTOS[[#This Row],[PPTO FALTANTE]],"")</f>
        <v>38608314.987234041</v>
      </c>
      <c r="X161" s="7">
        <f>+IFERROR(PRODUCTOS[[#This Row],[PROYECCION COMPRA]]/PRODUCTOS[[#This Row],[PPTO TOTAL]]-1,"")</f>
        <v>3.1915031236718461E-2</v>
      </c>
      <c r="Y161" s="3">
        <f>+IFERROR((PRODUCTOS[[#This Row],[CANT X MODULO]]*704)-PRODUCTOS[[#This Row],[CANT. COMPRADA]],"")</f>
        <v>322.60000000000002</v>
      </c>
      <c r="Z161" s="17">
        <f>+IFERROR(PRODUCTOS[[#This Row],[CANT. COMPRADA]]/PRODUCTOS[[#This Row],[PPTO FALTANTE]],"")</f>
        <v>0.14569125852448853</v>
      </c>
      <c r="AA161" s="3">
        <f>+IFERROR(PRODUCTOS[[#This Row],[PROYECCION COMPRA]]-(PRODUCTOS[[#This Row],[PPTO FALTANTE]]*PRODUCTOS[[#This Row],[PPTO]]),"")</f>
        <v>5951839.5872340389</v>
      </c>
      <c r="AB161" s="3">
        <f>+_xlfn.XLOOKUP(PRODUCTOS[[#This Row],[CODIGO]],DETALLE_GD_1[CODIGO],DETALLE_GD_1[VALOR PPTO],"",0)</f>
        <v>101229</v>
      </c>
      <c r="AC161" s="3">
        <f>+AB161-PRODUCTOS[[#This Row],[PPTO_ACTUALIZADO]]</f>
        <v>0</v>
      </c>
    </row>
    <row r="162" spans="1:29" hidden="1" x14ac:dyDescent="0.25">
      <c r="A162" t="s">
        <v>286</v>
      </c>
      <c r="B162" t="s">
        <v>287</v>
      </c>
      <c r="C162" t="s">
        <v>530</v>
      </c>
      <c r="D162" t="s">
        <v>244</v>
      </c>
      <c r="E162" t="s">
        <v>408</v>
      </c>
      <c r="F162" s="2">
        <v>350139</v>
      </c>
      <c r="G162" s="6" t="s">
        <v>31</v>
      </c>
      <c r="H162" s="2">
        <v>350139</v>
      </c>
      <c r="I162" t="b">
        <v>1</v>
      </c>
      <c r="J162" t="str">
        <f>+_xlfn.XLOOKUP(PRODUCTOS[[#This Row],[CODIGO]],P_CRITICOS[CODIGO],P_CRITICOS[DESC CORTA],"",0)</f>
        <v>VENTANA V.05</v>
      </c>
      <c r="K162" t="str">
        <f>+IFERROR(IF(VLOOKUP(PRODUCTOS[[#This Row],[CODIGO]],P_CRITICOS[],3,0)="*","PRODUCTO CRITICO","NO CRITICO"),"NO CRITICO")</f>
        <v>PRODUCTO CRITICO</v>
      </c>
      <c r="L162" s="15">
        <f>+_xlfn.XLOOKUP(PRODUCTOS[[#This Row],[CODIGO]],BD_MODULO[Artículo],BD_MODULO[CUB_ACTUALIZADA],"",0)</f>
        <v>0.52500000000000002</v>
      </c>
      <c r="M162" s="2">
        <f>+IFERROR(PRODUCTOS[[#This Row],[PPTO]]*PRODUCTOS[[#This Row],[CANT X MODULO]],"")</f>
        <v>183822.97500000001</v>
      </c>
      <c r="N162" s="2">
        <f>+IFERROR(PRODUCTOS[[#This Row],[PPTO X MODULO]]*32,"")</f>
        <v>5882335.2000000002</v>
      </c>
      <c r="O162" s="2">
        <f>+IFERROR(PRODUCTOS[[#This Row],[PPTO X TORRE]]*22,"")</f>
        <v>129411374.40000001</v>
      </c>
      <c r="P162" s="3">
        <f>+IFERROR(PRODUCTOS[[#This Row],[CANT X MODULO]]*702,"")</f>
        <v>368.55</v>
      </c>
      <c r="Q162" s="3">
        <f>+SUMIFS(DETALLE_GD_1[CANTIDAD SOLICITADA],DETALLE_GD_1[CODIGO],PRODUCTOS[[#This Row],[CODIGO]])</f>
        <v>47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47</v>
      </c>
      <c r="T162" s="3">
        <f>+IFERROR(PRODUCTOS[[#This Row],[CANTIDAD RECIBIDA]]/PRODUCTOS[[#This Row],[CANT X MODULO]],"")</f>
        <v>89.523809523809518</v>
      </c>
      <c r="U162" s="3">
        <f>+SUMIFS(DETALLE_GD_1[VALOR TOTAL POR ITEM GD],DETALLE_GD_1[CODIGO],PRODUCTOS[[#This Row],[CODIGO]])</f>
        <v>17936431</v>
      </c>
      <c r="V162" s="3">
        <f>+IFERROR(PRODUCTOS[[#This Row],[PRECIO DE COMPRA]]/PRODUCTOS[[#This Row],[CANT. COMPRADA]],"")</f>
        <v>381626.19148936169</v>
      </c>
      <c r="W162" s="3">
        <f>+IFERROR(PRODUCTOS[[#This Row],[PRECIO COMPRA UNITARIO]]*PRODUCTOS[[#This Row],[PPTO FALTANTE]],"")</f>
        <v>123112609.37446809</v>
      </c>
      <c r="X162" s="7">
        <f>+IFERROR(PRODUCTOS[[#This Row],[PROYECCION COMPRA]]/PRODUCTOS[[#This Row],[PPTO TOTAL]]-1,"")</f>
        <v>-4.8672421993316783E-2</v>
      </c>
      <c r="Y162" s="3">
        <f>+IFERROR((PRODUCTOS[[#This Row],[CANT X MODULO]]*704)-PRODUCTOS[[#This Row],[CANT. COMPRADA]],"")</f>
        <v>322.60000000000002</v>
      </c>
      <c r="Z162" s="17">
        <f>+IFERROR(PRODUCTOS[[#This Row],[CANT. COMPRADA]]/PRODUCTOS[[#This Row],[PPTO FALTANTE]],"")</f>
        <v>0.14569125852448853</v>
      </c>
      <c r="AA162" s="3">
        <f>+IFERROR(PRODUCTOS[[#This Row],[PROYECCION COMPRA]]-(PRODUCTOS[[#This Row],[PPTO FALTANTE]]*PRODUCTOS[[#This Row],[PPTO]]),"")</f>
        <v>10157767.974468082</v>
      </c>
      <c r="AB162" s="3">
        <f>+_xlfn.XLOOKUP(PRODUCTOS[[#This Row],[CODIGO]],DETALLE_GD_1[CODIGO],DETALLE_GD_1[VALOR PPTO],"",0)</f>
        <v>350139</v>
      </c>
      <c r="AC162" s="3">
        <f>+AB162-PRODUCTOS[[#This Row],[PPTO_ACTUALIZADO]]</f>
        <v>0</v>
      </c>
    </row>
    <row r="163" spans="1:29" hidden="1" x14ac:dyDescent="0.25">
      <c r="A163">
        <v>2508992</v>
      </c>
      <c r="B163" t="s">
        <v>486</v>
      </c>
      <c r="C163" t="s">
        <v>683</v>
      </c>
      <c r="D163" t="s">
        <v>355</v>
      </c>
      <c r="E163" t="s">
        <v>355</v>
      </c>
      <c r="F163" s="2">
        <v>4139.6666670000004</v>
      </c>
      <c r="G163" s="6" t="s">
        <v>355</v>
      </c>
      <c r="H163" s="2">
        <v>5084</v>
      </c>
      <c r="I163" t="b">
        <v>0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0.7875000000000002</v>
      </c>
      <c r="M163" s="2">
        <f>+IFERROR(PRODUCTOS[[#This Row],[PPTO]]*PRODUCTOS[[#This Row],[CANT X MODULO]],"")</f>
        <v>3259.9875002625013</v>
      </c>
      <c r="N163" s="2">
        <f>+IFERROR(PRODUCTOS[[#This Row],[PPTO X MODULO]]*32,"")</f>
        <v>104319.60000840004</v>
      </c>
      <c r="O163" s="2">
        <f>+IFERROR(PRODUCTOS[[#This Row],[PPTO X TORRE]]*22,"")</f>
        <v>2295031.2001848007</v>
      </c>
      <c r="P163" s="3">
        <f>+IFERROR(PRODUCTOS[[#This Row],[CANT X MODULO]]*702,"")</f>
        <v>552.82500000000016</v>
      </c>
      <c r="Q163" s="3">
        <f>+SUMIFS(DETALLE_GD_1[CANTIDAD SOLICITADA],DETALLE_GD_1[CODIGO],PRODUCTOS[[#This Row],[CODIGO]])</f>
        <v>70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70</v>
      </c>
      <c r="T163" s="3">
        <f>+IFERROR(PRODUCTOS[[#This Row],[CANTIDAD RECIBIDA]]/PRODUCTOS[[#This Row],[CANT X MODULO]],"")</f>
        <v>88.888888888888872</v>
      </c>
      <c r="U163" s="3">
        <f>+SUMIFS(DETALLE_GD_1[VALOR TOTAL POR ITEM GD],DETALLE_GD_1[CODIGO],PRODUCTOS[[#This Row],[CODIGO]])</f>
        <v>354545</v>
      </c>
      <c r="V163" s="3">
        <f>+IFERROR(PRODUCTOS[[#This Row],[PRECIO DE COMPRA]]/PRODUCTOS[[#This Row],[CANT. COMPRADA]],"")</f>
        <v>5064.9285714285716</v>
      </c>
      <c r="W163" s="3">
        <f>+IFERROR(PRODUCTOS[[#This Row],[PRECIO COMPRA UNITARIO]]*PRODUCTOS[[#This Row],[PPTO FALTANTE]],"")</f>
        <v>2453451.4000000004</v>
      </c>
      <c r="X163" s="7">
        <f>+IFERROR(PRODUCTOS[[#This Row],[PROYECCION COMPRA]]/PRODUCTOS[[#This Row],[PPTO TOTAL]]-1,"")</f>
        <v>6.9027471087296455E-2</v>
      </c>
      <c r="Y163" s="3">
        <f>+IFERROR((PRODUCTOS[[#This Row],[CANT X MODULO]]*704)-PRODUCTOS[[#This Row],[CANT. COMPRADA]],"")</f>
        <v>484.40000000000009</v>
      </c>
      <c r="Z163" s="17">
        <f>+IFERROR(PRODUCTOS[[#This Row],[CANT. COMPRADA]]/PRODUCTOS[[#This Row],[PPTO FALTANTE]],"")</f>
        <v>0.1445086705202312</v>
      </c>
      <c r="AA163" s="3">
        <f>+IFERROR(PRODUCTOS[[#This Row],[PROYECCION COMPRA]]-(PRODUCTOS[[#This Row],[PPTO FALTANTE]]*PRODUCTOS[[#This Row],[PPTO]]),"")</f>
        <v>448196.86650519981</v>
      </c>
      <c r="AB163" s="3">
        <f>+_xlfn.XLOOKUP(PRODUCTOS[[#This Row],[CODIGO]],DETALLE_GD_1[CODIGO],DETALLE_GD_1[VALOR PPTO],"",0)</f>
        <v>5084</v>
      </c>
      <c r="AC163" s="3">
        <f>+AB163-PRODUCTOS[[#This Row],[PPTO_ACTUALIZADO]]</f>
        <v>0</v>
      </c>
    </row>
    <row r="164" spans="1:29" hidden="1" x14ac:dyDescent="0.25">
      <c r="A164">
        <v>602256</v>
      </c>
      <c r="B164" t="s">
        <v>495</v>
      </c>
      <c r="C164">
        <v>0</v>
      </c>
      <c r="D164" t="s">
        <v>355</v>
      </c>
      <c r="E164" t="s">
        <v>355</v>
      </c>
      <c r="G164" s="6" t="s">
        <v>355</v>
      </c>
      <c r="H164" s="2">
        <v>59000</v>
      </c>
      <c r="I164" t="b">
        <v>0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2.3099999999999999E-2</v>
      </c>
      <c r="M164" s="2">
        <f>+IFERROR(PRODUCTOS[[#This Row],[PPTO]]*PRODUCTOS[[#This Row],[CANT X MODULO]],"")</f>
        <v>0</v>
      </c>
      <c r="N164" s="2">
        <f>+IFERROR(PRODUCTOS[[#This Row],[PPTO X MODULO]]*32,"")</f>
        <v>0</v>
      </c>
      <c r="O164" s="2">
        <f>+IFERROR(PRODUCTOS[[#This Row],[PPTO X TORRE]]*22,"")</f>
        <v>0</v>
      </c>
      <c r="P164" s="3">
        <f>+IFERROR(PRODUCTOS[[#This Row],[CANT X MODULO]]*702,"")</f>
        <v>16.216200000000001</v>
      </c>
      <c r="Q164" s="3">
        <f>+SUMIFS(DETALLE_GD_1[CANTIDAD SOLICITADA],DETALLE_GD_1[CODIGO],PRODUCTOS[[#This Row],[CODIGO]])</f>
        <v>2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2</v>
      </c>
      <c r="T164" s="3">
        <f>+IFERROR(PRODUCTOS[[#This Row],[CANTIDAD RECIBIDA]]/PRODUCTOS[[#This Row],[CANT X MODULO]],"")</f>
        <v>86.580086580086586</v>
      </c>
      <c r="U164" s="3">
        <f>+SUMIFS(DETALLE_GD_1[VALOR TOTAL POR ITEM GD],DETALLE_GD_1[CODIGO],PRODUCTOS[[#This Row],[CODIGO]])</f>
        <v>118000</v>
      </c>
      <c r="V164" s="3">
        <f>+IFERROR(PRODUCTOS[[#This Row],[PRECIO DE COMPRA]]/PRODUCTOS[[#This Row],[CANT. COMPRADA]],"")</f>
        <v>59000</v>
      </c>
      <c r="W164" s="3">
        <f>+IFERROR(PRODUCTOS[[#This Row],[PRECIO COMPRA UNITARIO]]*PRODUCTOS[[#This Row],[PPTO FALTANTE]],"")</f>
        <v>841481.6</v>
      </c>
      <c r="X164" s="7" t="str">
        <f>+IFERROR(PRODUCTOS[[#This Row],[PROYECCION COMPRA]]/PRODUCTOS[[#This Row],[PPTO TOTAL]]-1,"")</f>
        <v/>
      </c>
      <c r="Y164" s="3">
        <f>+IFERROR((PRODUCTOS[[#This Row],[CANT X MODULO]]*704)-PRODUCTOS[[#This Row],[CANT. COMPRADA]],"")</f>
        <v>14.2624</v>
      </c>
      <c r="Z164" s="17">
        <f>+IFERROR(PRODUCTOS[[#This Row],[CANT. COMPRADA]]/PRODUCTOS[[#This Row],[PPTO FALTANTE]],"")</f>
        <v>0.14022885348889388</v>
      </c>
      <c r="AA164" s="3">
        <f>+IFERROR(PRODUCTOS[[#This Row],[PROYECCION COMPRA]]-(PRODUCTOS[[#This Row],[PPTO FALTANTE]]*PRODUCTOS[[#This Row],[PPTO]]),"")</f>
        <v>841481.6</v>
      </c>
      <c r="AB164" s="3">
        <f>+_xlfn.XLOOKUP(PRODUCTOS[[#This Row],[CODIGO]],DETALLE_GD_1[CODIGO],DETALLE_GD_1[VALOR PPTO],"",0)</f>
        <v>59000</v>
      </c>
      <c r="AC164" s="3">
        <f>+AB164-PRODUCTOS[[#This Row],[PPTO_ACTUALIZADO]]</f>
        <v>0</v>
      </c>
    </row>
    <row r="165" spans="1:29" hidden="1" x14ac:dyDescent="0.25">
      <c r="A165">
        <v>307032</v>
      </c>
      <c r="B165" t="s">
        <v>186</v>
      </c>
      <c r="C165">
        <v>0</v>
      </c>
      <c r="D165" t="s">
        <v>244</v>
      </c>
      <c r="E165" t="s">
        <v>402</v>
      </c>
      <c r="F165" s="2">
        <v>2378.3750409999998</v>
      </c>
      <c r="G165" s="6" t="s">
        <v>137</v>
      </c>
      <c r="H165" s="2">
        <v>2378.3750409999998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8.4</v>
      </c>
      <c r="M165" s="2">
        <f>+IFERROR(PRODUCTOS[[#This Row],[PPTO]]*PRODUCTOS[[#This Row],[CANT X MODULO]],"")</f>
        <v>19978.350344399998</v>
      </c>
      <c r="N165" s="2">
        <f>+IFERROR(PRODUCTOS[[#This Row],[PPTO X MODULO]]*32,"")</f>
        <v>639307.21102079994</v>
      </c>
      <c r="O165" s="2">
        <f>+IFERROR(PRODUCTOS[[#This Row],[PPTO X TORRE]]*22,"")</f>
        <v>14064758.642457599</v>
      </c>
      <c r="P165" s="3">
        <f>+IFERROR(PRODUCTOS[[#This Row],[CANT X MODULO]]*702,"")</f>
        <v>5896.8</v>
      </c>
      <c r="Q165" s="3">
        <f>+SUMIFS(DETALLE_GD_1[CANTIDAD SOLICITADA],DETALLE_GD_1[CODIGO],PRODUCTOS[[#This Row],[CODIGO]])</f>
        <v>726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726</v>
      </c>
      <c r="T165" s="3">
        <f>+IFERROR(PRODUCTOS[[#This Row],[CANTIDAD RECIBIDA]]/PRODUCTOS[[#This Row],[CANT X MODULO]],"")</f>
        <v>86.428571428571431</v>
      </c>
      <c r="U165" s="3">
        <f>+SUMIFS(DETALLE_GD_1[VALOR TOTAL POR ITEM GD],DETALLE_GD_1[CODIGO],PRODUCTOS[[#This Row],[CODIGO]])</f>
        <v>1625763</v>
      </c>
      <c r="V165" s="3">
        <f>+IFERROR(PRODUCTOS[[#This Row],[PRECIO DE COMPRA]]/PRODUCTOS[[#This Row],[CANT. COMPRADA]],"")</f>
        <v>2239.3429752066118</v>
      </c>
      <c r="W165" s="3">
        <f>+IFERROR(PRODUCTOS[[#This Row],[PRECIO COMPRA UNITARIO]]*PRODUCTOS[[#This Row],[PPTO FALTANTE]],"")</f>
        <v>11616815.618181819</v>
      </c>
      <c r="X165" s="7">
        <f>+IFERROR(PRODUCTOS[[#This Row],[PROYECCION COMPRA]]/PRODUCTOS[[#This Row],[PPTO TOTAL]]-1,"")</f>
        <v>-0.17404799374844016</v>
      </c>
      <c r="Y165" s="3">
        <f>+IFERROR((PRODUCTOS[[#This Row],[CANT X MODULO]]*704)-PRODUCTOS[[#This Row],[CANT. COMPRADA]],"")</f>
        <v>5187.6000000000004</v>
      </c>
      <c r="Z165" s="17">
        <f>+IFERROR(PRODUCTOS[[#This Row],[CANT. COMPRADA]]/PRODUCTOS[[#This Row],[PPTO FALTANTE]],"")</f>
        <v>0.13994910941475827</v>
      </c>
      <c r="AA165" s="3">
        <f>+IFERROR(PRODUCTOS[[#This Row],[PROYECCION COMPRA]]-(PRODUCTOS[[#This Row],[PPTO FALTANTE]]*PRODUCTOS[[#This Row],[PPTO]]),"")</f>
        <v>-721242.74450978078</v>
      </c>
      <c r="AB165" s="3">
        <f>+_xlfn.XLOOKUP(PRODUCTOS[[#This Row],[CODIGO]],DETALLE_GD_1[CODIGO],DETALLE_GD_1[VALOR PPTO],"",0)</f>
        <v>2378.375</v>
      </c>
      <c r="AC165" s="3">
        <f>+AB165-PRODUCTOS[[#This Row],[PPTO_ACTUALIZADO]]</f>
        <v>-4.0999999782798113E-5</v>
      </c>
    </row>
    <row r="166" spans="1:29" hidden="1" x14ac:dyDescent="0.25">
      <c r="A166">
        <v>608013</v>
      </c>
      <c r="B166" t="s">
        <v>328</v>
      </c>
      <c r="C166" t="s">
        <v>667</v>
      </c>
      <c r="D166" t="s">
        <v>244</v>
      </c>
      <c r="E166" t="s">
        <v>399</v>
      </c>
      <c r="F166" s="2">
        <v>8471</v>
      </c>
      <c r="G166" s="6" t="s">
        <v>31</v>
      </c>
      <c r="H166" s="2">
        <v>8471</v>
      </c>
      <c r="I166" t="b">
        <v>1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0.105</v>
      </c>
      <c r="M166" s="2">
        <f>+IFERROR(PRODUCTOS[[#This Row],[PPTO]]*PRODUCTOS[[#This Row],[CANT X MODULO]],"")</f>
        <v>889.45499999999993</v>
      </c>
      <c r="N166" s="2">
        <f>+IFERROR(PRODUCTOS[[#This Row],[PPTO X MODULO]]*32,"")</f>
        <v>28462.559999999998</v>
      </c>
      <c r="O166" s="2">
        <f>+IFERROR(PRODUCTOS[[#This Row],[PPTO X TORRE]]*22,"")</f>
        <v>626176.31999999995</v>
      </c>
      <c r="P166" s="3">
        <f>+IFERROR(PRODUCTOS[[#This Row],[CANT X MODULO]]*702,"")</f>
        <v>73.709999999999994</v>
      </c>
      <c r="Q166" s="3">
        <f>+SUMIFS(DETALLE_GD_1[CANTIDAD SOLICITADA],DETALLE_GD_1[CODIGO],PRODUCTOS[[#This Row],[CODIGO]])</f>
        <v>9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9</v>
      </c>
      <c r="T166" s="3">
        <f>+IFERROR(PRODUCTOS[[#This Row],[CANTIDAD RECIBIDA]]/PRODUCTOS[[#This Row],[CANT X MODULO]],"")</f>
        <v>85.714285714285722</v>
      </c>
      <c r="U166" s="3">
        <f>+SUMIFS(DETALLE_GD_1[VALOR TOTAL POR ITEM GD],DETALLE_GD_1[CODIGO],PRODUCTOS[[#This Row],[CODIGO]])</f>
        <v>76146</v>
      </c>
      <c r="V166" s="3">
        <f>+IFERROR(PRODUCTOS[[#This Row],[PRECIO DE COMPRA]]/PRODUCTOS[[#This Row],[CANT. COMPRADA]],"")</f>
        <v>8460.6666666666661</v>
      </c>
      <c r="W166" s="3">
        <f>+IFERROR(PRODUCTOS[[#This Row],[PRECIO COMPRA UNITARIO]]*PRODUCTOS[[#This Row],[PPTO FALTANTE]],"")</f>
        <v>549266.48</v>
      </c>
      <c r="X166" s="7">
        <f>+IFERROR(PRODUCTOS[[#This Row],[PROYECCION COMPRA]]/PRODUCTOS[[#This Row],[PPTO TOTAL]]-1,"")</f>
        <v>-0.1228245743946369</v>
      </c>
      <c r="Y166" s="3">
        <f>+IFERROR((PRODUCTOS[[#This Row],[CANT X MODULO]]*704)-PRODUCTOS[[#This Row],[CANT. COMPRADA]],"")</f>
        <v>64.92</v>
      </c>
      <c r="Z166" s="17">
        <f>+IFERROR(PRODUCTOS[[#This Row],[CANT. COMPRADA]]/PRODUCTOS[[#This Row],[PPTO FALTANTE]],"")</f>
        <v>0.13863216266173753</v>
      </c>
      <c r="AA166" s="3">
        <f>+IFERROR(PRODUCTOS[[#This Row],[PROYECCION COMPRA]]-(PRODUCTOS[[#This Row],[PPTO FALTANTE]]*PRODUCTOS[[#This Row],[PPTO]]),"")</f>
        <v>-670.84000000008382</v>
      </c>
      <c r="AB166" s="3">
        <f>+_xlfn.XLOOKUP(PRODUCTOS[[#This Row],[CODIGO]],DETALLE_GD_1[CODIGO],DETALLE_GD_1[VALOR PPTO],"",0)</f>
        <v>8471</v>
      </c>
      <c r="AC166" s="3">
        <f>+AB166-PRODUCTOS[[#This Row],[PPTO_ACTUALIZADO]]</f>
        <v>0</v>
      </c>
    </row>
    <row r="167" spans="1:29" hidden="1" x14ac:dyDescent="0.25">
      <c r="A167">
        <v>907031</v>
      </c>
      <c r="B167" t="s">
        <v>256</v>
      </c>
      <c r="C167" t="s">
        <v>546</v>
      </c>
      <c r="D167" t="s">
        <v>240</v>
      </c>
      <c r="E167" t="s">
        <v>411</v>
      </c>
      <c r="F167" s="2">
        <v>156269.16666700001</v>
      </c>
      <c r="G167" s="6" t="s">
        <v>47</v>
      </c>
      <c r="H167" s="2">
        <v>156269.16666700004</v>
      </c>
      <c r="I167" t="b">
        <v>1</v>
      </c>
      <c r="J167" t="str">
        <f>+_xlfn.XLOOKUP(PRODUCTOS[[#This Row],[CODIGO]],P_CRITICOS[CODIGO],P_CRITICOS[DESC CORTA],"",0)</f>
        <v>MEMBRANA PVC</v>
      </c>
      <c r="K167" t="str">
        <f>+IFERROR(IF(VLOOKUP(PRODUCTOS[[#This Row],[CODIGO]],P_CRITICOS[],3,0)="*","PRODUCTO CRITICO","NO CRITICO"),"NO CRITICO")</f>
        <v>PRODUCTO CRITICO</v>
      </c>
      <c r="L167" s="15">
        <f>+_xlfn.XLOOKUP(PRODUCTOS[[#This Row],[CODIGO]],BD_MODULO[Artículo],BD_MODULO[CUB_ACTUALIZADA],"",0)</f>
        <v>0.7111632270168855</v>
      </c>
      <c r="M167" s="2">
        <f>+IFERROR(PRODUCTOS[[#This Row],[PPTO]]*PRODUCTOS[[#This Row],[CANT X MODULO]],"")</f>
        <v>111132.88485014325</v>
      </c>
      <c r="N167" s="2">
        <f>+IFERROR(PRODUCTOS[[#This Row],[PPTO X MODULO]]*32,"")</f>
        <v>3556252.315204584</v>
      </c>
      <c r="O167" s="2">
        <f>+IFERROR(PRODUCTOS[[#This Row],[PPTO X TORRE]]*22,"")</f>
        <v>78237550.934500843</v>
      </c>
      <c r="P167" s="3">
        <f>+IFERROR(PRODUCTOS[[#This Row],[CANT X MODULO]]*702,"")</f>
        <v>499.23658536585361</v>
      </c>
      <c r="Q167" s="3">
        <f>+SUMIFS(DETALLE_GD_1[CANTIDAD SOLICITADA],DETALLE_GD_1[CODIGO],PRODUCTOS[[#This Row],[CODIGO]])</f>
        <v>60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60</v>
      </c>
      <c r="T167" s="3">
        <f>+IFERROR(PRODUCTOS[[#This Row],[CANTIDAD RECIBIDA]]/PRODUCTOS[[#This Row],[CANT X MODULO]],"")</f>
        <v>84.368816778789082</v>
      </c>
      <c r="U167" s="3">
        <f>+SUMIFS(DETALLE_GD_1[VALOR TOTAL POR ITEM GD],DETALLE_GD_1[CODIGO],PRODUCTOS[[#This Row],[CODIGO]])</f>
        <v>9248277</v>
      </c>
      <c r="V167" s="3">
        <f>+IFERROR(PRODUCTOS[[#This Row],[PRECIO DE COMPRA]]/PRODUCTOS[[#This Row],[CANT. COMPRADA]],"")</f>
        <v>154137.95000000001</v>
      </c>
      <c r="W167" s="3">
        <f>+IFERROR(PRODUCTOS[[#This Row],[PRECIO COMPRA UNITARIO]]*PRODUCTOS[[#This Row],[PPTO FALTANTE]],"")</f>
        <v>67922261.317148224</v>
      </c>
      <c r="X167" s="7">
        <f>+IFERROR(PRODUCTOS[[#This Row],[PROYECCION COMPRA]]/PRODUCTOS[[#This Row],[PPTO TOTAL]]-1,"")</f>
        <v>-0.13184576324466502</v>
      </c>
      <c r="Y167" s="3">
        <f>+IFERROR((PRODUCTOS[[#This Row],[CANT X MODULO]]*704)-PRODUCTOS[[#This Row],[CANT. COMPRADA]],"")</f>
        <v>440.65891181988741</v>
      </c>
      <c r="Z167" s="17">
        <f>+IFERROR(PRODUCTOS[[#This Row],[CANT. COMPRADA]]/PRODUCTOS[[#This Row],[PPTO FALTANTE]],"")</f>
        <v>0.13615973350500191</v>
      </c>
      <c r="AA167" s="3">
        <f>+IFERROR(PRODUCTOS[[#This Row],[PROYECCION COMPRA]]-(PRODUCTOS[[#This Row],[PPTO FALTANTE]]*PRODUCTOS[[#This Row],[PPTO]]),"")</f>
        <v>-939139.61733262241</v>
      </c>
      <c r="AB167" s="3">
        <f>+_xlfn.XLOOKUP(PRODUCTOS[[#This Row],[CODIGO]],DETALLE_GD_1[CODIGO],DETALLE_GD_1[VALOR PPTO],"",0)</f>
        <v>156269.1667</v>
      </c>
      <c r="AC167" s="3">
        <f>+AB167-PRODUCTOS[[#This Row],[PPTO_ACTUALIZADO]]</f>
        <v>3.2999960239976645E-5</v>
      </c>
    </row>
    <row r="168" spans="1:29" hidden="1" x14ac:dyDescent="0.25">
      <c r="A168">
        <v>1802171</v>
      </c>
      <c r="B168" t="s">
        <v>265</v>
      </c>
      <c r="C168" t="s">
        <v>659</v>
      </c>
      <c r="D168" t="s">
        <v>244</v>
      </c>
      <c r="E168" t="s">
        <v>406</v>
      </c>
      <c r="F168" s="2">
        <v>3167.794425</v>
      </c>
      <c r="G168" s="6" t="s">
        <v>31</v>
      </c>
      <c r="H168" s="2">
        <v>3632</v>
      </c>
      <c r="I168" t="b">
        <v>0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0.52500000000000002</v>
      </c>
      <c r="M168" s="2">
        <f>+IFERROR(PRODUCTOS[[#This Row],[PPTO]]*PRODUCTOS[[#This Row],[CANT X MODULO]],"")</f>
        <v>1663.0920731250001</v>
      </c>
      <c r="N168" s="2">
        <f>+IFERROR(PRODUCTOS[[#This Row],[PPTO X MODULO]]*32,"")</f>
        <v>53218.946340000002</v>
      </c>
      <c r="O168" s="2">
        <f>+IFERROR(PRODUCTOS[[#This Row],[PPTO X TORRE]]*22,"")</f>
        <v>1170816.8194800001</v>
      </c>
      <c r="P168" s="3">
        <f>+IFERROR(PRODUCTOS[[#This Row],[CANT X MODULO]]*702,"")</f>
        <v>368.55</v>
      </c>
      <c r="Q168" s="3">
        <f>+SUMIFS(DETALLE_GD_1[CANTIDAD SOLICITADA],DETALLE_GD_1[CODIGO],PRODUCTOS[[#This Row],[CODIGO]])</f>
        <v>44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44</v>
      </c>
      <c r="T168" s="3">
        <f>+IFERROR(PRODUCTOS[[#This Row],[CANTIDAD RECIBIDA]]/PRODUCTOS[[#This Row],[CANT X MODULO]],"")</f>
        <v>83.80952380952381</v>
      </c>
      <c r="U168" s="3">
        <f>+SUMIFS(DETALLE_GD_1[VALOR TOTAL POR ITEM GD],DETALLE_GD_1[CODIGO],PRODUCTOS[[#This Row],[CODIGO]])</f>
        <v>140228</v>
      </c>
      <c r="V168" s="3">
        <f>+IFERROR(PRODUCTOS[[#This Row],[PRECIO DE COMPRA]]/PRODUCTOS[[#This Row],[CANT. COMPRADA]],"")</f>
        <v>3187</v>
      </c>
      <c r="W168" s="3">
        <f>+IFERROR(PRODUCTOS[[#This Row],[PRECIO COMPRA UNITARIO]]*PRODUCTOS[[#This Row],[PPTO FALTANTE]],"")</f>
        <v>1037687.2000000001</v>
      </c>
      <c r="X168" s="7">
        <f>+IFERROR(PRODUCTOS[[#This Row],[PROYECCION COMPRA]]/PRODUCTOS[[#This Row],[PPTO TOTAL]]-1,"")</f>
        <v>-0.11370661683791616</v>
      </c>
      <c r="Y168" s="3">
        <f>+IFERROR((PRODUCTOS[[#This Row],[CANT X MODULO]]*704)-PRODUCTOS[[#This Row],[CANT. COMPRADA]],"")</f>
        <v>325.60000000000002</v>
      </c>
      <c r="Z168" s="17">
        <f>+IFERROR(PRODUCTOS[[#This Row],[CANT. COMPRADA]]/PRODUCTOS[[#This Row],[PPTO FALTANTE]],"")</f>
        <v>0.13513513513513511</v>
      </c>
      <c r="AA168" s="3">
        <f>+IFERROR(PRODUCTOS[[#This Row],[PROYECCION COMPRA]]-(PRODUCTOS[[#This Row],[PPTO FALTANTE]]*PRODUCTOS[[#This Row],[PPTO]]),"")</f>
        <v>6253.3352200000081</v>
      </c>
      <c r="AB168" s="3">
        <f>+_xlfn.XLOOKUP(PRODUCTOS[[#This Row],[CODIGO]],DETALLE_GD_1[CODIGO],DETALLE_GD_1[VALOR PPTO],"",0)</f>
        <v>3632</v>
      </c>
      <c r="AC168" s="3">
        <f>+AB168-PRODUCTOS[[#This Row],[PPTO_ACTUALIZADO]]</f>
        <v>0</v>
      </c>
    </row>
    <row r="169" spans="1:29" hidden="1" x14ac:dyDescent="0.25">
      <c r="A169">
        <v>307033</v>
      </c>
      <c r="B169" t="s">
        <v>248</v>
      </c>
      <c r="C169">
        <v>0</v>
      </c>
      <c r="D169" t="s">
        <v>244</v>
      </c>
      <c r="E169" t="s">
        <v>402</v>
      </c>
      <c r="F169" s="2">
        <v>1889.0535440000001</v>
      </c>
      <c r="G169" s="6" t="s">
        <v>31</v>
      </c>
      <c r="H169" s="2">
        <v>1889.0535440000001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7.8750000000000018</v>
      </c>
      <c r="M169" s="2">
        <f>+IFERROR(PRODUCTOS[[#This Row],[PPTO]]*PRODUCTOS[[#This Row],[CANT X MODULO]],"")</f>
        <v>14876.296659000003</v>
      </c>
      <c r="N169" s="2">
        <f>+IFERROR(PRODUCTOS[[#This Row],[PPTO X MODULO]]*32,"")</f>
        <v>476041.4930880001</v>
      </c>
      <c r="O169" s="2">
        <f>+IFERROR(PRODUCTOS[[#This Row],[PPTO X TORRE]]*22,"")</f>
        <v>10472912.847936003</v>
      </c>
      <c r="P169" s="3">
        <f>+IFERROR(PRODUCTOS[[#This Row],[CANT X MODULO]]*702,"")</f>
        <v>5528.2500000000009</v>
      </c>
      <c r="Q169" s="3">
        <f>+SUMIFS(DETALLE_GD_1[CANTIDAD SOLICITADA],DETALLE_GD_1[CODIGO],PRODUCTOS[[#This Row],[CODIGO]])</f>
        <v>660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660</v>
      </c>
      <c r="T169" s="3">
        <f>+IFERROR(PRODUCTOS[[#This Row],[CANTIDAD RECIBIDA]]/PRODUCTOS[[#This Row],[CANT X MODULO]],"")</f>
        <v>83.809523809523796</v>
      </c>
      <c r="U169" s="3">
        <f>+SUMIFS(DETALLE_GD_1[VALOR TOTAL POR ITEM GD],DETALLE_GD_1[CODIGO],PRODUCTOS[[#This Row],[CODIGO]])</f>
        <v>1247151</v>
      </c>
      <c r="V169" s="3">
        <f>+IFERROR(PRODUCTOS[[#This Row],[PRECIO DE COMPRA]]/PRODUCTOS[[#This Row],[CANT. COMPRADA]],"")</f>
        <v>1889.6227272727272</v>
      </c>
      <c r="W169" s="3">
        <f>+IFERROR(PRODUCTOS[[#This Row],[PRECIO COMPRA UNITARIO]]*PRODUCTOS[[#This Row],[PPTO FALTANTE]],"")</f>
        <v>9228917.4000000004</v>
      </c>
      <c r="X169" s="7">
        <f>+IFERROR(PRODUCTOS[[#This Row],[PROYECCION COMPRA]]/PRODUCTOS[[#This Row],[PPTO TOTAL]]-1,"")</f>
        <v>-0.11878218276027841</v>
      </c>
      <c r="Y169" s="3">
        <f>+IFERROR((PRODUCTOS[[#This Row],[CANT X MODULO]]*704)-PRODUCTOS[[#This Row],[CANT. COMPRADA]],"")</f>
        <v>4884.0000000000009</v>
      </c>
      <c r="Z169" s="17">
        <f>+IFERROR(PRODUCTOS[[#This Row],[CANT. COMPRADA]]/PRODUCTOS[[#This Row],[PPTO FALTANTE]],"")</f>
        <v>0.13513513513513511</v>
      </c>
      <c r="AA169" s="3">
        <f>+IFERROR(PRODUCTOS[[#This Row],[PROYECCION COMPRA]]-(PRODUCTOS[[#This Row],[PPTO FALTANTE]]*PRODUCTOS[[#This Row],[PPTO]]),"")</f>
        <v>2779.8911039978266</v>
      </c>
      <c r="AB169" s="3">
        <f>+_xlfn.XLOOKUP(PRODUCTOS[[#This Row],[CODIGO]],DETALLE_GD_1[CODIGO],DETALLE_GD_1[VALOR PPTO],"",0)</f>
        <v>1889.0535</v>
      </c>
      <c r="AC169" s="3">
        <f>+AB169-PRODUCTOS[[#This Row],[PPTO_ACTUALIZADO]]</f>
        <v>-4.4000000116284355E-5</v>
      </c>
    </row>
    <row r="170" spans="1:29" hidden="1" x14ac:dyDescent="0.25">
      <c r="A170">
        <v>1703006</v>
      </c>
      <c r="B170" t="s">
        <v>48</v>
      </c>
      <c r="C170" t="s">
        <v>570</v>
      </c>
      <c r="D170" t="s">
        <v>258</v>
      </c>
      <c r="E170" t="s">
        <v>405</v>
      </c>
      <c r="F170" s="2">
        <v>1662</v>
      </c>
      <c r="G170" s="6" t="s">
        <v>31</v>
      </c>
      <c r="H170" s="2">
        <v>1662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872.55000000000007</v>
      </c>
      <c r="N170" s="2">
        <f>+IFERROR(PRODUCTOS[[#This Row],[PPTO X MODULO]]*32,"")</f>
        <v>27921.600000000002</v>
      </c>
      <c r="O170" s="2">
        <f>+IFERROR(PRODUCTOS[[#This Row],[PPTO X TORRE]]*22,"")</f>
        <v>614275.20000000007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43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43</v>
      </c>
      <c r="T170" s="3">
        <f>+IFERROR(PRODUCTOS[[#This Row],[CANTIDAD RECIBIDA]]/PRODUCTOS[[#This Row],[CANT X MODULO]],"")</f>
        <v>81.904761904761898</v>
      </c>
      <c r="U170" s="3">
        <f>+SUMIFS(DETALLE_GD_1[VALOR TOTAL POR ITEM GD],DETALLE_GD_1[CODIGO],PRODUCTOS[[#This Row],[CODIGO]])</f>
        <v>71478</v>
      </c>
      <c r="V170" s="3">
        <f>+IFERROR(PRODUCTOS[[#This Row],[PRECIO DE COMPRA]]/PRODUCTOS[[#This Row],[CANT. COMPRADA]],"")</f>
        <v>1662.2790697674418</v>
      </c>
      <c r="W170" s="3">
        <f>+IFERROR(PRODUCTOS[[#This Row],[PRECIO COMPRA UNITARIO]]*PRODUCTOS[[#This Row],[PPTO FALTANTE]],"")</f>
        <v>542900.34418604651</v>
      </c>
      <c r="X170" s="7">
        <f>+IFERROR(PRODUCTOS[[#This Row],[PROYECCION COMPRA]]/PRODUCTOS[[#This Row],[PPTO TOTAL]]-1,"")</f>
        <v>-0.11619361454597799</v>
      </c>
      <c r="Y170" s="3">
        <f>+IFERROR((PRODUCTOS[[#This Row],[CANT X MODULO]]*704)-PRODUCTOS[[#This Row],[CANT. COMPRADA]],"")</f>
        <v>326.60000000000002</v>
      </c>
      <c r="Z170" s="17">
        <f>+IFERROR(PRODUCTOS[[#This Row],[CANT. COMPRADA]]/PRODUCTOS[[#This Row],[PPTO FALTANTE]],"")</f>
        <v>0.1316595223515003</v>
      </c>
      <c r="AA170" s="3">
        <f>+IFERROR(PRODUCTOS[[#This Row],[PROYECCION COMPRA]]-(PRODUCTOS[[#This Row],[PPTO FALTANTE]]*PRODUCTOS[[#This Row],[PPTO]]),"")</f>
        <v>91.144186046440154</v>
      </c>
      <c r="AB170" s="3">
        <f>+_xlfn.XLOOKUP(PRODUCTOS[[#This Row],[CODIGO]],DETALLE_GD_1[CODIGO],DETALLE_GD_1[VALOR PPTO],"",0)</f>
        <v>1662</v>
      </c>
      <c r="AC170" s="3">
        <f>+AB170-PRODUCTOS[[#This Row],[PPTO_ACTUALIZADO]]</f>
        <v>0</v>
      </c>
    </row>
    <row r="171" spans="1:29" hidden="1" x14ac:dyDescent="0.25">
      <c r="A171">
        <v>1206002</v>
      </c>
      <c r="B171" t="s">
        <v>192</v>
      </c>
      <c r="C171">
        <v>0</v>
      </c>
      <c r="D171" t="s">
        <v>244</v>
      </c>
      <c r="E171" t="s">
        <v>406</v>
      </c>
      <c r="F171" s="2">
        <v>15783.483871</v>
      </c>
      <c r="G171" s="6" t="s">
        <v>31</v>
      </c>
      <c r="H171" s="2">
        <v>15783.483871</v>
      </c>
      <c r="I171" t="b">
        <v>1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8286.3290322749999</v>
      </c>
      <c r="N171" s="2">
        <f>+IFERROR(PRODUCTOS[[#This Row],[PPTO X MODULO]]*32,"")</f>
        <v>265162.5290328</v>
      </c>
      <c r="O171" s="2">
        <f>+IFERROR(PRODUCTOS[[#This Row],[PPTO X TORRE]]*22,"")</f>
        <v>5833575.6387216002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43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43</v>
      </c>
      <c r="T171" s="3">
        <f>+IFERROR(PRODUCTOS[[#This Row],[CANTIDAD RECIBIDA]]/PRODUCTOS[[#This Row],[CANT X MODULO]],"")</f>
        <v>81.904761904761898</v>
      </c>
      <c r="U171" s="3">
        <f>+SUMIFS(DETALLE_GD_1[VALOR TOTAL POR ITEM GD],DETALLE_GD_1[CODIGO],PRODUCTOS[[#This Row],[CODIGO]])</f>
        <v>865168</v>
      </c>
      <c r="V171" s="3">
        <f>+IFERROR(PRODUCTOS[[#This Row],[PRECIO DE COMPRA]]/PRODUCTOS[[#This Row],[CANT. COMPRADA]],"")</f>
        <v>20120.18604651163</v>
      </c>
      <c r="W171" s="3">
        <f>+IFERROR(PRODUCTOS[[#This Row],[PRECIO COMPRA UNITARIO]]*PRODUCTOS[[#This Row],[PPTO FALTANTE]],"")</f>
        <v>6571252.7627906986</v>
      </c>
      <c r="X171" s="7">
        <f>+IFERROR(PRODUCTOS[[#This Row],[PROYECCION COMPRA]]/PRODUCTOS[[#This Row],[PPTO TOTAL]]-1,"")</f>
        <v>0.12645368291320502</v>
      </c>
      <c r="Y171" s="3">
        <f>+IFERROR((PRODUCTOS[[#This Row],[CANT X MODULO]]*704)-PRODUCTOS[[#This Row],[CANT. COMPRADA]],"")</f>
        <v>326.60000000000002</v>
      </c>
      <c r="Z171" s="17">
        <f>+IFERROR(PRODUCTOS[[#This Row],[CANT. COMPRADA]]/PRODUCTOS[[#This Row],[PPTO FALTANTE]],"")</f>
        <v>0.1316595223515003</v>
      </c>
      <c r="AA171" s="3">
        <f>+IFERROR(PRODUCTOS[[#This Row],[PROYECCION COMPRA]]-(PRODUCTOS[[#This Row],[PPTO FALTANTE]]*PRODUCTOS[[#This Row],[PPTO]]),"")</f>
        <v>1416366.9305220982</v>
      </c>
      <c r="AB171" s="3">
        <f>+_xlfn.XLOOKUP(PRODUCTOS[[#This Row],[CODIGO]],DETALLE_GD_1[CODIGO],DETALLE_GD_1[VALOR PPTO],"",0)</f>
        <v>15783.483899999999</v>
      </c>
      <c r="AC171" s="3">
        <f>+AB171-PRODUCTOS[[#This Row],[PPTO_ACTUALIZADO]]</f>
        <v>2.8999998903600499E-5</v>
      </c>
    </row>
    <row r="172" spans="1:29" hidden="1" x14ac:dyDescent="0.25">
      <c r="A172">
        <v>1802162</v>
      </c>
      <c r="B172" t="s">
        <v>260</v>
      </c>
      <c r="C172" t="s">
        <v>654</v>
      </c>
      <c r="D172" t="s">
        <v>244</v>
      </c>
      <c r="E172" t="s">
        <v>406</v>
      </c>
      <c r="F172" s="2">
        <v>42840</v>
      </c>
      <c r="G172" s="6" t="s">
        <v>31</v>
      </c>
      <c r="H172" s="2">
        <v>42840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22491</v>
      </c>
      <c r="N172" s="2">
        <f>+IFERROR(PRODUCTOS[[#This Row],[PPTO X MODULO]]*32,"")</f>
        <v>719712</v>
      </c>
      <c r="O172" s="2">
        <f>+IFERROR(PRODUCTOS[[#This Row],[PPTO X TORRE]]*22,"")</f>
        <v>15833664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43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43</v>
      </c>
      <c r="T172" s="3">
        <f>+IFERROR(PRODUCTOS[[#This Row],[CANTIDAD RECIBIDA]]/PRODUCTOS[[#This Row],[CANT X MODULO]],"")</f>
        <v>81.904761904761898</v>
      </c>
      <c r="U172" s="3">
        <f>+SUMIFS(DETALLE_GD_1[VALOR TOTAL POR ITEM GD],DETALLE_GD_1[CODIGO],PRODUCTOS[[#This Row],[CODIGO]])</f>
        <v>1842120</v>
      </c>
      <c r="V172" s="3">
        <f>+IFERROR(PRODUCTOS[[#This Row],[PRECIO DE COMPRA]]/PRODUCTOS[[#This Row],[CANT. COMPRADA]],"")</f>
        <v>42840</v>
      </c>
      <c r="W172" s="3">
        <f>+IFERROR(PRODUCTOS[[#This Row],[PRECIO COMPRA UNITARIO]]*PRODUCTOS[[#This Row],[PPTO FALTANTE]],"")</f>
        <v>13991544.000000002</v>
      </c>
      <c r="X172" s="7">
        <f>+IFERROR(PRODUCTOS[[#This Row],[PROYECCION COMPRA]]/PRODUCTOS[[#This Row],[PPTO TOTAL]]-1,"")</f>
        <v>-0.11634199134199119</v>
      </c>
      <c r="Y172" s="3">
        <f>+IFERROR((PRODUCTOS[[#This Row],[CANT X MODULO]]*704)-PRODUCTOS[[#This Row],[CANT. COMPRADA]],"")</f>
        <v>326.60000000000002</v>
      </c>
      <c r="Z172" s="17">
        <f>+IFERROR(PRODUCTOS[[#This Row],[CANT. COMPRADA]]/PRODUCTOS[[#This Row],[PPTO FALTANTE]],"")</f>
        <v>0.1316595223515003</v>
      </c>
      <c r="AA172" s="3">
        <f>+IFERROR(PRODUCTOS[[#This Row],[PROYECCION COMPRA]]-(PRODUCTOS[[#This Row],[PPTO FALTANTE]]*PRODUCTOS[[#This Row],[PPTO]]),"")</f>
        <v>0</v>
      </c>
      <c r="AB172" s="3">
        <f>+_xlfn.XLOOKUP(PRODUCTOS[[#This Row],[CODIGO]],DETALLE_GD_1[CODIGO],DETALLE_GD_1[VALOR PPTO],"",0)</f>
        <v>42840</v>
      </c>
      <c r="AC172" s="3">
        <f>+AB172-PRODUCTOS[[#This Row],[PPTO_ACTUALIZADO]]</f>
        <v>0</v>
      </c>
    </row>
    <row r="173" spans="1:29" hidden="1" x14ac:dyDescent="0.25">
      <c r="A173">
        <v>1808156</v>
      </c>
      <c r="B173" t="s">
        <v>277</v>
      </c>
      <c r="C173" t="s">
        <v>656</v>
      </c>
      <c r="D173" t="s">
        <v>244</v>
      </c>
      <c r="E173">
        <v>0</v>
      </c>
      <c r="F173" s="2">
        <v>1943.6823529999999</v>
      </c>
      <c r="G173" s="6" t="s">
        <v>31</v>
      </c>
      <c r="H173" s="2">
        <v>1916</v>
      </c>
      <c r="I173" t="b">
        <v>0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1020.4332353250001</v>
      </c>
      <c r="N173" s="2">
        <f>+IFERROR(PRODUCTOS[[#This Row],[PPTO X MODULO]]*32,"")</f>
        <v>32653.863530400002</v>
      </c>
      <c r="O173" s="2">
        <f>+IFERROR(PRODUCTOS[[#This Row],[PPTO X TORRE]]*22,"")</f>
        <v>718384.99766880006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43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43</v>
      </c>
      <c r="T173" s="3">
        <f>+IFERROR(PRODUCTOS[[#This Row],[CANTIDAD RECIBIDA]]/PRODUCTOS[[#This Row],[CANT X MODULO]],"")</f>
        <v>81.904761904761898</v>
      </c>
      <c r="U173" s="3">
        <f>+SUMIFS(DETALLE_GD_1[VALOR TOTAL POR ITEM GD],DETALLE_GD_1[CODIGO],PRODUCTOS[[#This Row],[CODIGO]])</f>
        <v>83059</v>
      </c>
      <c r="V173" s="3">
        <f>+IFERROR(PRODUCTOS[[#This Row],[PRECIO DE COMPRA]]/PRODUCTOS[[#This Row],[CANT. COMPRADA]],"")</f>
        <v>1931.6046511627908</v>
      </c>
      <c r="W173" s="3">
        <f>+IFERROR(PRODUCTOS[[#This Row],[PRECIO COMPRA UNITARIO]]*PRODUCTOS[[#This Row],[PPTO FALTANTE]],"")</f>
        <v>630862.0790697675</v>
      </c>
      <c r="X173" s="7">
        <f>+IFERROR(PRODUCTOS[[#This Row],[PROYECCION COMPRA]]/PRODUCTOS[[#This Row],[PPTO TOTAL]]-1,"")</f>
        <v>-0.1218328874949357</v>
      </c>
      <c r="Y173" s="3">
        <f>+IFERROR((PRODUCTOS[[#This Row],[CANT X MODULO]]*704)-PRODUCTOS[[#This Row],[CANT. COMPRADA]],"")</f>
        <v>326.60000000000002</v>
      </c>
      <c r="Z173" s="17">
        <f>+IFERROR(PRODUCTOS[[#This Row],[CANT. COMPRADA]]/PRODUCTOS[[#This Row],[PPTO FALTANTE]],"")</f>
        <v>0.1316595223515003</v>
      </c>
      <c r="AA173" s="3">
        <f>+IFERROR(PRODUCTOS[[#This Row],[PROYECCION COMPRA]]-(PRODUCTOS[[#This Row],[PPTO FALTANTE]]*PRODUCTOS[[#This Row],[PPTO]]),"")</f>
        <v>-3944.5774200324668</v>
      </c>
      <c r="AB173" s="3">
        <f>+_xlfn.XLOOKUP(PRODUCTOS[[#This Row],[CODIGO]],DETALLE_GD_1[CODIGO],DETALLE_GD_1[VALOR PPTO],"",0)</f>
        <v>1916</v>
      </c>
      <c r="AC173" s="3">
        <f>+AB173-PRODUCTOS[[#This Row],[PPTO_ACTUALIZADO]]</f>
        <v>0</v>
      </c>
    </row>
    <row r="174" spans="1:29" hidden="1" x14ac:dyDescent="0.25">
      <c r="A174">
        <v>1802172</v>
      </c>
      <c r="B174" t="s">
        <v>266</v>
      </c>
      <c r="C174" t="s">
        <v>658</v>
      </c>
      <c r="D174" t="s">
        <v>244</v>
      </c>
      <c r="E174" t="s">
        <v>406</v>
      </c>
      <c r="F174" s="2">
        <v>3029.864865</v>
      </c>
      <c r="G174" s="6" t="s">
        <v>31</v>
      </c>
      <c r="H174" s="2">
        <v>3035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0.52500000000000002</v>
      </c>
      <c r="M174" s="2">
        <f>+IFERROR(PRODUCTOS[[#This Row],[PPTO]]*PRODUCTOS[[#This Row],[CANT X MODULO]],"")</f>
        <v>1590.679054125</v>
      </c>
      <c r="N174" s="2">
        <f>+IFERROR(PRODUCTOS[[#This Row],[PPTO X MODULO]]*32,"")</f>
        <v>50901.729732</v>
      </c>
      <c r="O174" s="2">
        <f>+IFERROR(PRODUCTOS[[#This Row],[PPTO X TORRE]]*22,"")</f>
        <v>1119838.0541040001</v>
      </c>
      <c r="P174" s="3">
        <f>+IFERROR(PRODUCTOS[[#This Row],[CANT X MODULO]]*702,"")</f>
        <v>368.55</v>
      </c>
      <c r="Q174" s="3">
        <f>+SUMIFS(DETALLE_GD_1[CANTIDAD SOLICITADA],DETALLE_GD_1[CODIGO],PRODUCTOS[[#This Row],[CODIGO]])</f>
        <v>43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43</v>
      </c>
      <c r="T174" s="3">
        <f>+IFERROR(PRODUCTOS[[#This Row],[CANTIDAD RECIBIDA]]/PRODUCTOS[[#This Row],[CANT X MODULO]],"")</f>
        <v>81.904761904761898</v>
      </c>
      <c r="U174" s="3">
        <f>+SUMIFS(DETALLE_GD_1[VALOR TOTAL POR ITEM GD],DETALLE_GD_1[CODIGO],PRODUCTOS[[#This Row],[CODIGO]])</f>
        <v>130393</v>
      </c>
      <c r="V174" s="3">
        <f>+IFERROR(PRODUCTOS[[#This Row],[PRECIO DE COMPRA]]/PRODUCTOS[[#This Row],[CANT. COMPRADA]],"")</f>
        <v>3032.3953488372094</v>
      </c>
      <c r="W174" s="3">
        <f>+IFERROR(PRODUCTOS[[#This Row],[PRECIO COMPRA UNITARIO]]*PRODUCTOS[[#This Row],[PPTO FALTANTE]],"")</f>
        <v>990380.32093023264</v>
      </c>
      <c r="X174" s="7">
        <f>+IFERROR(PRODUCTOS[[#This Row],[PROYECCION COMPRA]]/PRODUCTOS[[#This Row],[PPTO TOTAL]]-1,"")</f>
        <v>-0.11560397746739248</v>
      </c>
      <c r="Y174" s="3">
        <f>+IFERROR((PRODUCTOS[[#This Row],[CANT X MODULO]]*704)-PRODUCTOS[[#This Row],[CANT. COMPRADA]],"")</f>
        <v>326.60000000000002</v>
      </c>
      <c r="Z174" s="17">
        <f>+IFERROR(PRODUCTOS[[#This Row],[CANT. COMPRADA]]/PRODUCTOS[[#This Row],[PPTO FALTANTE]],"")</f>
        <v>0.1316595223515003</v>
      </c>
      <c r="AA174" s="3">
        <f>+IFERROR(PRODUCTOS[[#This Row],[PROYECCION COMPRA]]-(PRODUCTOS[[#This Row],[PPTO FALTANTE]]*PRODUCTOS[[#This Row],[PPTO]]),"")</f>
        <v>826.45602123253047</v>
      </c>
      <c r="AB174" s="3">
        <f>+_xlfn.XLOOKUP(PRODUCTOS[[#This Row],[CODIGO]],DETALLE_GD_1[CODIGO],DETALLE_GD_1[VALOR PPTO],"",0)</f>
        <v>3035</v>
      </c>
      <c r="AC174" s="3">
        <f>+AB174-PRODUCTOS[[#This Row],[PPTO_ACTUALIZADO]]</f>
        <v>0</v>
      </c>
    </row>
    <row r="175" spans="1:29" hidden="1" x14ac:dyDescent="0.25">
      <c r="A175">
        <v>2508994</v>
      </c>
      <c r="B175" t="s">
        <v>488</v>
      </c>
      <c r="C175" t="s">
        <v>685</v>
      </c>
      <c r="D175" t="s">
        <v>355</v>
      </c>
      <c r="E175" t="s">
        <v>355</v>
      </c>
      <c r="F175" s="2">
        <v>4139.7142860000004</v>
      </c>
      <c r="G175" s="6" t="s">
        <v>355</v>
      </c>
      <c r="H175" s="2">
        <v>1598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2173.3500001500001</v>
      </c>
      <c r="N175" s="2">
        <f>+IFERROR(PRODUCTOS[[#This Row],[PPTO X MODULO]]*32,"")</f>
        <v>69547.200004800005</v>
      </c>
      <c r="O175" s="2">
        <f>+IFERROR(PRODUCTOS[[#This Row],[PPTO X TORRE]]*22,"")</f>
        <v>1530038.4001056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43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43</v>
      </c>
      <c r="T175" s="3">
        <f>+IFERROR(PRODUCTOS[[#This Row],[CANTIDAD RECIBIDA]]/PRODUCTOS[[#This Row],[CANT X MODULO]],"")</f>
        <v>81.904761904761898</v>
      </c>
      <c r="U175" s="3">
        <f>+SUMIFS(DETALLE_GD_1[VALOR TOTAL POR ITEM GD],DETALLE_GD_1[CODIGO],PRODUCTOS[[#This Row],[CODIGO]])</f>
        <v>74137</v>
      </c>
      <c r="V175" s="3">
        <f>+IFERROR(PRODUCTOS[[#This Row],[PRECIO DE COMPRA]]/PRODUCTOS[[#This Row],[CANT. COMPRADA]],"")</f>
        <v>1724.1162790697674</v>
      </c>
      <c r="W175" s="3">
        <f>+IFERROR(PRODUCTOS[[#This Row],[PRECIO COMPRA UNITARIO]]*PRODUCTOS[[#This Row],[PPTO FALTANTE]],"")</f>
        <v>563096.37674418604</v>
      </c>
      <c r="X175" s="7">
        <f>+IFERROR(PRODUCTOS[[#This Row],[PROYECCION COMPRA]]/PRODUCTOS[[#This Row],[PPTO TOTAL]]-1,"")</f>
        <v>-0.6319723892515885</v>
      </c>
      <c r="Y175" s="3">
        <f>+IFERROR((PRODUCTOS[[#This Row],[CANT X MODULO]]*704)-PRODUCTOS[[#This Row],[CANT. COMPRADA]],"")</f>
        <v>326.60000000000002</v>
      </c>
      <c r="Z175" s="17">
        <f>+IFERROR(PRODUCTOS[[#This Row],[CANT. COMPRADA]]/PRODUCTOS[[#This Row],[PPTO FALTANTE]],"")</f>
        <v>0.1316595223515003</v>
      </c>
      <c r="AA175" s="3">
        <f>+IFERROR(PRODUCTOS[[#This Row],[PROYECCION COMPRA]]-(PRODUCTOS[[#This Row],[PPTO FALTANTE]]*PRODUCTOS[[#This Row],[PPTO]]),"")</f>
        <v>-788934.30906341411</v>
      </c>
      <c r="AB175" s="3">
        <f>+_xlfn.XLOOKUP(PRODUCTOS[[#This Row],[CODIGO]],DETALLE_GD_1[CODIGO],DETALLE_GD_1[VALOR PPTO],"",0)</f>
        <v>1598</v>
      </c>
      <c r="AC175" s="3">
        <f>+AB175-PRODUCTOS[[#This Row],[PPTO_ACTUALIZADO]]</f>
        <v>0</v>
      </c>
    </row>
    <row r="176" spans="1:29" hidden="1" x14ac:dyDescent="0.25">
      <c r="A176">
        <v>1901086</v>
      </c>
      <c r="B176" t="s">
        <v>279</v>
      </c>
      <c r="C176" t="s">
        <v>550</v>
      </c>
      <c r="D176" t="s">
        <v>240</v>
      </c>
      <c r="E176" t="s">
        <v>404</v>
      </c>
      <c r="F176" s="2">
        <v>3711.5870410000002</v>
      </c>
      <c r="G176" s="6" t="s">
        <v>26</v>
      </c>
      <c r="H176" s="2">
        <v>3711.5870410000002</v>
      </c>
      <c r="I176" t="b">
        <v>1</v>
      </c>
      <c r="J176" t="str">
        <f>+_xlfn.XLOOKUP(PRODUCTOS[[#This Row],[CODIGO]],P_CRITICOS[CODIGO],P_CRITICOS[DESC CORTA],"",0)</f>
        <v>AISLAN GLASS 140MM</v>
      </c>
      <c r="K176" t="str">
        <f>+IFERROR(IF(VLOOKUP(PRODUCTOS[[#This Row],[CODIGO]],P_CRITICOS[],3,0)="*","PRODUCTO CRITICO","NO CRITICO"),"NO CRITICO")</f>
        <v>PRODUCTO CRITICO</v>
      </c>
      <c r="L176" s="15">
        <f>+_xlfn.XLOOKUP(PRODUCTOS[[#This Row],[CODIGO]],BD_MODULO[Artículo],BD_MODULO[CUB_ACTUALIZADA],"",0)</f>
        <v>31.794434700000004</v>
      </c>
      <c r="M176" s="2">
        <f>+IFERROR(PRODUCTOS[[#This Row],[PPTO]]*PRODUCTOS[[#This Row],[CANT X MODULO]],"")</f>
        <v>118007.81180844075</v>
      </c>
      <c r="N176" s="2">
        <f>+IFERROR(PRODUCTOS[[#This Row],[PPTO X MODULO]]*32,"")</f>
        <v>3776249.9778701039</v>
      </c>
      <c r="O176" s="2">
        <f>+IFERROR(PRODUCTOS[[#This Row],[PPTO X TORRE]]*22,"")</f>
        <v>83077499.513142288</v>
      </c>
      <c r="P176" s="3">
        <f>+IFERROR(PRODUCTOS[[#This Row],[CANT X MODULO]]*702,"")</f>
        <v>22319.693159400002</v>
      </c>
      <c r="Q176" s="3">
        <f>+SUMIFS(DETALLE_GD_1[CANTIDAD SOLICITADA],DETALLE_GD_1[CODIGO],PRODUCTOS[[#This Row],[CODIGO]])</f>
        <v>2598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2598</v>
      </c>
      <c r="T176" s="3">
        <f>+IFERROR(PRODUCTOS[[#This Row],[CANTIDAD RECIBIDA]]/PRODUCTOS[[#This Row],[CANT X MODULO]],"")</f>
        <v>81.712413650807875</v>
      </c>
      <c r="U176" s="3">
        <f>+SUMIFS(DETALLE_GD_1[VALOR TOTAL POR ITEM GD],DETALLE_GD_1[CODIGO],PRODUCTOS[[#This Row],[CODIGO]])</f>
        <v>9441566</v>
      </c>
      <c r="V176" s="3">
        <f>+IFERROR(PRODUCTOS[[#This Row],[PRECIO DE COMPRA]]/PRODUCTOS[[#This Row],[CANT. COMPRADA]],"")</f>
        <v>3634.167051578137</v>
      </c>
      <c r="W176" s="3">
        <f>+IFERROR(PRODUCTOS[[#This Row],[PRECIO COMPRA UNITARIO]]*PRODUCTOS[[#This Row],[PPTO FALTANTE]],"")</f>
        <v>71903020.05524601</v>
      </c>
      <c r="X176" s="7">
        <f>+IFERROR(PRODUCTOS[[#This Row],[PROYECCION COMPRA]]/PRODUCTOS[[#This Row],[PPTO TOTAL]]-1,"")</f>
        <v>-0.13450668981832503</v>
      </c>
      <c r="Y176" s="3">
        <f>+IFERROR((PRODUCTOS[[#This Row],[CANT X MODULO]]*704)-PRODUCTOS[[#This Row],[CANT. COMPRADA]],"")</f>
        <v>19785.282028800004</v>
      </c>
      <c r="Z176" s="17">
        <f>+IFERROR(PRODUCTOS[[#This Row],[CANT. COMPRADA]]/PRODUCTOS[[#This Row],[PPTO FALTANTE]],"")</f>
        <v>0.13130972791887824</v>
      </c>
      <c r="AA176" s="3">
        <f>+IFERROR(PRODUCTOS[[#This Row],[PROYECCION COMPRA]]-(PRODUCTOS[[#This Row],[PPTO FALTANTE]]*PRODUCTOS[[#This Row],[PPTO]]),"")</f>
        <v>-1531776.3253782839</v>
      </c>
      <c r="AB176" s="3">
        <f>+_xlfn.XLOOKUP(PRODUCTOS[[#This Row],[CODIGO]],DETALLE_GD_1[CODIGO],DETALLE_GD_1[VALOR PPTO],"",0)</f>
        <v>3711.587</v>
      </c>
      <c r="AC176" s="3">
        <f>+AB176-PRODUCTOS[[#This Row],[PPTO_ACTUALIZADO]]</f>
        <v>-4.1000000237545464E-5</v>
      </c>
    </row>
    <row r="177" spans="1:29" hidden="1" x14ac:dyDescent="0.25">
      <c r="A177">
        <v>1405025</v>
      </c>
      <c r="B177" t="s">
        <v>189</v>
      </c>
      <c r="C177">
        <v>0</v>
      </c>
      <c r="D177" t="s">
        <v>244</v>
      </c>
      <c r="E177" t="s">
        <v>408</v>
      </c>
      <c r="F177" s="2">
        <v>6758.5333330000003</v>
      </c>
      <c r="G177" s="6" t="s">
        <v>31</v>
      </c>
      <c r="H177" s="2">
        <v>6758.5333330000003</v>
      </c>
      <c r="I177" t="b">
        <v>1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0.52500000000000002</v>
      </c>
      <c r="M177" s="2">
        <f>+IFERROR(PRODUCTOS[[#This Row],[PPTO]]*PRODUCTOS[[#This Row],[CANT X MODULO]],"")</f>
        <v>3548.2299998250005</v>
      </c>
      <c r="N177" s="2">
        <f>+IFERROR(PRODUCTOS[[#This Row],[PPTO X MODULO]]*32,"")</f>
        <v>113543.35999440002</v>
      </c>
      <c r="O177" s="2">
        <f>+IFERROR(PRODUCTOS[[#This Row],[PPTO X TORRE]]*22,"")</f>
        <v>2497953.9198768004</v>
      </c>
      <c r="P177" s="3">
        <f>+IFERROR(PRODUCTOS[[#This Row],[CANT X MODULO]]*702,"")</f>
        <v>368.55</v>
      </c>
      <c r="Q177" s="3">
        <f>+SUMIFS(DETALLE_GD_1[CANTIDAD SOLICITADA],DETALLE_GD_1[CODIGO],PRODUCTOS[[#This Row],[CODIGO]])</f>
        <v>41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41</v>
      </c>
      <c r="T177" s="3">
        <f>+IFERROR(PRODUCTOS[[#This Row],[CANTIDAD RECIBIDA]]/PRODUCTOS[[#This Row],[CANT X MODULO]],"")</f>
        <v>78.095238095238088</v>
      </c>
      <c r="U177" s="3">
        <f>+SUMIFS(DETALLE_GD_1[VALOR TOTAL POR ITEM GD],DETALLE_GD_1[CODIGO],PRODUCTOS[[#This Row],[CODIGO]])</f>
        <v>286166</v>
      </c>
      <c r="V177" s="3">
        <f>+IFERROR(PRODUCTOS[[#This Row],[PRECIO DE COMPRA]]/PRODUCTOS[[#This Row],[CANT. COMPRADA]],"")</f>
        <v>6979.6585365853662</v>
      </c>
      <c r="W177" s="3">
        <f>+IFERROR(PRODUCTOS[[#This Row],[PRECIO COMPRA UNITARIO]]*PRODUCTOS[[#This Row],[PPTO FALTANTE]],"")</f>
        <v>2293515.7951219515</v>
      </c>
      <c r="X177" s="7">
        <f>+IFERROR(PRODUCTOS[[#This Row],[PROYECCION COMPRA]]/PRODUCTOS[[#This Row],[PPTO TOTAL]]-1,"")</f>
        <v>-8.1842232207762988E-2</v>
      </c>
      <c r="Y177" s="3">
        <f>+IFERROR((PRODUCTOS[[#This Row],[CANT X MODULO]]*704)-PRODUCTOS[[#This Row],[CANT. COMPRADA]],"")</f>
        <v>328.6</v>
      </c>
      <c r="Z177" s="17">
        <f>+IFERROR(PRODUCTOS[[#This Row],[CANT. COMPRADA]]/PRODUCTOS[[#This Row],[PPTO FALTANTE]],"")</f>
        <v>0.1247717589774802</v>
      </c>
      <c r="AA177" s="3">
        <f>+IFERROR(PRODUCTOS[[#This Row],[PROYECCION COMPRA]]-(PRODUCTOS[[#This Row],[PPTO FALTANTE]]*PRODUCTOS[[#This Row],[PPTO]]),"")</f>
        <v>72661.741898151115</v>
      </c>
      <c r="AB177" s="3">
        <f>+_xlfn.XLOOKUP(PRODUCTOS[[#This Row],[CODIGO]],DETALLE_GD_1[CODIGO],DETALLE_GD_1[VALOR PPTO],"",0)</f>
        <v>6758.5333000000001</v>
      </c>
      <c r="AC177" s="3">
        <f>+AB177-PRODUCTOS[[#This Row],[PPTO_ACTUALIZADO]]</f>
        <v>-3.3000000257743523E-5</v>
      </c>
    </row>
    <row r="178" spans="1:29" hidden="1" x14ac:dyDescent="0.25">
      <c r="A178">
        <v>2508991</v>
      </c>
      <c r="B178" t="s">
        <v>485</v>
      </c>
      <c r="C178" t="s">
        <v>682</v>
      </c>
      <c r="D178" t="s">
        <v>355</v>
      </c>
      <c r="E178" t="s">
        <v>355</v>
      </c>
      <c r="F178" s="2">
        <v>4139.7142860000004</v>
      </c>
      <c r="G178" s="6" t="s">
        <v>355</v>
      </c>
      <c r="H178" s="2">
        <v>4798</v>
      </c>
      <c r="I178" t="b">
        <v>0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1.05</v>
      </c>
      <c r="M178" s="2">
        <f>+IFERROR(PRODUCTOS[[#This Row],[PPTO]]*PRODUCTOS[[#This Row],[CANT X MODULO]],"")</f>
        <v>4346.7000003000003</v>
      </c>
      <c r="N178" s="2">
        <f>+IFERROR(PRODUCTOS[[#This Row],[PPTO X MODULO]]*32,"")</f>
        <v>139094.40000960001</v>
      </c>
      <c r="O178" s="2">
        <f>+IFERROR(PRODUCTOS[[#This Row],[PPTO X TORRE]]*22,"")</f>
        <v>3060076.8002112</v>
      </c>
      <c r="P178" s="3">
        <f>+IFERROR(PRODUCTOS[[#This Row],[CANT X MODULO]]*702,"")</f>
        <v>737.1</v>
      </c>
      <c r="Q178" s="3">
        <f>+SUMIFS(DETALLE_GD_1[CANTIDAD SOLICITADA],DETALLE_GD_1[CODIGO],PRODUCTOS[[#This Row],[CODIGO]])</f>
        <v>82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82</v>
      </c>
      <c r="T178" s="3">
        <f>+IFERROR(PRODUCTOS[[#This Row],[CANTIDAD RECIBIDA]]/PRODUCTOS[[#This Row],[CANT X MODULO]],"")</f>
        <v>78.095238095238088</v>
      </c>
      <c r="U178" s="3">
        <f>+SUMIFS(DETALLE_GD_1[VALOR TOTAL POR ITEM GD],DETALLE_GD_1[CODIGO],PRODUCTOS[[#This Row],[CODIGO]])</f>
        <v>392172</v>
      </c>
      <c r="V178" s="3">
        <f>+IFERROR(PRODUCTOS[[#This Row],[PRECIO DE COMPRA]]/PRODUCTOS[[#This Row],[CANT. COMPRADA]],"")</f>
        <v>4782.5853658536589</v>
      </c>
      <c r="W178" s="3">
        <f>+IFERROR(PRODUCTOS[[#This Row],[PRECIO COMPRA UNITARIO]]*PRODUCTOS[[#This Row],[PPTO FALTANTE]],"")</f>
        <v>3143115.102439025</v>
      </c>
      <c r="X178" s="7">
        <f>+IFERROR(PRODUCTOS[[#This Row],[PROYECCION COMPRA]]/PRODUCTOS[[#This Row],[PPTO TOTAL]]-1,"")</f>
        <v>2.7136019011710255E-2</v>
      </c>
      <c r="Y178" s="3">
        <f>+IFERROR((PRODUCTOS[[#This Row],[CANT X MODULO]]*704)-PRODUCTOS[[#This Row],[CANT. COMPRADA]],"")</f>
        <v>657.2</v>
      </c>
      <c r="Z178" s="17">
        <f>+IFERROR(PRODUCTOS[[#This Row],[CANT. COMPRADA]]/PRODUCTOS[[#This Row],[PPTO FALTANTE]],"")</f>
        <v>0.1247717589774802</v>
      </c>
      <c r="AA178" s="3">
        <f>+IFERROR(PRODUCTOS[[#This Row],[PROYECCION COMPRA]]-(PRODUCTOS[[#This Row],[PPTO FALTANTE]]*PRODUCTOS[[#This Row],[PPTO]]),"")</f>
        <v>422494.87367982464</v>
      </c>
      <c r="AB178" s="3">
        <f>+_xlfn.XLOOKUP(PRODUCTOS[[#This Row],[CODIGO]],DETALLE_GD_1[CODIGO],DETALLE_GD_1[VALOR PPTO],"",0)</f>
        <v>4798</v>
      </c>
      <c r="AC178" s="3">
        <f>+AB178-PRODUCTOS[[#This Row],[PPTO_ACTUALIZADO]]</f>
        <v>0</v>
      </c>
    </row>
    <row r="179" spans="1:29" hidden="1" x14ac:dyDescent="0.25">
      <c r="A179">
        <v>2302118</v>
      </c>
      <c r="B179" t="s">
        <v>228</v>
      </c>
      <c r="C179">
        <v>0</v>
      </c>
      <c r="D179">
        <v>0</v>
      </c>
      <c r="E179">
        <v>0</v>
      </c>
      <c r="F179" s="2">
        <v>0</v>
      </c>
      <c r="G179" s="6" t="s">
        <v>31</v>
      </c>
      <c r="H179" s="2">
        <v>101250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0.31171874999999999</v>
      </c>
      <c r="M179" s="2">
        <f>+IFERROR(PRODUCTOS[[#This Row],[PPTO]]*PRODUCTOS[[#This Row],[CANT X MODULO]],"")</f>
        <v>0</v>
      </c>
      <c r="N179" s="2">
        <f>+IFERROR(PRODUCTOS[[#This Row],[PPTO X MODULO]]*32,"")</f>
        <v>0</v>
      </c>
      <c r="O179" s="2">
        <f>+IFERROR(PRODUCTOS[[#This Row],[PPTO X TORRE]]*22,"")</f>
        <v>0</v>
      </c>
      <c r="P179" s="3">
        <f>+IFERROR(PRODUCTOS[[#This Row],[CANT X MODULO]]*702,"")</f>
        <v>218.82656249999999</v>
      </c>
      <c r="Q179" s="3">
        <f>+SUMIFS(DETALLE_GD_1[CANTIDAD SOLICITADA],DETALLE_GD_1[CODIGO],PRODUCTOS[[#This Row],[CODIGO]])</f>
        <v>24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24</v>
      </c>
      <c r="T179" s="3">
        <f>+IFERROR(PRODUCTOS[[#This Row],[CANTIDAD RECIBIDA]]/PRODUCTOS[[#This Row],[CANT X MODULO]],"")</f>
        <v>76.992481203007515</v>
      </c>
      <c r="U179" s="3">
        <f>+SUMIFS(DETALLE_GD_1[VALOR TOTAL POR ITEM GD],DETALLE_GD_1[CODIGO],PRODUCTOS[[#This Row],[CODIGO]])</f>
        <v>1992878</v>
      </c>
      <c r="V179" s="3">
        <f>+IFERROR(PRODUCTOS[[#This Row],[PRECIO DE COMPRA]]/PRODUCTOS[[#This Row],[CANT. COMPRADA]],"")</f>
        <v>83036.583333333328</v>
      </c>
      <c r="W179" s="3">
        <f>+IFERROR(PRODUCTOS[[#This Row],[PRECIO COMPRA UNITARIO]]*PRODUCTOS[[#This Row],[PPTO FALTANTE]],"")</f>
        <v>16229500.212499999</v>
      </c>
      <c r="X179" s="7" t="str">
        <f>+IFERROR(PRODUCTOS[[#This Row],[PROYECCION COMPRA]]/PRODUCTOS[[#This Row],[PPTO TOTAL]]-1,"")</f>
        <v/>
      </c>
      <c r="Y179" s="3">
        <f>+IFERROR((PRODUCTOS[[#This Row],[CANT X MODULO]]*704)-PRODUCTOS[[#This Row],[CANT. COMPRADA]],"")</f>
        <v>195.45</v>
      </c>
      <c r="Z179" s="17">
        <f>+IFERROR(PRODUCTOS[[#This Row],[CANT. COMPRADA]]/PRODUCTOS[[#This Row],[PPTO FALTANTE]],"")</f>
        <v>0.12279355333844974</v>
      </c>
      <c r="AA179" s="3">
        <f>+IFERROR(PRODUCTOS[[#This Row],[PROYECCION COMPRA]]-(PRODUCTOS[[#This Row],[PPTO FALTANTE]]*PRODUCTOS[[#This Row],[PPTO]]),"")</f>
        <v>16229500.212499999</v>
      </c>
      <c r="AB179" s="3">
        <f>+_xlfn.XLOOKUP(PRODUCTOS[[#This Row],[CODIGO]],DETALLE_GD_1[CODIGO],DETALLE_GD_1[VALOR PPTO],"",0)</f>
        <v>101250</v>
      </c>
      <c r="AC179" s="3">
        <f>+AB179-PRODUCTOS[[#This Row],[PPTO_ACTUALIZADO]]</f>
        <v>0</v>
      </c>
    </row>
    <row r="180" spans="1:29" hidden="1" x14ac:dyDescent="0.25">
      <c r="A180">
        <v>2508993</v>
      </c>
      <c r="B180" t="s">
        <v>487</v>
      </c>
      <c r="C180" t="s">
        <v>684</v>
      </c>
      <c r="D180" t="s">
        <v>355</v>
      </c>
      <c r="E180" t="s">
        <v>355</v>
      </c>
      <c r="F180" s="2">
        <v>4139.7142860000004</v>
      </c>
      <c r="G180" s="6" t="s">
        <v>355</v>
      </c>
      <c r="H180" s="2">
        <v>1410</v>
      </c>
      <c r="I180" t="b">
        <v>0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1.05</v>
      </c>
      <c r="M180" s="2">
        <f>+IFERROR(PRODUCTOS[[#This Row],[PPTO]]*PRODUCTOS[[#This Row],[CANT X MODULO]],"")</f>
        <v>4346.7000003000003</v>
      </c>
      <c r="N180" s="2">
        <f>+IFERROR(PRODUCTOS[[#This Row],[PPTO X MODULO]]*32,"")</f>
        <v>139094.40000960001</v>
      </c>
      <c r="O180" s="2">
        <f>+IFERROR(PRODUCTOS[[#This Row],[PPTO X TORRE]]*22,"")</f>
        <v>3060076.8002112</v>
      </c>
      <c r="P180" s="3">
        <f>+IFERROR(PRODUCTOS[[#This Row],[CANT X MODULO]]*702,"")</f>
        <v>737.1</v>
      </c>
      <c r="Q180" s="3">
        <f>+SUMIFS(DETALLE_GD_1[CANTIDAD SOLICITADA],DETALLE_GD_1[CODIGO],PRODUCTOS[[#This Row],[CODIGO]])</f>
        <v>80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80</v>
      </c>
      <c r="T180" s="3">
        <f>+IFERROR(PRODUCTOS[[#This Row],[CANTIDAD RECIBIDA]]/PRODUCTOS[[#This Row],[CANT X MODULO]],"")</f>
        <v>76.19047619047619</v>
      </c>
      <c r="U180" s="3">
        <f>+SUMIFS(DETALLE_GD_1[VALOR TOTAL POR ITEM GD],DETALLE_GD_1[CODIGO],PRODUCTOS[[#This Row],[CODIGO]])</f>
        <v>118076</v>
      </c>
      <c r="V180" s="3">
        <f>+IFERROR(PRODUCTOS[[#This Row],[PRECIO DE COMPRA]]/PRODUCTOS[[#This Row],[CANT. COMPRADA]],"")</f>
        <v>1475.95</v>
      </c>
      <c r="W180" s="3">
        <f>+IFERROR(PRODUCTOS[[#This Row],[PRECIO COMPRA UNITARIO]]*PRODUCTOS[[#This Row],[PPTO FALTANTE]],"")</f>
        <v>972946.24000000011</v>
      </c>
      <c r="X180" s="7">
        <f>+IFERROR(PRODUCTOS[[#This Row],[PROYECCION COMPRA]]/PRODUCTOS[[#This Row],[PPTO TOTAL]]-1,"")</f>
        <v>-0.68205169231934004</v>
      </c>
      <c r="Y180" s="3">
        <f>+IFERROR((PRODUCTOS[[#This Row],[CANT X MODULO]]*704)-PRODUCTOS[[#This Row],[CANT. COMPRADA]],"")</f>
        <v>659.2</v>
      </c>
      <c r="Z180" s="17">
        <f>+IFERROR(PRODUCTOS[[#This Row],[CANT. COMPRADA]]/PRODUCTOS[[#This Row],[PPTO FALTANTE]],"")</f>
        <v>0.12135922330097086</v>
      </c>
      <c r="AA180" s="3">
        <f>+IFERROR(PRODUCTOS[[#This Row],[PROYECCION COMPRA]]-(PRODUCTOS[[#This Row],[PPTO FALTANTE]]*PRODUCTOS[[#This Row],[PPTO]]),"")</f>
        <v>-1755953.4173312001</v>
      </c>
      <c r="AB180" s="3">
        <f>+_xlfn.XLOOKUP(PRODUCTOS[[#This Row],[CODIGO]],DETALLE_GD_1[CODIGO],DETALLE_GD_1[VALOR PPTO],"",0)</f>
        <v>1410</v>
      </c>
      <c r="AC180" s="3">
        <f>+AB180-PRODUCTOS[[#This Row],[PPTO_ACTUALIZADO]]</f>
        <v>0</v>
      </c>
    </row>
    <row r="181" spans="1:29" hidden="1" x14ac:dyDescent="0.25">
      <c r="A181">
        <v>5316507</v>
      </c>
      <c r="B181" t="s">
        <v>55</v>
      </c>
      <c r="C181" t="s">
        <v>578</v>
      </c>
      <c r="D181" t="s">
        <v>280</v>
      </c>
      <c r="E181" t="s">
        <v>405</v>
      </c>
      <c r="F181" s="2">
        <v>41419.666666999998</v>
      </c>
      <c r="G181" s="6" t="s">
        <v>31</v>
      </c>
      <c r="H181" s="2">
        <v>41419.666666999998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21745.325000174998</v>
      </c>
      <c r="N181" s="2">
        <f>+IFERROR(PRODUCTOS[[#This Row],[PPTO X MODULO]]*32,"")</f>
        <v>695850.40000559995</v>
      </c>
      <c r="O181" s="2">
        <f>+IFERROR(PRODUCTOS[[#This Row],[PPTO X TORRE]]*22,"")</f>
        <v>15308708.8001232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39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39</v>
      </c>
      <c r="T181" s="3">
        <f>+IFERROR(PRODUCTOS[[#This Row],[CANTIDAD RECIBIDA]]/PRODUCTOS[[#This Row],[CANT X MODULO]],"")</f>
        <v>74.285714285714278</v>
      </c>
      <c r="U181" s="3">
        <f>+SUMIFS(DETALLE_GD_1[VALOR TOTAL POR ITEM GD],DETALLE_GD_1[CODIGO],PRODUCTOS[[#This Row],[CODIGO]])</f>
        <v>1618693</v>
      </c>
      <c r="V181" s="3">
        <f>+IFERROR(PRODUCTOS[[#This Row],[PRECIO DE COMPRA]]/PRODUCTOS[[#This Row],[CANT. COMPRADA]],"")</f>
        <v>41504.948717948719</v>
      </c>
      <c r="W181" s="3">
        <f>+IFERROR(PRODUCTOS[[#This Row],[PRECIO COMPRA UNITARIO]]*PRODUCTOS[[#This Row],[PPTO FALTANTE]],"")</f>
        <v>13721536.046153847</v>
      </c>
      <c r="X181" s="7">
        <f>+IFERROR(PRODUCTOS[[#This Row],[PROYECCION COMPRA]]/PRODUCTOS[[#This Row],[PPTO TOTAL]]-1,"")</f>
        <v>-0.10367776764795344</v>
      </c>
      <c r="Y181" s="3">
        <f>+IFERROR((PRODUCTOS[[#This Row],[CANT X MODULO]]*704)-PRODUCTOS[[#This Row],[CANT. COMPRADA]],"")</f>
        <v>330.6</v>
      </c>
      <c r="Z181" s="17">
        <f>+IFERROR(PRODUCTOS[[#This Row],[CANT. COMPRADA]]/PRODUCTOS[[#This Row],[PPTO FALTANTE]],"")</f>
        <v>0.11796733212341197</v>
      </c>
      <c r="AA181" s="3">
        <f>+IFERROR(PRODUCTOS[[#This Row],[PROYECCION COMPRA]]-(PRODUCTOS[[#This Row],[PPTO FALTANTE]]*PRODUCTOS[[#This Row],[PPTO]]),"")</f>
        <v>28194.246043646708</v>
      </c>
      <c r="AB181" s="3">
        <f>+_xlfn.XLOOKUP(PRODUCTOS[[#This Row],[CODIGO]],DETALLE_GD_1[CODIGO],DETALLE_GD_1[VALOR PPTO],"",0)</f>
        <v>41419.666700000002</v>
      </c>
      <c r="AC181" s="3">
        <f>+AB181-PRODUCTOS[[#This Row],[PPTO_ACTUALIZADO]]</f>
        <v>3.300000389572233E-5</v>
      </c>
    </row>
    <row r="182" spans="1:29" hidden="1" x14ac:dyDescent="0.25">
      <c r="A182">
        <v>2508990</v>
      </c>
      <c r="B182" t="s">
        <v>484</v>
      </c>
      <c r="C182" t="s">
        <v>681</v>
      </c>
      <c r="D182" t="s">
        <v>355</v>
      </c>
      <c r="E182" t="s">
        <v>355</v>
      </c>
      <c r="F182" s="2">
        <v>4139.7142860000004</v>
      </c>
      <c r="G182" s="6" t="s">
        <v>355</v>
      </c>
      <c r="H182" s="2">
        <v>6738</v>
      </c>
      <c r="I182" t="b">
        <v>0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1.05</v>
      </c>
      <c r="M182" s="2">
        <f>+IFERROR(PRODUCTOS[[#This Row],[PPTO]]*PRODUCTOS[[#This Row],[CANT X MODULO]],"")</f>
        <v>4346.7000003000003</v>
      </c>
      <c r="N182" s="2">
        <f>+IFERROR(PRODUCTOS[[#This Row],[PPTO X MODULO]]*32,"")</f>
        <v>139094.40000960001</v>
      </c>
      <c r="O182" s="2">
        <f>+IFERROR(PRODUCTOS[[#This Row],[PPTO X TORRE]]*22,"")</f>
        <v>3060076.8002112</v>
      </c>
      <c r="P182" s="3">
        <f>+IFERROR(PRODUCTOS[[#This Row],[CANT X MODULO]]*702,"")</f>
        <v>737.1</v>
      </c>
      <c r="Q182" s="3">
        <f>+SUMIFS(DETALLE_GD_1[CANTIDAD SOLICITADA],DETALLE_GD_1[CODIGO],PRODUCTOS[[#This Row],[CODIGO]])</f>
        <v>78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78</v>
      </c>
      <c r="T182" s="3">
        <f>+IFERROR(PRODUCTOS[[#This Row],[CANTIDAD RECIBIDA]]/PRODUCTOS[[#This Row],[CANT X MODULO]],"")</f>
        <v>74.285714285714278</v>
      </c>
      <c r="U182" s="3">
        <f>+SUMIFS(DETALLE_GD_1[VALOR TOTAL POR ITEM GD],DETALLE_GD_1[CODIGO],PRODUCTOS[[#This Row],[CODIGO]])</f>
        <v>520734</v>
      </c>
      <c r="V182" s="3">
        <f>+IFERROR(PRODUCTOS[[#This Row],[PRECIO DE COMPRA]]/PRODUCTOS[[#This Row],[CANT. COMPRADA]],"")</f>
        <v>6676.0769230769229</v>
      </c>
      <c r="W182" s="3">
        <f>+IFERROR(PRODUCTOS[[#This Row],[PRECIO COMPRA UNITARIO]]*PRODUCTOS[[#This Row],[PPTO FALTANTE]],"")</f>
        <v>4414222.0615384616</v>
      </c>
      <c r="X182" s="7">
        <f>+IFERROR(PRODUCTOS[[#This Row],[PROYECCION COMPRA]]/PRODUCTOS[[#This Row],[PPTO TOTAL]]-1,"")</f>
        <v>0.44252002473722274</v>
      </c>
      <c r="Y182" s="3">
        <f>+IFERROR((PRODUCTOS[[#This Row],[CANT X MODULO]]*704)-PRODUCTOS[[#This Row],[CANT. COMPRADA]],"")</f>
        <v>661.2</v>
      </c>
      <c r="Z182" s="17">
        <f>+IFERROR(PRODUCTOS[[#This Row],[CANT. COMPRADA]]/PRODUCTOS[[#This Row],[PPTO FALTANTE]],"")</f>
        <v>0.11796733212341197</v>
      </c>
      <c r="AA182" s="3">
        <f>+IFERROR(PRODUCTOS[[#This Row],[PROYECCION COMPRA]]-(PRODUCTOS[[#This Row],[PPTO FALTANTE]]*PRODUCTOS[[#This Row],[PPTO]]),"")</f>
        <v>1677042.9756352613</v>
      </c>
      <c r="AB182" s="3">
        <f>+_xlfn.XLOOKUP(PRODUCTOS[[#This Row],[CODIGO]],DETALLE_GD_1[CODIGO],DETALLE_GD_1[VALOR PPTO],"",0)</f>
        <v>6738</v>
      </c>
      <c r="AC182" s="3">
        <f>+AB182-PRODUCTOS[[#This Row],[PPTO_ACTUALIZADO]]</f>
        <v>0</v>
      </c>
    </row>
    <row r="183" spans="1:29" hidden="1" x14ac:dyDescent="0.25">
      <c r="A183">
        <v>4212234</v>
      </c>
      <c r="B183" t="s">
        <v>54</v>
      </c>
      <c r="C183" t="s">
        <v>577</v>
      </c>
      <c r="D183" t="s">
        <v>244</v>
      </c>
      <c r="E183">
        <v>0</v>
      </c>
      <c r="F183" s="2">
        <v>124909</v>
      </c>
      <c r="G183" s="6" t="s">
        <v>31</v>
      </c>
      <c r="H183" s="2">
        <v>124909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65577.225000000006</v>
      </c>
      <c r="N183" s="2">
        <f>+IFERROR(PRODUCTOS[[#This Row],[PPTO X MODULO]]*32,"")</f>
        <v>2098471.2000000002</v>
      </c>
      <c r="O183" s="2">
        <f>+IFERROR(PRODUCTOS[[#This Row],[PPTO X TORRE]]*22,"")</f>
        <v>46166366.400000006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38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38</v>
      </c>
      <c r="T183" s="3">
        <f>+IFERROR(PRODUCTOS[[#This Row],[CANTIDAD RECIBIDA]]/PRODUCTOS[[#This Row],[CANT X MODULO]],"")</f>
        <v>72.38095238095238</v>
      </c>
      <c r="U183" s="3">
        <f>+SUMIFS(DETALLE_GD_1[VALOR TOTAL POR ITEM GD],DETALLE_GD_1[CODIGO],PRODUCTOS[[#This Row],[CODIGO]])</f>
        <v>4825633</v>
      </c>
      <c r="V183" s="3">
        <f>+IFERROR(PRODUCTOS[[#This Row],[PRECIO DE COMPRA]]/PRODUCTOS[[#This Row],[CANT. COMPRADA]],"")</f>
        <v>126990.34210526316</v>
      </c>
      <c r="W183" s="3">
        <f>+IFERROR(PRODUCTOS[[#This Row],[PRECIO COMPRA UNITARIO]]*PRODUCTOS[[#This Row],[PPTO FALTANTE]],"")</f>
        <v>42109997.442105263</v>
      </c>
      <c r="X183" s="7">
        <f>+IFERROR(PRODUCTOS[[#This Row],[PROYECCION COMPRA]]/PRODUCTOS[[#This Row],[PPTO TOTAL]]-1,"")</f>
        <v>-8.7864159001578734E-2</v>
      </c>
      <c r="Y183" s="3">
        <f>+IFERROR((PRODUCTOS[[#This Row],[CANT X MODULO]]*704)-PRODUCTOS[[#This Row],[CANT. COMPRADA]],"")</f>
        <v>331.6</v>
      </c>
      <c r="Z183" s="17">
        <f>+IFERROR(PRODUCTOS[[#This Row],[CANT. COMPRADA]]/PRODUCTOS[[#This Row],[PPTO FALTANTE]],"")</f>
        <v>0.11459589867310012</v>
      </c>
      <c r="AA183" s="3">
        <f>+IFERROR(PRODUCTOS[[#This Row],[PROYECCION COMPRA]]-(PRODUCTOS[[#This Row],[PPTO FALTANTE]]*PRODUCTOS[[#This Row],[PPTO]]),"")</f>
        <v>690173.04210525751</v>
      </c>
      <c r="AB183" s="3">
        <f>+_xlfn.XLOOKUP(PRODUCTOS[[#This Row],[CODIGO]],DETALLE_GD_1[CODIGO],DETALLE_GD_1[VALOR PPTO],"",0)</f>
        <v>124909</v>
      </c>
      <c r="AC183" s="3">
        <f>+AB183-PRODUCTOS[[#This Row],[PPTO_ACTUALIZADO]]</f>
        <v>0</v>
      </c>
    </row>
    <row r="184" spans="1:29" hidden="1" x14ac:dyDescent="0.25">
      <c r="A184">
        <v>701015</v>
      </c>
      <c r="B184" t="s">
        <v>254</v>
      </c>
      <c r="C184" t="s">
        <v>593</v>
      </c>
      <c r="D184" t="s">
        <v>240</v>
      </c>
      <c r="E184" t="s">
        <v>402</v>
      </c>
      <c r="F184" s="2">
        <v>9151.2974680000007</v>
      </c>
      <c r="G184" s="6" t="s">
        <v>18</v>
      </c>
      <c r="H184" s="2">
        <v>9151.2974680000007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4.7250000000000005</v>
      </c>
      <c r="M184" s="2">
        <f>+IFERROR(PRODUCTOS[[#This Row],[PPTO]]*PRODUCTOS[[#This Row],[CANT X MODULO]],"")</f>
        <v>43239.880536300006</v>
      </c>
      <c r="N184" s="2">
        <f>+IFERROR(PRODUCTOS[[#This Row],[PPTO X MODULO]]*32,"")</f>
        <v>1383676.1771616002</v>
      </c>
      <c r="O184" s="2">
        <f>+IFERROR(PRODUCTOS[[#This Row],[PPTO X TORRE]]*22,"")</f>
        <v>30440875.897555206</v>
      </c>
      <c r="P184" s="3">
        <f>+IFERROR(PRODUCTOS[[#This Row],[CANT X MODULO]]*702,"")</f>
        <v>3316.9500000000003</v>
      </c>
      <c r="Q184" s="3">
        <f>+SUMIFS(DETALLE_GD_1[CANTIDAD SOLICITADA],DETALLE_GD_1[CODIGO],PRODUCTOS[[#This Row],[CODIGO]])</f>
        <v>336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336</v>
      </c>
      <c r="T184" s="3">
        <f>+IFERROR(PRODUCTOS[[#This Row],[CANTIDAD RECIBIDA]]/PRODUCTOS[[#This Row],[CANT X MODULO]],"")</f>
        <v>71.1111111111111</v>
      </c>
      <c r="U184" s="3">
        <f>+SUMIFS(DETALLE_GD_1[VALOR TOTAL POR ITEM GD],DETALLE_GD_1[CODIGO],PRODUCTOS[[#This Row],[CODIGO]])</f>
        <v>3104236</v>
      </c>
      <c r="V184" s="3">
        <f>+IFERROR(PRODUCTOS[[#This Row],[PRECIO DE COMPRA]]/PRODUCTOS[[#This Row],[CANT. COMPRADA]],"")</f>
        <v>9238.7976190476184</v>
      </c>
      <c r="W184" s="3">
        <f>+IFERROR(PRODUCTOS[[#This Row],[PRECIO COMPRA UNITARIO]]*PRODUCTOS[[#This Row],[PPTO FALTANTE]],"")</f>
        <v>27627700.400000002</v>
      </c>
      <c r="X184" s="7">
        <f>+IFERROR(PRODUCTOS[[#This Row],[PROYECCION COMPRA]]/PRODUCTOS[[#This Row],[PPTO TOTAL]]-1,"")</f>
        <v>-9.2414407095990914E-2</v>
      </c>
      <c r="Y184" s="3">
        <f>+IFERROR((PRODUCTOS[[#This Row],[CANT X MODULO]]*704)-PRODUCTOS[[#This Row],[CANT. COMPRADA]],"")</f>
        <v>2990.4000000000005</v>
      </c>
      <c r="Z184" s="17">
        <f>+IFERROR(PRODUCTOS[[#This Row],[CANT. COMPRADA]]/PRODUCTOS[[#This Row],[PPTO FALTANTE]],"")</f>
        <v>0.11235955056179774</v>
      </c>
      <c r="AA184" s="3">
        <f>+IFERROR(PRODUCTOS[[#This Row],[PROYECCION COMPRA]]-(PRODUCTOS[[#This Row],[PPTO FALTANTE]]*PRODUCTOS[[#This Row],[PPTO]]),"")</f>
        <v>261660.45169279352</v>
      </c>
      <c r="AB184" s="3">
        <f>+_xlfn.XLOOKUP(PRODUCTOS[[#This Row],[CODIGO]],DETALLE_GD_1[CODIGO],DETALLE_GD_1[VALOR PPTO],"",0)</f>
        <v>9151.2975000000006</v>
      </c>
      <c r="AC184" s="3">
        <f>+AB184-PRODUCTOS[[#This Row],[PPTO_ACTUALIZADO]]</f>
        <v>3.1999999919207767E-5</v>
      </c>
    </row>
    <row r="185" spans="1:29" hidden="1" x14ac:dyDescent="0.25">
      <c r="A185">
        <v>412630</v>
      </c>
      <c r="B185" t="s">
        <v>284</v>
      </c>
      <c r="C185">
        <v>0</v>
      </c>
      <c r="D185" t="s">
        <v>244</v>
      </c>
      <c r="E185" t="s">
        <v>410</v>
      </c>
      <c r="F185" s="2">
        <v>148200</v>
      </c>
      <c r="G185" s="6" t="s">
        <v>31</v>
      </c>
      <c r="H185" s="2">
        <v>148200</v>
      </c>
      <c r="I185" t="b">
        <v>1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77805</v>
      </c>
      <c r="N185" s="2">
        <f>+IFERROR(PRODUCTOS[[#This Row],[PPTO X MODULO]]*32,"")</f>
        <v>2489760</v>
      </c>
      <c r="O185" s="2">
        <f>+IFERROR(PRODUCTOS[[#This Row],[PPTO X TORRE]]*22,"")</f>
        <v>54774720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47</v>
      </c>
      <c r="R185" s="3">
        <f>+SUMIFS(DETALLE_GD_1[DEVOLUCIÓN],DETALLE_GD_1[CODIGO],PRODUCTOS[[#This Row],[CODIGO]])</f>
        <v>10</v>
      </c>
      <c r="S185" s="3">
        <f>+PRODUCTOS[[#This Row],[CANT. COMPRADA]]-PRODUCTOS[[#This Row],[DEVOLUCIONES]]</f>
        <v>37</v>
      </c>
      <c r="T185" s="3">
        <f>+IFERROR(PRODUCTOS[[#This Row],[CANTIDAD RECIBIDA]]/PRODUCTOS[[#This Row],[CANT X MODULO]],"")</f>
        <v>70.476190476190467</v>
      </c>
      <c r="U185" s="3">
        <f>+SUMIFS(DETALLE_GD_1[VALOR TOTAL POR ITEM GD],DETALLE_GD_1[CODIGO],PRODUCTOS[[#This Row],[CODIGO]])</f>
        <v>5561100</v>
      </c>
      <c r="V185" s="3">
        <f>+IFERROR(PRODUCTOS[[#This Row],[PRECIO DE COMPRA]]/PRODUCTOS[[#This Row],[CANT. COMPRADA]],"")</f>
        <v>118321.27659574468</v>
      </c>
      <c r="W185" s="3">
        <f>+IFERROR(PRODUCTOS[[#This Row],[PRECIO COMPRA UNITARIO]]*PRODUCTOS[[#This Row],[PPTO FALTANTE]],"")</f>
        <v>38170443.829787239</v>
      </c>
      <c r="X185" s="7">
        <f>+IFERROR(PRODUCTOS[[#This Row],[PROYECCION COMPRA]]/PRODUCTOS[[#This Row],[PPTO TOTAL]]-1,"")</f>
        <v>-0.30313758190297935</v>
      </c>
      <c r="Y185" s="3">
        <f>+IFERROR((PRODUCTOS[[#This Row],[CANT X MODULO]]*704)-PRODUCTOS[[#This Row],[CANT. COMPRADA]],"")</f>
        <v>322.60000000000002</v>
      </c>
      <c r="Z185" s="17">
        <f>+IFERROR(PRODUCTOS[[#This Row],[CANT. COMPRADA]]/PRODUCTOS[[#This Row],[PPTO FALTANTE]],"")</f>
        <v>0.14569125852448853</v>
      </c>
      <c r="AA185" s="3">
        <f>+IFERROR(PRODUCTOS[[#This Row],[PROYECCION COMPRA]]-(PRODUCTOS[[#This Row],[PPTO FALTANTE]]*PRODUCTOS[[#This Row],[PPTO]]),"")</f>
        <v>-9638876.1702127606</v>
      </c>
      <c r="AB185" s="3">
        <f>+_xlfn.XLOOKUP(PRODUCTOS[[#This Row],[CODIGO]],DETALLE_GD_1[CODIGO],DETALLE_GD_1[VALOR PPTO],"",0)</f>
        <v>148200</v>
      </c>
      <c r="AC185" s="3">
        <f>+AB185-PRODUCTOS[[#This Row],[PPTO_ACTUALIZADO]]</f>
        <v>0</v>
      </c>
    </row>
    <row r="186" spans="1:29" hidden="1" x14ac:dyDescent="0.25">
      <c r="A186">
        <v>1801229</v>
      </c>
      <c r="B186" t="s">
        <v>259</v>
      </c>
      <c r="C186" t="s">
        <v>573</v>
      </c>
      <c r="D186" t="s">
        <v>258</v>
      </c>
      <c r="E186" t="s">
        <v>406</v>
      </c>
      <c r="F186" s="2">
        <v>4675.5185190000002</v>
      </c>
      <c r="G186" s="6" t="s">
        <v>31</v>
      </c>
      <c r="H186" s="2">
        <v>4675.5185190000002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2454.647222475</v>
      </c>
      <c r="N186" s="2">
        <f>+IFERROR(PRODUCTOS[[#This Row],[PPTO X MODULO]]*32,"")</f>
        <v>78548.711119200001</v>
      </c>
      <c r="O186" s="2">
        <f>+IFERROR(PRODUCTOS[[#This Row],[PPTO X TORRE]]*22,"")</f>
        <v>1728071.6446223999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36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36</v>
      </c>
      <c r="T186" s="3">
        <f>+IFERROR(PRODUCTOS[[#This Row],[CANTIDAD RECIBIDA]]/PRODUCTOS[[#This Row],[CANT X MODULO]],"")</f>
        <v>68.571428571428569</v>
      </c>
      <c r="U186" s="3">
        <f>+SUMIFS(DETALLE_GD_1[VALOR TOTAL POR ITEM GD],DETALLE_GD_1[CODIGO],PRODUCTOS[[#This Row],[CODIGO]])</f>
        <v>183773</v>
      </c>
      <c r="V186" s="3">
        <f>+IFERROR(PRODUCTOS[[#This Row],[PRECIO DE COMPRA]]/PRODUCTOS[[#This Row],[CANT. COMPRADA]],"")</f>
        <v>5104.8055555555557</v>
      </c>
      <c r="W186" s="3">
        <f>+IFERROR(PRODUCTOS[[#This Row],[PRECIO COMPRA UNITARIO]]*PRODUCTOS[[#This Row],[PPTO FALTANTE]],"")</f>
        <v>1702963.1333333335</v>
      </c>
      <c r="X186" s="7">
        <f>+IFERROR(PRODUCTOS[[#This Row],[PROYECCION COMPRA]]/PRODUCTOS[[#This Row],[PPTO TOTAL]]-1,"")</f>
        <v>-1.4529786057888128E-2</v>
      </c>
      <c r="Y186" s="3">
        <f>+IFERROR((PRODUCTOS[[#This Row],[CANT X MODULO]]*704)-PRODUCTOS[[#This Row],[CANT. COMPRADA]],"")</f>
        <v>333.6</v>
      </c>
      <c r="Z186" s="17">
        <f>+IFERROR(PRODUCTOS[[#This Row],[CANT. COMPRADA]]/PRODUCTOS[[#This Row],[PPTO FALTANTE]],"")</f>
        <v>0.1079136690647482</v>
      </c>
      <c r="AA186" s="3">
        <f>+IFERROR(PRODUCTOS[[#This Row],[PROYECCION COMPRA]]-(PRODUCTOS[[#This Row],[PPTO FALTANTE]]*PRODUCTOS[[#This Row],[PPTO]]),"")</f>
        <v>143210.15539493342</v>
      </c>
      <c r="AB186" s="3">
        <f>+_xlfn.XLOOKUP(PRODUCTOS[[#This Row],[CODIGO]],DETALLE_GD_1[CODIGO],DETALLE_GD_1[VALOR PPTO],"",0)</f>
        <v>4675.5185000000001</v>
      </c>
      <c r="AC186" s="3">
        <f>+AB186-PRODUCTOS[[#This Row],[PPTO_ACTUALIZADO]]</f>
        <v>-1.9000000065716449E-5</v>
      </c>
    </row>
    <row r="187" spans="1:29" hidden="1" x14ac:dyDescent="0.25">
      <c r="A187">
        <v>1808006</v>
      </c>
      <c r="B187" t="s">
        <v>194</v>
      </c>
      <c r="C187">
        <v>0</v>
      </c>
      <c r="D187" t="s">
        <v>244</v>
      </c>
      <c r="E187" t="s">
        <v>406</v>
      </c>
      <c r="F187" s="2">
        <v>2906.671096</v>
      </c>
      <c r="G187" s="6" t="s">
        <v>31</v>
      </c>
      <c r="H187" s="2">
        <v>2906.671096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0.65625</v>
      </c>
      <c r="M187" s="2">
        <f>+IFERROR(PRODUCTOS[[#This Row],[PPTO]]*PRODUCTOS[[#This Row],[CANT X MODULO]],"")</f>
        <v>1907.50290675</v>
      </c>
      <c r="N187" s="2">
        <f>+IFERROR(PRODUCTOS[[#This Row],[PPTO X MODULO]]*32,"")</f>
        <v>61040.093015999999</v>
      </c>
      <c r="O187" s="2">
        <f>+IFERROR(PRODUCTOS[[#This Row],[PPTO X TORRE]]*22,"")</f>
        <v>1342882.046352</v>
      </c>
      <c r="P187" s="3">
        <f>+IFERROR(PRODUCTOS[[#This Row],[CANT X MODULO]]*702,"")</f>
        <v>460.6875</v>
      </c>
      <c r="Q187" s="3">
        <f>+SUMIFS(DETALLE_GD_1[CANTIDAD SOLICITADA],DETALLE_GD_1[CODIGO],PRODUCTOS[[#This Row],[CODIGO]])</f>
        <v>44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44</v>
      </c>
      <c r="T187" s="3">
        <f>+IFERROR(PRODUCTOS[[#This Row],[CANTIDAD RECIBIDA]]/PRODUCTOS[[#This Row],[CANT X MODULO]],"")</f>
        <v>67.047619047619051</v>
      </c>
      <c r="U187" s="3">
        <f>+SUMIFS(DETALLE_GD_1[VALOR TOTAL POR ITEM GD],DETALLE_GD_1[CODIGO],PRODUCTOS[[#This Row],[CODIGO]])</f>
        <v>127894</v>
      </c>
      <c r="V187" s="3">
        <f>+IFERROR(PRODUCTOS[[#This Row],[PRECIO DE COMPRA]]/PRODUCTOS[[#This Row],[CANT. COMPRADA]],"")</f>
        <v>2906.681818181818</v>
      </c>
      <c r="W187" s="3">
        <f>+IFERROR(PRODUCTOS[[#This Row],[PRECIO COMPRA UNITARIO]]*PRODUCTOS[[#This Row],[PPTO FALTANTE]],"")</f>
        <v>1214993</v>
      </c>
      <c r="X187" s="7">
        <f>+IFERROR(PRODUCTOS[[#This Row],[PROYECCION COMPRA]]/PRODUCTOS[[#This Row],[PPTO TOTAL]]-1,"")</f>
        <v>-9.5234757735734421E-2</v>
      </c>
      <c r="Y187" s="3">
        <f>+IFERROR((PRODUCTOS[[#This Row],[CANT X MODULO]]*704)-PRODUCTOS[[#This Row],[CANT. COMPRADA]],"")</f>
        <v>418</v>
      </c>
      <c r="Z187" s="17">
        <f>+IFERROR(PRODUCTOS[[#This Row],[CANT. COMPRADA]]/PRODUCTOS[[#This Row],[PPTO FALTANTE]],"")</f>
        <v>0.10526315789473684</v>
      </c>
      <c r="AA187" s="3">
        <f>+IFERROR(PRODUCTOS[[#This Row],[PROYECCION COMPRA]]-(PRODUCTOS[[#This Row],[PPTO FALTANTE]]*PRODUCTOS[[#This Row],[PPTO]]),"")</f>
        <v>4.4818720000330359</v>
      </c>
      <c r="AB187" s="3">
        <f>+_xlfn.XLOOKUP(PRODUCTOS[[#This Row],[CODIGO]],DETALLE_GD_1[CODIGO],DETALLE_GD_1[VALOR PPTO],"",0)</f>
        <v>2906.6711</v>
      </c>
      <c r="AC187" s="3">
        <f>+AB187-PRODUCTOS[[#This Row],[PPTO_ACTUALIZADO]]</f>
        <v>3.9999999899009708E-6</v>
      </c>
    </row>
    <row r="188" spans="1:29" hidden="1" x14ac:dyDescent="0.25">
      <c r="A188">
        <v>1802176</v>
      </c>
      <c r="B188" t="s">
        <v>196</v>
      </c>
      <c r="C188">
        <v>0</v>
      </c>
      <c r="D188" t="s">
        <v>258</v>
      </c>
      <c r="E188" t="s">
        <v>406</v>
      </c>
      <c r="F188" s="2">
        <v>2199</v>
      </c>
      <c r="G188" s="6" t="s">
        <v>31</v>
      </c>
      <c r="H188" s="2">
        <v>2199</v>
      </c>
      <c r="I188" t="b">
        <v>1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1154.4750000000001</v>
      </c>
      <c r="N188" s="2">
        <f>+IFERROR(PRODUCTOS[[#This Row],[PPTO X MODULO]]*32,"")</f>
        <v>36943.200000000004</v>
      </c>
      <c r="O188" s="2">
        <f>+IFERROR(PRODUCTOS[[#This Row],[PPTO X TORRE]]*22,"")</f>
        <v>812750.40000000014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35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35</v>
      </c>
      <c r="T188" s="3">
        <f>+IFERROR(PRODUCTOS[[#This Row],[CANTIDAD RECIBIDA]]/PRODUCTOS[[#This Row],[CANT X MODULO]],"")</f>
        <v>66.666666666666657</v>
      </c>
      <c r="U188" s="3">
        <f>+SUMIFS(DETALLE_GD_1[VALOR TOTAL POR ITEM GD],DETALLE_GD_1[CODIGO],PRODUCTOS[[#This Row],[CODIGO]])</f>
        <v>76965</v>
      </c>
      <c r="V188" s="3">
        <f>+IFERROR(PRODUCTOS[[#This Row],[PRECIO DE COMPRA]]/PRODUCTOS[[#This Row],[CANT. COMPRADA]],"")</f>
        <v>2199</v>
      </c>
      <c r="W188" s="3">
        <f>+IFERROR(PRODUCTOS[[#This Row],[PRECIO COMPRA UNITARIO]]*PRODUCTOS[[#This Row],[PPTO FALTANTE]],"")</f>
        <v>735785.4</v>
      </c>
      <c r="X188" s="7">
        <f>+IFERROR(PRODUCTOS[[#This Row],[PROYECCION COMPRA]]/PRODUCTOS[[#This Row],[PPTO TOTAL]]-1,"")</f>
        <v>-9.4696969696969835E-2</v>
      </c>
      <c r="Y188" s="3">
        <f>+IFERROR((PRODUCTOS[[#This Row],[CANT X MODULO]]*704)-PRODUCTOS[[#This Row],[CANT. COMPRADA]],"")</f>
        <v>334.6</v>
      </c>
      <c r="Z188" s="17">
        <f>+IFERROR(PRODUCTOS[[#This Row],[CANT. COMPRADA]]/PRODUCTOS[[#This Row],[PPTO FALTANTE]],"")</f>
        <v>0.10460251046025104</v>
      </c>
      <c r="AA188" s="3">
        <f>+IFERROR(PRODUCTOS[[#This Row],[PROYECCION COMPRA]]-(PRODUCTOS[[#This Row],[PPTO FALTANTE]]*PRODUCTOS[[#This Row],[PPTO]]),"")</f>
        <v>0</v>
      </c>
      <c r="AB188" s="3">
        <f>+_xlfn.XLOOKUP(PRODUCTOS[[#This Row],[CODIGO]],DETALLE_GD_1[CODIGO],DETALLE_GD_1[VALOR PPTO],"",0)</f>
        <v>2199</v>
      </c>
      <c r="AC188" s="3">
        <f>+AB188-PRODUCTOS[[#This Row],[PPTO_ACTUALIZADO]]</f>
        <v>0</v>
      </c>
    </row>
    <row r="189" spans="1:29" hidden="1" x14ac:dyDescent="0.25">
      <c r="A189">
        <v>1802173</v>
      </c>
      <c r="B189" t="s">
        <v>267</v>
      </c>
      <c r="C189" t="s">
        <v>645</v>
      </c>
      <c r="D189" t="s">
        <v>258</v>
      </c>
      <c r="E189" t="s">
        <v>406</v>
      </c>
      <c r="F189" s="2">
        <v>11972.2</v>
      </c>
      <c r="G189" s="6" t="s">
        <v>31</v>
      </c>
      <c r="H189" s="2">
        <v>11996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6285.4050000000007</v>
      </c>
      <c r="N189" s="2">
        <f>+IFERROR(PRODUCTOS[[#This Row],[PPTO X MODULO]]*32,"")</f>
        <v>201132.96000000002</v>
      </c>
      <c r="O189" s="2">
        <f>+IFERROR(PRODUCTOS[[#This Row],[PPTO X TORRE]]*22,"")</f>
        <v>4424925.12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35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35</v>
      </c>
      <c r="T189" s="3">
        <f>+IFERROR(PRODUCTOS[[#This Row],[CANTIDAD RECIBIDA]]/PRODUCTOS[[#This Row],[CANT X MODULO]],"")</f>
        <v>66.666666666666657</v>
      </c>
      <c r="U189" s="3">
        <f>+SUMIFS(DETALLE_GD_1[VALOR TOTAL POR ITEM GD],DETALLE_GD_1[CODIGO],PRODUCTOS[[#This Row],[CODIGO]])</f>
        <v>419463</v>
      </c>
      <c r="V189" s="3">
        <f>+IFERROR(PRODUCTOS[[#This Row],[PRECIO DE COMPRA]]/PRODUCTOS[[#This Row],[CANT. COMPRADA]],"")</f>
        <v>11984.657142857142</v>
      </c>
      <c r="W189" s="3">
        <f>+IFERROR(PRODUCTOS[[#This Row],[PRECIO COMPRA UNITARIO]]*PRODUCTOS[[#This Row],[PPTO FALTANTE]],"")</f>
        <v>4010066.2800000003</v>
      </c>
      <c r="X189" s="7">
        <f>+IFERROR(PRODUCTOS[[#This Row],[PROYECCION COMPRA]]/PRODUCTOS[[#This Row],[PPTO TOTAL]]-1,"")</f>
        <v>-9.3754996694723647E-2</v>
      </c>
      <c r="Y189" s="3">
        <f>+IFERROR((PRODUCTOS[[#This Row],[CANT X MODULO]]*704)-PRODUCTOS[[#This Row],[CANT. COMPRADA]],"")</f>
        <v>334.6</v>
      </c>
      <c r="Z189" s="17">
        <f>+IFERROR(PRODUCTOS[[#This Row],[CANT. COMPRADA]]/PRODUCTOS[[#This Row],[PPTO FALTANTE]],"")</f>
        <v>0.10460251046025104</v>
      </c>
      <c r="AA189" s="3">
        <f>+IFERROR(PRODUCTOS[[#This Row],[PROYECCION COMPRA]]-(PRODUCTOS[[#This Row],[PPTO FALTANTE]]*PRODUCTOS[[#This Row],[PPTO]]),"")</f>
        <v>4168.1599999996834</v>
      </c>
      <c r="AB189" s="3">
        <f>+_xlfn.XLOOKUP(PRODUCTOS[[#This Row],[CODIGO]],DETALLE_GD_1[CODIGO],DETALLE_GD_1[VALOR PPTO],"",0)</f>
        <v>11996</v>
      </c>
      <c r="AC189" s="3">
        <f>+AB189-PRODUCTOS[[#This Row],[PPTO_ACTUALIZADO]]</f>
        <v>0</v>
      </c>
    </row>
    <row r="190" spans="1:29" hidden="1" x14ac:dyDescent="0.25">
      <c r="A190">
        <v>1802166</v>
      </c>
      <c r="B190" t="s">
        <v>283</v>
      </c>
      <c r="C190" t="s">
        <v>662</v>
      </c>
      <c r="D190">
        <v>0</v>
      </c>
      <c r="E190">
        <v>0</v>
      </c>
      <c r="F190" s="2">
        <v>13869</v>
      </c>
      <c r="G190" s="6" t="s">
        <v>31</v>
      </c>
      <c r="H190" s="2">
        <v>13869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7281.2250000000004</v>
      </c>
      <c r="N190" s="2">
        <f>+IFERROR(PRODUCTOS[[#This Row],[PPTO X MODULO]]*32,"")</f>
        <v>232999.2</v>
      </c>
      <c r="O190" s="2">
        <f>+IFERROR(PRODUCTOS[[#This Row],[PPTO X TORRE]]*22,"")</f>
        <v>5125982.4000000004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35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35</v>
      </c>
      <c r="T190" s="3">
        <f>+IFERROR(PRODUCTOS[[#This Row],[CANTIDAD RECIBIDA]]/PRODUCTOS[[#This Row],[CANT X MODULO]],"")</f>
        <v>66.666666666666657</v>
      </c>
      <c r="U190" s="3">
        <f>+SUMIFS(DETALLE_GD_1[VALOR TOTAL POR ITEM GD],DETALLE_GD_1[CODIGO],PRODUCTOS[[#This Row],[CODIGO]])</f>
        <v>485415</v>
      </c>
      <c r="V190" s="3">
        <f>+IFERROR(PRODUCTOS[[#This Row],[PRECIO DE COMPRA]]/PRODUCTOS[[#This Row],[CANT. COMPRADA]],"")</f>
        <v>13869</v>
      </c>
      <c r="W190" s="3">
        <f>+IFERROR(PRODUCTOS[[#This Row],[PRECIO COMPRA UNITARIO]]*PRODUCTOS[[#This Row],[PPTO FALTANTE]],"")</f>
        <v>4640567.4000000004</v>
      </c>
      <c r="X190" s="7">
        <f>+IFERROR(PRODUCTOS[[#This Row],[PROYECCION COMPRA]]/PRODUCTOS[[#This Row],[PPTO TOTAL]]-1,"")</f>
        <v>-9.4696969696969724E-2</v>
      </c>
      <c r="Y190" s="3">
        <f>+IFERROR((PRODUCTOS[[#This Row],[CANT X MODULO]]*704)-PRODUCTOS[[#This Row],[CANT. COMPRADA]],"")</f>
        <v>334.6</v>
      </c>
      <c r="Z190" s="17">
        <f>+IFERROR(PRODUCTOS[[#This Row],[CANT. COMPRADA]]/PRODUCTOS[[#This Row],[PPTO FALTANTE]],"")</f>
        <v>0.10460251046025104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13869</v>
      </c>
      <c r="AC190" s="3">
        <f>+AB190-PRODUCTOS[[#This Row],[PPTO_ACTUALIZADO]]</f>
        <v>0</v>
      </c>
    </row>
    <row r="191" spans="1:29" hidden="1" x14ac:dyDescent="0.25">
      <c r="A191">
        <v>1802174</v>
      </c>
      <c r="B191" t="s">
        <v>268</v>
      </c>
      <c r="C191" t="s">
        <v>646</v>
      </c>
      <c r="D191">
        <v>0</v>
      </c>
      <c r="E191">
        <v>0</v>
      </c>
      <c r="F191" s="2">
        <v>7694.5405410000003</v>
      </c>
      <c r="G191" s="6" t="s">
        <v>31</v>
      </c>
      <c r="H191" s="2">
        <v>7709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4039.6337840250003</v>
      </c>
      <c r="N191" s="2">
        <f>+IFERROR(PRODUCTOS[[#This Row],[PPTO X MODULO]]*32,"")</f>
        <v>129268.28108880001</v>
      </c>
      <c r="O191" s="2">
        <f>+IFERROR(PRODUCTOS[[#This Row],[PPTO X TORRE]]*22,"")</f>
        <v>2843902.1839536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34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34</v>
      </c>
      <c r="T191" s="3">
        <f>+IFERROR(PRODUCTOS[[#This Row],[CANTIDAD RECIBIDA]]/PRODUCTOS[[#This Row],[CANT X MODULO]],"")</f>
        <v>64.761904761904759</v>
      </c>
      <c r="U191" s="3">
        <f>+SUMIFS(DETALLE_GD_1[VALOR TOTAL POR ITEM GD],DETALLE_GD_1[CODIGO],PRODUCTOS[[#This Row],[CODIGO]])</f>
        <v>261858</v>
      </c>
      <c r="V191" s="3">
        <f>+IFERROR(PRODUCTOS[[#This Row],[PRECIO DE COMPRA]]/PRODUCTOS[[#This Row],[CANT. COMPRADA]],"")</f>
        <v>7701.7058823529414</v>
      </c>
      <c r="W191" s="3">
        <f>+IFERROR(PRODUCTOS[[#This Row],[PRECIO COMPRA UNITARIO]]*PRODUCTOS[[#This Row],[PPTO FALTANTE]],"")</f>
        <v>2584692.4941176474</v>
      </c>
      <c r="X191" s="7">
        <f>+IFERROR(PRODUCTOS[[#This Row],[PROYECCION COMPRA]]/PRODUCTOS[[#This Row],[PPTO TOTAL]]-1,"")</f>
        <v>-9.1145782473994408E-2</v>
      </c>
      <c r="Y191" s="3">
        <f>+IFERROR((PRODUCTOS[[#This Row],[CANT X MODULO]]*704)-PRODUCTOS[[#This Row],[CANT. COMPRADA]],"")</f>
        <v>335.6</v>
      </c>
      <c r="Z191" s="17">
        <f>+IFERROR(PRODUCTOS[[#This Row],[CANT. COMPRADA]]/PRODUCTOS[[#This Row],[PPTO FALTANTE]],"")</f>
        <v>0.10131108462455303</v>
      </c>
      <c r="AA191" s="3">
        <f>+IFERROR(PRODUCTOS[[#This Row],[PROYECCION COMPRA]]-(PRODUCTOS[[#This Row],[PPTO FALTANTE]]*PRODUCTOS[[#This Row],[PPTO]]),"")</f>
        <v>2404.6885580471717</v>
      </c>
      <c r="AB191" s="3">
        <f>+_xlfn.XLOOKUP(PRODUCTOS[[#This Row],[CODIGO]],DETALLE_GD_1[CODIGO],DETALLE_GD_1[VALOR PPTO],"",0)</f>
        <v>7709</v>
      </c>
      <c r="AC191" s="3">
        <f>+AB191-PRODUCTOS[[#This Row],[PPTO_ACTUALIZADO]]</f>
        <v>0</v>
      </c>
    </row>
    <row r="192" spans="1:29" hidden="1" x14ac:dyDescent="0.25">
      <c r="A192">
        <v>1802175</v>
      </c>
      <c r="B192" t="s">
        <v>269</v>
      </c>
      <c r="C192" t="s">
        <v>647</v>
      </c>
      <c r="D192" t="s">
        <v>258</v>
      </c>
      <c r="E192" t="s">
        <v>406</v>
      </c>
      <c r="F192" s="2">
        <v>1079</v>
      </c>
      <c r="G192" s="6" t="s">
        <v>31</v>
      </c>
      <c r="H192" s="2">
        <v>1079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566.47500000000002</v>
      </c>
      <c r="N192" s="2">
        <f>+IFERROR(PRODUCTOS[[#This Row],[PPTO X MODULO]]*32,"")</f>
        <v>18127.2</v>
      </c>
      <c r="O192" s="2">
        <f>+IFERROR(PRODUCTOS[[#This Row],[PPTO X TORRE]]*22,"")</f>
        <v>398798.4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34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34</v>
      </c>
      <c r="T192" s="3">
        <f>+IFERROR(PRODUCTOS[[#This Row],[CANTIDAD RECIBIDA]]/PRODUCTOS[[#This Row],[CANT X MODULO]],"")</f>
        <v>64.761904761904759</v>
      </c>
      <c r="U192" s="3">
        <f>+SUMIFS(DETALLE_GD_1[VALOR TOTAL POR ITEM GD],DETALLE_GD_1[CODIGO],PRODUCTOS[[#This Row],[CODIGO]])</f>
        <v>36686</v>
      </c>
      <c r="V192" s="3">
        <f>+IFERROR(PRODUCTOS[[#This Row],[PRECIO DE COMPRA]]/PRODUCTOS[[#This Row],[CANT. COMPRADA]],"")</f>
        <v>1079</v>
      </c>
      <c r="W192" s="3">
        <f>+IFERROR(PRODUCTOS[[#This Row],[PRECIO COMPRA UNITARIO]]*PRODUCTOS[[#This Row],[PPTO FALTANTE]],"")</f>
        <v>362112.4</v>
      </c>
      <c r="X192" s="7">
        <f>+IFERROR(PRODUCTOS[[#This Row],[PROYECCION COMPRA]]/PRODUCTOS[[#This Row],[PPTO TOTAL]]-1,"")</f>
        <v>-9.1991341991341957E-2</v>
      </c>
      <c r="Y192" s="3">
        <f>+IFERROR((PRODUCTOS[[#This Row],[CANT X MODULO]]*704)-PRODUCTOS[[#This Row],[CANT. COMPRADA]],"")</f>
        <v>335.6</v>
      </c>
      <c r="Z192" s="17">
        <f>+IFERROR(PRODUCTOS[[#This Row],[CANT. COMPRADA]]/PRODUCTOS[[#This Row],[PPTO FALTANTE]],"")</f>
        <v>0.10131108462455303</v>
      </c>
      <c r="AA192" s="3">
        <f>+IFERROR(PRODUCTOS[[#This Row],[PROYECCION COMPRA]]-(PRODUCTOS[[#This Row],[PPTO FALTANTE]]*PRODUCTOS[[#This Row],[PPTO]]),"")</f>
        <v>0</v>
      </c>
      <c r="AB192" s="3">
        <f>+_xlfn.XLOOKUP(PRODUCTOS[[#This Row],[CODIGO]],DETALLE_GD_1[CODIGO],DETALLE_GD_1[VALOR PPTO],"",0)</f>
        <v>1079</v>
      </c>
      <c r="AC192" s="3">
        <f>+AB192-PRODUCTOS[[#This Row],[PPTO_ACTUALIZADO]]</f>
        <v>0</v>
      </c>
    </row>
    <row r="193" spans="1:29" hidden="1" x14ac:dyDescent="0.25">
      <c r="A193">
        <v>1802165</v>
      </c>
      <c r="B193" t="s">
        <v>261</v>
      </c>
      <c r="C193" t="s">
        <v>648</v>
      </c>
      <c r="D193" t="s">
        <v>244</v>
      </c>
      <c r="E193" t="s">
        <v>406</v>
      </c>
      <c r="F193" s="2">
        <v>9122</v>
      </c>
      <c r="G193" s="6" t="s">
        <v>31</v>
      </c>
      <c r="H193" s="2">
        <v>9122</v>
      </c>
      <c r="I193" t="b">
        <v>1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4789.05</v>
      </c>
      <c r="N193" s="2">
        <f>+IFERROR(PRODUCTOS[[#This Row],[PPTO X MODULO]]*32,"")</f>
        <v>153249.60000000001</v>
      </c>
      <c r="O193" s="2">
        <f>+IFERROR(PRODUCTOS[[#This Row],[PPTO X TORRE]]*22,"")</f>
        <v>3371491.2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34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34</v>
      </c>
      <c r="T193" s="3">
        <f>+IFERROR(PRODUCTOS[[#This Row],[CANTIDAD RECIBIDA]]/PRODUCTOS[[#This Row],[CANT X MODULO]],"")</f>
        <v>64.761904761904759</v>
      </c>
      <c r="U193" s="3">
        <f>+SUMIFS(DETALLE_GD_1[VALOR TOTAL POR ITEM GD],DETALLE_GD_1[CODIGO],PRODUCTOS[[#This Row],[CODIGO]])</f>
        <v>310148</v>
      </c>
      <c r="V193" s="3">
        <f>+IFERROR(PRODUCTOS[[#This Row],[PRECIO DE COMPRA]]/PRODUCTOS[[#This Row],[CANT. COMPRADA]],"")</f>
        <v>9122</v>
      </c>
      <c r="W193" s="3">
        <f>+IFERROR(PRODUCTOS[[#This Row],[PRECIO COMPRA UNITARIO]]*PRODUCTOS[[#This Row],[PPTO FALTANTE]],"")</f>
        <v>3061343.2</v>
      </c>
      <c r="X193" s="7">
        <f>+IFERROR(PRODUCTOS[[#This Row],[PROYECCION COMPRA]]/PRODUCTOS[[#This Row],[PPTO TOTAL]]-1,"")</f>
        <v>-9.1991341991341957E-2</v>
      </c>
      <c r="Y193" s="3">
        <f>+IFERROR((PRODUCTOS[[#This Row],[CANT X MODULO]]*704)-PRODUCTOS[[#This Row],[CANT. COMPRADA]],"")</f>
        <v>335.6</v>
      </c>
      <c r="Z193" s="17">
        <f>+IFERROR(PRODUCTOS[[#This Row],[CANT. COMPRADA]]/PRODUCTOS[[#This Row],[PPTO FALTANTE]],"")</f>
        <v>0.10131108462455303</v>
      </c>
      <c r="AA193" s="3">
        <f>+IFERROR(PRODUCTOS[[#This Row],[PROYECCION COMPRA]]-(PRODUCTOS[[#This Row],[PPTO FALTANTE]]*PRODUCTOS[[#This Row],[PPTO]]),"")</f>
        <v>0</v>
      </c>
      <c r="AB193" s="3">
        <f>+_xlfn.XLOOKUP(PRODUCTOS[[#This Row],[CODIGO]],DETALLE_GD_1[CODIGO],DETALLE_GD_1[VALOR PPTO],"",0)</f>
        <v>9122</v>
      </c>
      <c r="AC193" s="3">
        <f>+AB193-PRODUCTOS[[#This Row],[PPTO_ACTUALIZADO]]</f>
        <v>0</v>
      </c>
    </row>
    <row r="194" spans="1:29" hidden="1" x14ac:dyDescent="0.25">
      <c r="A194">
        <v>1808144</v>
      </c>
      <c r="B194" t="s">
        <v>272</v>
      </c>
      <c r="C194" t="s">
        <v>650</v>
      </c>
      <c r="D194" t="s">
        <v>258</v>
      </c>
      <c r="E194" t="s">
        <v>406</v>
      </c>
      <c r="F194" s="2">
        <v>23397.569619999998</v>
      </c>
      <c r="G194" s="6" t="s">
        <v>31</v>
      </c>
      <c r="H194" s="2">
        <v>23228</v>
      </c>
      <c r="I194" t="b">
        <v>0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12283.724050499999</v>
      </c>
      <c r="N194" s="2">
        <f>+IFERROR(PRODUCTOS[[#This Row],[PPTO X MODULO]]*32,"")</f>
        <v>393079.16961599997</v>
      </c>
      <c r="O194" s="2">
        <f>+IFERROR(PRODUCTOS[[#This Row],[PPTO X TORRE]]*22,"")</f>
        <v>8647741.7315519992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34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34</v>
      </c>
      <c r="T194" s="3">
        <f>+IFERROR(PRODUCTOS[[#This Row],[CANTIDAD RECIBIDA]]/PRODUCTOS[[#This Row],[CANT X MODULO]],"")</f>
        <v>64.761904761904759</v>
      </c>
      <c r="U194" s="3">
        <f>+SUMIFS(DETALLE_GD_1[VALOR TOTAL POR ITEM GD],DETALLE_GD_1[CODIGO],PRODUCTOS[[#This Row],[CODIGO]])</f>
        <v>792769</v>
      </c>
      <c r="V194" s="3">
        <f>+IFERROR(PRODUCTOS[[#This Row],[PRECIO DE COMPRA]]/PRODUCTOS[[#This Row],[CANT. COMPRADA]],"")</f>
        <v>23316.735294117647</v>
      </c>
      <c r="W194" s="3">
        <f>+IFERROR(PRODUCTOS[[#This Row],[PRECIO COMPRA UNITARIO]]*PRODUCTOS[[#This Row],[PPTO FALTANTE]],"")</f>
        <v>7825096.364705883</v>
      </c>
      <c r="X194" s="7">
        <f>+IFERROR(PRODUCTOS[[#This Row],[PROYECCION COMPRA]]/PRODUCTOS[[#This Row],[PPTO TOTAL]]-1,"")</f>
        <v>-9.5128345917712465E-2</v>
      </c>
      <c r="Y194" s="3">
        <f>+IFERROR((PRODUCTOS[[#This Row],[CANT X MODULO]]*704)-PRODUCTOS[[#This Row],[CANT. COMPRADA]],"")</f>
        <v>335.6</v>
      </c>
      <c r="Z194" s="17">
        <f>+IFERROR(PRODUCTOS[[#This Row],[CANT. COMPRADA]]/PRODUCTOS[[#This Row],[PPTO FALTANTE]],"")</f>
        <v>0.10131108462455303</v>
      </c>
      <c r="AA194" s="3">
        <f>+IFERROR(PRODUCTOS[[#This Row],[PROYECCION COMPRA]]-(PRODUCTOS[[#This Row],[PPTO FALTANTE]]*PRODUCTOS[[#This Row],[PPTO]]),"")</f>
        <v>-27127.999766116962</v>
      </c>
      <c r="AB194" s="3">
        <f>+_xlfn.XLOOKUP(PRODUCTOS[[#This Row],[CODIGO]],DETALLE_GD_1[CODIGO],DETALLE_GD_1[VALOR PPTO],"",0)</f>
        <v>23228</v>
      </c>
      <c r="AC194" s="3">
        <f>+AB194-PRODUCTOS[[#This Row],[PPTO_ACTUALIZADO]]</f>
        <v>0</v>
      </c>
    </row>
    <row r="195" spans="1:29" hidden="1" x14ac:dyDescent="0.25">
      <c r="A195">
        <v>1808145</v>
      </c>
      <c r="B195" t="s">
        <v>273</v>
      </c>
      <c r="C195" t="s">
        <v>651</v>
      </c>
      <c r="D195" t="s">
        <v>258</v>
      </c>
      <c r="E195" t="s">
        <v>406</v>
      </c>
      <c r="F195" s="2">
        <v>16189.712963</v>
      </c>
      <c r="G195" s="6" t="s">
        <v>31</v>
      </c>
      <c r="H195" s="2">
        <v>17145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8499.5993055750005</v>
      </c>
      <c r="N195" s="2">
        <f>+IFERROR(PRODUCTOS[[#This Row],[PPTO X MODULO]]*32,"")</f>
        <v>271987.17777840002</v>
      </c>
      <c r="O195" s="2">
        <f>+IFERROR(PRODUCTOS[[#This Row],[PPTO X TORRE]]*22,"")</f>
        <v>5983717.9111248003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34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34</v>
      </c>
      <c r="T195" s="3">
        <f>+IFERROR(PRODUCTOS[[#This Row],[CANTIDAD RECIBIDA]]/PRODUCTOS[[#This Row],[CANT X MODULO]],"")</f>
        <v>64.761904761904759</v>
      </c>
      <c r="U195" s="3">
        <f>+SUMIFS(DETALLE_GD_1[VALOR TOTAL POR ITEM GD],DETALLE_GD_1[CODIGO],PRODUCTOS[[#This Row],[CODIGO]])</f>
        <v>551614</v>
      </c>
      <c r="V195" s="3">
        <f>+IFERROR(PRODUCTOS[[#This Row],[PRECIO DE COMPRA]]/PRODUCTOS[[#This Row],[CANT. COMPRADA]],"")</f>
        <v>16223.941176470587</v>
      </c>
      <c r="W195" s="3">
        <f>+IFERROR(PRODUCTOS[[#This Row],[PRECIO COMPRA UNITARIO]]*PRODUCTOS[[#This Row],[PPTO FALTANTE]],"")</f>
        <v>5444754.6588235293</v>
      </c>
      <c r="X195" s="7">
        <f>+IFERROR(PRODUCTOS[[#This Row],[PROYECCION COMPRA]]/PRODUCTOS[[#This Row],[PPTO TOTAL]]-1,"")</f>
        <v>-9.0071634443067983E-2</v>
      </c>
      <c r="Y195" s="3">
        <f>+IFERROR((PRODUCTOS[[#This Row],[CANT X MODULO]]*704)-PRODUCTOS[[#This Row],[CANT. COMPRADA]],"")</f>
        <v>335.6</v>
      </c>
      <c r="Z195" s="17">
        <f>+IFERROR(PRODUCTOS[[#This Row],[CANT. COMPRADA]]/PRODUCTOS[[#This Row],[PPTO FALTANTE]],"")</f>
        <v>0.10131108462455303</v>
      </c>
      <c r="AA195" s="3">
        <f>+IFERROR(PRODUCTOS[[#This Row],[PROYECCION COMPRA]]-(PRODUCTOS[[#This Row],[PPTO FALTANTE]]*PRODUCTOS[[#This Row],[PPTO]]),"")</f>
        <v>11486.988440728746</v>
      </c>
      <c r="AB195" s="3">
        <f>+_xlfn.XLOOKUP(PRODUCTOS[[#This Row],[CODIGO]],DETALLE_GD_1[CODIGO],DETALLE_GD_1[VALOR PPTO],"",0)</f>
        <v>17145</v>
      </c>
      <c r="AC195" s="3">
        <f>+AB195-PRODUCTOS[[#This Row],[PPTO_ACTUALIZADO]]</f>
        <v>0</v>
      </c>
    </row>
    <row r="196" spans="1:29" hidden="1" x14ac:dyDescent="0.25">
      <c r="A196">
        <v>1808147</v>
      </c>
      <c r="B196" t="s">
        <v>275</v>
      </c>
      <c r="C196" t="s">
        <v>652</v>
      </c>
      <c r="D196" t="s">
        <v>258</v>
      </c>
      <c r="E196" t="s">
        <v>406</v>
      </c>
      <c r="F196" s="2">
        <v>2215.224044</v>
      </c>
      <c r="G196" s="6" t="s">
        <v>31</v>
      </c>
      <c r="H196" s="2">
        <v>2293</v>
      </c>
      <c r="I196" t="b">
        <v>0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1162.9926231000002</v>
      </c>
      <c r="N196" s="2">
        <f>+IFERROR(PRODUCTOS[[#This Row],[PPTO X MODULO]]*32,"")</f>
        <v>37215.763939200006</v>
      </c>
      <c r="O196" s="2">
        <f>+IFERROR(PRODUCTOS[[#This Row],[PPTO X TORRE]]*22,"")</f>
        <v>818746.80666240014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34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34</v>
      </c>
      <c r="T196" s="3">
        <f>+IFERROR(PRODUCTOS[[#This Row],[CANTIDAD RECIBIDA]]/PRODUCTOS[[#This Row],[CANT X MODULO]],"")</f>
        <v>64.761904761904759</v>
      </c>
      <c r="U196" s="3">
        <f>+SUMIFS(DETALLE_GD_1[VALOR TOTAL POR ITEM GD],DETALLE_GD_1[CODIGO],PRODUCTOS[[#This Row],[CODIGO]])</f>
        <v>75397</v>
      </c>
      <c r="V196" s="3">
        <f>+IFERROR(PRODUCTOS[[#This Row],[PRECIO DE COMPRA]]/PRODUCTOS[[#This Row],[CANT. COMPRADA]],"")</f>
        <v>2217.5588235294117</v>
      </c>
      <c r="W196" s="3">
        <f>+IFERROR(PRODUCTOS[[#This Row],[PRECIO COMPRA UNITARIO]]*PRODUCTOS[[#This Row],[PPTO FALTANTE]],"")</f>
        <v>744212.74117647065</v>
      </c>
      <c r="X196" s="7">
        <f>+IFERROR(PRODUCTOS[[#This Row],[PROYECCION COMPRA]]/PRODUCTOS[[#This Row],[PPTO TOTAL]]-1,"")</f>
        <v>-9.1034328170103818E-2</v>
      </c>
      <c r="Y196" s="3">
        <f>+IFERROR((PRODUCTOS[[#This Row],[CANT X MODULO]]*704)-PRODUCTOS[[#This Row],[CANT. COMPRADA]],"")</f>
        <v>335.6</v>
      </c>
      <c r="Z196" s="17">
        <f>+IFERROR(PRODUCTOS[[#This Row],[CANT. COMPRADA]]/PRODUCTOS[[#This Row],[PPTO FALTANTE]],"")</f>
        <v>0.10131108462455303</v>
      </c>
      <c r="AA196" s="3">
        <f>+IFERROR(PRODUCTOS[[#This Row],[PROYECCION COMPRA]]-(PRODUCTOS[[#This Row],[PPTO FALTANTE]]*PRODUCTOS[[#This Row],[PPTO]]),"")</f>
        <v>783.55201007053256</v>
      </c>
      <c r="AB196" s="3">
        <f>+_xlfn.XLOOKUP(PRODUCTOS[[#This Row],[CODIGO]],DETALLE_GD_1[CODIGO],DETALLE_GD_1[VALOR PPTO],"",0)</f>
        <v>2293</v>
      </c>
      <c r="AC196" s="3">
        <f>+AB196-PRODUCTOS[[#This Row],[PPTO_ACTUALIZADO]]</f>
        <v>0</v>
      </c>
    </row>
    <row r="197" spans="1:29" hidden="1" x14ac:dyDescent="0.25">
      <c r="A197">
        <v>1802167</v>
      </c>
      <c r="B197" t="s">
        <v>262</v>
      </c>
      <c r="C197" t="s">
        <v>655</v>
      </c>
      <c r="D197" t="s">
        <v>244</v>
      </c>
      <c r="E197" t="s">
        <v>406</v>
      </c>
      <c r="F197" s="2">
        <v>14972</v>
      </c>
      <c r="G197" s="6" t="s">
        <v>31</v>
      </c>
      <c r="H197" s="2">
        <v>14972</v>
      </c>
      <c r="I197" t="b">
        <v>1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7860.3</v>
      </c>
      <c r="N197" s="2">
        <f>+IFERROR(PRODUCTOS[[#This Row],[PPTO X MODULO]]*32,"")</f>
        <v>251529.60000000001</v>
      </c>
      <c r="O197" s="2">
        <f>+IFERROR(PRODUCTOS[[#This Row],[PPTO X TORRE]]*22,"")</f>
        <v>5533651.2000000002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34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34</v>
      </c>
      <c r="T197" s="3">
        <f>+IFERROR(PRODUCTOS[[#This Row],[CANTIDAD RECIBIDA]]/PRODUCTOS[[#This Row],[CANT X MODULO]],"")</f>
        <v>64.761904761904759</v>
      </c>
      <c r="U197" s="3">
        <f>+SUMIFS(DETALLE_GD_1[VALOR TOTAL POR ITEM GD],DETALLE_GD_1[CODIGO],PRODUCTOS[[#This Row],[CODIGO]])</f>
        <v>509048</v>
      </c>
      <c r="V197" s="3">
        <f>+IFERROR(PRODUCTOS[[#This Row],[PRECIO DE COMPRA]]/PRODUCTOS[[#This Row],[CANT. COMPRADA]],"")</f>
        <v>14972</v>
      </c>
      <c r="W197" s="3">
        <f>+IFERROR(PRODUCTOS[[#This Row],[PRECIO COMPRA UNITARIO]]*PRODUCTOS[[#This Row],[PPTO FALTANTE]],"")</f>
        <v>5024603.2</v>
      </c>
      <c r="X197" s="7">
        <f>+IFERROR(PRODUCTOS[[#This Row],[PROYECCION COMPRA]]/PRODUCTOS[[#This Row],[PPTO TOTAL]]-1,"")</f>
        <v>-9.1991341991341957E-2</v>
      </c>
      <c r="Y197" s="3">
        <f>+IFERROR((PRODUCTOS[[#This Row],[CANT X MODULO]]*704)-PRODUCTOS[[#This Row],[CANT. COMPRADA]],"")</f>
        <v>335.6</v>
      </c>
      <c r="Z197" s="17">
        <f>+IFERROR(PRODUCTOS[[#This Row],[CANT. COMPRADA]]/PRODUCTOS[[#This Row],[PPTO FALTANTE]],"")</f>
        <v>0.10131108462455303</v>
      </c>
      <c r="AA197" s="3">
        <f>+IFERROR(PRODUCTOS[[#This Row],[PROYECCION COMPRA]]-(PRODUCTOS[[#This Row],[PPTO FALTANTE]]*PRODUCTOS[[#This Row],[PPTO]]),"")</f>
        <v>0</v>
      </c>
      <c r="AB197" s="3">
        <f>+_xlfn.XLOOKUP(PRODUCTOS[[#This Row],[CODIGO]],DETALLE_GD_1[CODIGO],DETALLE_GD_1[VALOR PPTO],"",0)</f>
        <v>14972</v>
      </c>
      <c r="AC197" s="3">
        <f>+AB197-PRODUCTOS[[#This Row],[PPTO_ACTUALIZADO]]</f>
        <v>0</v>
      </c>
    </row>
    <row r="198" spans="1:29" hidden="1" x14ac:dyDescent="0.25">
      <c r="A198">
        <v>1802169</v>
      </c>
      <c r="B198" t="s">
        <v>263</v>
      </c>
      <c r="C198" t="s">
        <v>660</v>
      </c>
      <c r="D198" t="s">
        <v>258</v>
      </c>
      <c r="E198" t="s">
        <v>405</v>
      </c>
      <c r="F198" s="2">
        <v>10719.324323999999</v>
      </c>
      <c r="G198" s="6" t="s">
        <v>31</v>
      </c>
      <c r="H198" s="2">
        <v>10741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5627.6452700999998</v>
      </c>
      <c r="N198" s="2">
        <f>+IFERROR(PRODUCTOS[[#This Row],[PPTO X MODULO]]*32,"")</f>
        <v>180084.64864319999</v>
      </c>
      <c r="O198" s="2">
        <f>+IFERROR(PRODUCTOS[[#This Row],[PPTO X TORRE]]*22,"")</f>
        <v>3961862.2701503998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34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34</v>
      </c>
      <c r="T198" s="3">
        <f>+IFERROR(PRODUCTOS[[#This Row],[CANTIDAD RECIBIDA]]/PRODUCTOS[[#This Row],[CANT X MODULO]],"")</f>
        <v>64.761904761904759</v>
      </c>
      <c r="U198" s="3">
        <f>+SUMIFS(DETALLE_GD_1[VALOR TOTAL POR ITEM GD],DETALLE_GD_1[CODIGO],PRODUCTOS[[#This Row],[CODIGO]])</f>
        <v>364820</v>
      </c>
      <c r="V198" s="3">
        <f>+IFERROR(PRODUCTOS[[#This Row],[PRECIO DE COMPRA]]/PRODUCTOS[[#This Row],[CANT. COMPRADA]],"")</f>
        <v>10730</v>
      </c>
      <c r="W198" s="3">
        <f>+IFERROR(PRODUCTOS[[#This Row],[PRECIO COMPRA UNITARIO]]*PRODUCTOS[[#This Row],[PPTO FALTANTE]],"")</f>
        <v>3600988.0000000005</v>
      </c>
      <c r="X198" s="7">
        <f>+IFERROR(PRODUCTOS[[#This Row],[PROYECCION COMPRA]]/PRODUCTOS[[#This Row],[PPTO TOTAL]]-1,"")</f>
        <v>-9.1087030679817049E-2</v>
      </c>
      <c r="Y198" s="3">
        <f>+IFERROR((PRODUCTOS[[#This Row],[CANT X MODULO]]*704)-PRODUCTOS[[#This Row],[CANT. COMPRADA]],"")</f>
        <v>335.6</v>
      </c>
      <c r="Z198" s="17">
        <f>+IFERROR(PRODUCTOS[[#This Row],[CANT. COMPRADA]]/PRODUCTOS[[#This Row],[PPTO FALTANTE]],"")</f>
        <v>0.10131108462455303</v>
      </c>
      <c r="AA198" s="3">
        <f>+IFERROR(PRODUCTOS[[#This Row],[PROYECCION COMPRA]]-(PRODUCTOS[[#This Row],[PPTO FALTANTE]]*PRODUCTOS[[#This Row],[PPTO]]),"")</f>
        <v>3582.7568656005897</v>
      </c>
      <c r="AB198" s="3">
        <f>+_xlfn.XLOOKUP(PRODUCTOS[[#This Row],[CODIGO]],DETALLE_GD_1[CODIGO],DETALLE_GD_1[VALOR PPTO],"",0)</f>
        <v>10741</v>
      </c>
      <c r="AC198" s="3">
        <f>+AB198-PRODUCTOS[[#This Row],[PPTO_ACTUALIZADO]]</f>
        <v>0</v>
      </c>
    </row>
    <row r="199" spans="1:29" hidden="1" x14ac:dyDescent="0.25">
      <c r="A199">
        <v>1802170</v>
      </c>
      <c r="B199" t="s">
        <v>264</v>
      </c>
      <c r="C199">
        <v>0</v>
      </c>
      <c r="D199" t="s">
        <v>258</v>
      </c>
      <c r="E199" t="s">
        <v>405</v>
      </c>
      <c r="F199" s="2">
        <v>2043</v>
      </c>
      <c r="G199" s="6" t="s">
        <v>31</v>
      </c>
      <c r="H199" s="2">
        <v>2043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1072.575</v>
      </c>
      <c r="N199" s="2">
        <f>+IFERROR(PRODUCTOS[[#This Row],[PPTO X MODULO]]*32,"")</f>
        <v>34322.400000000001</v>
      </c>
      <c r="O199" s="2">
        <f>+IFERROR(PRODUCTOS[[#This Row],[PPTO X TORRE]]*22,"")</f>
        <v>755092.8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34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34</v>
      </c>
      <c r="T199" s="3">
        <f>+IFERROR(PRODUCTOS[[#This Row],[CANTIDAD RECIBIDA]]/PRODUCTOS[[#This Row],[CANT X MODULO]],"")</f>
        <v>64.761904761904759</v>
      </c>
      <c r="U199" s="3">
        <f>+SUMIFS(DETALLE_GD_1[VALOR TOTAL POR ITEM GD],DETALLE_GD_1[CODIGO],PRODUCTOS[[#This Row],[CODIGO]])</f>
        <v>69462</v>
      </c>
      <c r="V199" s="3">
        <f>+IFERROR(PRODUCTOS[[#This Row],[PRECIO DE COMPRA]]/PRODUCTOS[[#This Row],[CANT. COMPRADA]],"")</f>
        <v>2043</v>
      </c>
      <c r="W199" s="3">
        <f>+IFERROR(PRODUCTOS[[#This Row],[PRECIO COMPRA UNITARIO]]*PRODUCTOS[[#This Row],[PPTO FALTANTE]],"")</f>
        <v>685630.8</v>
      </c>
      <c r="X199" s="7">
        <f>+IFERROR(PRODUCTOS[[#This Row],[PROYECCION COMPRA]]/PRODUCTOS[[#This Row],[PPTO TOTAL]]-1,"")</f>
        <v>-9.1991341991341957E-2</v>
      </c>
      <c r="Y199" s="3">
        <f>+IFERROR((PRODUCTOS[[#This Row],[CANT X MODULO]]*704)-PRODUCTOS[[#This Row],[CANT. COMPRADA]],"")</f>
        <v>335.6</v>
      </c>
      <c r="Z199" s="17">
        <f>+IFERROR(PRODUCTOS[[#This Row],[CANT. COMPRADA]]/PRODUCTOS[[#This Row],[PPTO FALTANTE]],"")</f>
        <v>0.10131108462455303</v>
      </c>
      <c r="AA199" s="3">
        <f>+IFERROR(PRODUCTOS[[#This Row],[PROYECCION COMPRA]]-(PRODUCTOS[[#This Row],[PPTO FALTANTE]]*PRODUCTOS[[#This Row],[PPTO]]),"")</f>
        <v>0</v>
      </c>
      <c r="AB199" s="3">
        <f>+_xlfn.XLOOKUP(PRODUCTOS[[#This Row],[CODIGO]],DETALLE_GD_1[CODIGO],DETALLE_GD_1[VALOR PPTO],"",0)</f>
        <v>2043</v>
      </c>
      <c r="AC199" s="3">
        <f>+AB199-PRODUCTOS[[#This Row],[PPTO_ACTUALIZADO]]</f>
        <v>0</v>
      </c>
    </row>
    <row r="200" spans="1:29" hidden="1" x14ac:dyDescent="0.25">
      <c r="A200">
        <v>1901466</v>
      </c>
      <c r="B200" t="s">
        <v>498</v>
      </c>
      <c r="C200" t="s">
        <v>690</v>
      </c>
      <c r="D200" t="s">
        <v>355</v>
      </c>
      <c r="E200" t="s">
        <v>355</v>
      </c>
      <c r="G200" s="6" t="s">
        <v>26</v>
      </c>
      <c r="H200" s="2">
        <v>2112.795779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29.529275999999999</v>
      </c>
      <c r="M200" s="2">
        <f>+IFERROR(PRODUCTOS[[#This Row],[PPTO]]*PRODUCTOS[[#This Row],[CANT X MODULO]],"")</f>
        <v>0</v>
      </c>
      <c r="N200" s="2">
        <f>+IFERROR(PRODUCTOS[[#This Row],[PPTO X MODULO]]*32,"")</f>
        <v>0</v>
      </c>
      <c r="O200" s="2">
        <f>+IFERROR(PRODUCTOS[[#This Row],[PPTO X TORRE]]*22,"")</f>
        <v>0</v>
      </c>
      <c r="P200" s="3">
        <f>+IFERROR(PRODUCTOS[[#This Row],[CANT X MODULO]]*702,"")</f>
        <v>20729.551751999999</v>
      </c>
      <c r="Q200" s="3">
        <f>+SUMIFS(DETALLE_GD_1[CANTIDAD SOLICITADA],DETALLE_GD_1[CODIGO],PRODUCTOS[[#This Row],[CODIGO]])</f>
        <v>1889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1889</v>
      </c>
      <c r="T200" s="3">
        <f>+IFERROR(PRODUCTOS[[#This Row],[CANTIDAD RECIBIDA]]/PRODUCTOS[[#This Row],[CANT X MODULO]],"")</f>
        <v>63.970413632897738</v>
      </c>
      <c r="U200" s="3">
        <f>+SUMIFS(DETALLE_GD_1[VALOR TOTAL POR ITEM GD],DETALLE_GD_1[CODIGO],PRODUCTOS[[#This Row],[CODIGO]])</f>
        <v>3723300</v>
      </c>
      <c r="V200" s="3">
        <f>+IFERROR(PRODUCTOS[[#This Row],[PRECIO DE COMPRA]]/PRODUCTOS[[#This Row],[CANT. COMPRADA]],"")</f>
        <v>1971.0428798305982</v>
      </c>
      <c r="W200" s="3">
        <f>+IFERROR(PRODUCTOS[[#This Row],[PRECIO COMPRA UNITARIO]]*PRODUCTOS[[#This Row],[PPTO FALTANTE]],"")</f>
        <v>37251942.321272202</v>
      </c>
      <c r="X200" s="7" t="str">
        <f>+IFERROR(PRODUCTOS[[#This Row],[PROYECCION COMPRA]]/PRODUCTOS[[#This Row],[PPTO TOTAL]]-1,"")</f>
        <v/>
      </c>
      <c r="Y200" s="3">
        <f>+IFERROR((PRODUCTOS[[#This Row],[CANT X MODULO]]*704)-PRODUCTOS[[#This Row],[CANT. COMPRADA]],"")</f>
        <v>18899.610303999998</v>
      </c>
      <c r="Z200" s="17">
        <f>+IFERROR(PRODUCTOS[[#This Row],[CANT. COMPRADA]]/PRODUCTOS[[#This Row],[PPTO FALTANTE]],"")</f>
        <v>9.9949150782236165E-2</v>
      </c>
      <c r="AA200" s="3">
        <f>+IFERROR(PRODUCTOS[[#This Row],[PROYECCION COMPRA]]-(PRODUCTOS[[#This Row],[PPTO FALTANTE]]*PRODUCTOS[[#This Row],[PPTO]]),"")</f>
        <v>37251942.321272202</v>
      </c>
      <c r="AB200" s="3">
        <f>+_xlfn.XLOOKUP(PRODUCTOS[[#This Row],[CODIGO]],DETALLE_GD_1[CODIGO],DETALLE_GD_1[VALOR PPTO],"",0)</f>
        <v>2112.7957999999999</v>
      </c>
      <c r="AC200" s="3">
        <f>+AB200-PRODUCTOS[[#This Row],[PPTO_ACTUALIZADO]]</f>
        <v>2.0999999833293259E-5</v>
      </c>
    </row>
    <row r="201" spans="1:29" x14ac:dyDescent="0.25">
      <c r="A201">
        <v>302028</v>
      </c>
      <c r="B201" t="s">
        <v>246</v>
      </c>
      <c r="C201" t="s">
        <v>538</v>
      </c>
      <c r="D201" t="s">
        <v>240</v>
      </c>
      <c r="E201" t="s">
        <v>403</v>
      </c>
      <c r="F201" s="2">
        <v>5123.8025269999998</v>
      </c>
      <c r="G201" s="6" t="s">
        <v>20</v>
      </c>
      <c r="H201" s="2">
        <v>5123.8025270000016</v>
      </c>
      <c r="I201" t="b">
        <v>1</v>
      </c>
      <c r="J201" t="str">
        <f>+_xlfn.XLOOKUP(PRODUCTOS[[#This Row],[CODIGO]],P_CRITICOS[CODIGO],P_CRITICOS[DESC CORTA],"",0)</f>
        <v>PINO 2X4X320</v>
      </c>
      <c r="K201" t="str">
        <f>+IFERROR(IF(VLOOKUP(PRODUCTOS[[#This Row],[CODIGO]],P_CRITICOS[],3,0)="*","PRODUCTO CRITICO","NO CRITICO"),"NO CRITICO")</f>
        <v>PRODUCTO CRITICO</v>
      </c>
      <c r="L201" s="15">
        <f>+_xlfn.XLOOKUP(PRODUCTOS[[#This Row],[CODIGO]],BD_MODULO[Artículo],BD_MODULO[CUB_ACTUALIZADA],"",0)</f>
        <v>172.72499999999994</v>
      </c>
      <c r="M201" s="2">
        <f>+IFERROR(PRODUCTOS[[#This Row],[PPTO]]*PRODUCTOS[[#This Row],[CANT X MODULO]],"")</f>
        <v>885008.79147607461</v>
      </c>
      <c r="N201" s="2">
        <f>+IFERROR(PRODUCTOS[[#This Row],[PPTO X MODULO]]*32,"")</f>
        <v>28320281.327234387</v>
      </c>
      <c r="O201" s="2">
        <f>+IFERROR(PRODUCTOS[[#This Row],[PPTO X TORRE]]*22,"")</f>
        <v>623046189.19915652</v>
      </c>
      <c r="P201" s="3">
        <f>+IFERROR(PRODUCTOS[[#This Row],[CANT X MODULO]]*702,"")</f>
        <v>121252.94999999995</v>
      </c>
      <c r="Q201" s="3">
        <f>+SUMIFS(DETALLE_GD_1[CANTIDAD SOLICITADA],DETALLE_GD_1[CODIGO],PRODUCTOS[[#This Row],[CODIGO]])</f>
        <v>10801</v>
      </c>
      <c r="R201" s="3">
        <f>+SUMIFS(DETALLE_GD_1[DEVOLUCIÓN],DETALLE_GD_1[CODIGO],PRODUCTOS[[#This Row],[CODIGO]])</f>
        <v>600</v>
      </c>
      <c r="S201" s="3">
        <f>+PRODUCTOS[[#This Row],[CANT. COMPRADA]]-PRODUCTOS[[#This Row],[DEVOLUCIONES]]</f>
        <v>10201</v>
      </c>
      <c r="T201" s="3">
        <f>+IFERROR(PRODUCTOS[[#This Row],[CANTIDAD RECIBIDA]]/PRODUCTOS[[#This Row],[CANT X MODULO]],"")</f>
        <v>59.059198147344063</v>
      </c>
      <c r="U201" s="3">
        <f>+SUMIFS(DETALLE_GD_1[VALOR TOTAL POR ITEM GD],DETALLE_GD_1[CODIGO],PRODUCTOS[[#This Row],[CODIGO]])</f>
        <v>51467953</v>
      </c>
      <c r="V201" s="3">
        <f>+IFERROR(PRODUCTOS[[#This Row],[PRECIO DE COMPRA]]/PRODUCTOS[[#This Row],[CANT. COMPRADA]],"")</f>
        <v>4765.1099898157581</v>
      </c>
      <c r="W201" s="3">
        <f>+IFERROR(PRODUCTOS[[#This Row],[PRECIO COMPRA UNITARIO]]*PRODUCTOS[[#This Row],[PPTO FALTANTE]],"")</f>
        <v>527961797.58561224</v>
      </c>
      <c r="X201" s="7">
        <f>+IFERROR(PRODUCTOS[[#This Row],[PROYECCION COMPRA]]/PRODUCTOS[[#This Row],[PPTO TOTAL]]-1,"")</f>
        <v>-0.1526121068740709</v>
      </c>
      <c r="Y201" s="3">
        <f>+IFERROR((PRODUCTOS[[#This Row],[CANT X MODULO]]*704)-PRODUCTOS[[#This Row],[CANT. COMPRADA]],"")</f>
        <v>110797.39999999995</v>
      </c>
      <c r="Z201" s="17">
        <f>+IFERROR(PRODUCTOS[[#This Row],[CANT. COMPRADA]]/PRODUCTOS[[#This Row],[PPTO FALTANTE]],"")</f>
        <v>9.7484236994730966E-2</v>
      </c>
      <c r="AA201" s="3">
        <f>+IFERROR(PRODUCTOS[[#This Row],[PROYECCION COMPRA]]-(PRODUCTOS[[#This Row],[PPTO FALTANTE]]*PRODUCTOS[[#This Row],[PPTO]]),"")</f>
        <v>-39742200.519417346</v>
      </c>
      <c r="AB201" s="3">
        <f>+_xlfn.XLOOKUP(PRODUCTOS[[#This Row],[CODIGO]],DETALLE_GD_1[CODIGO],DETALLE_GD_1[VALOR PPTO],"",0)</f>
        <v>5123.8024999999998</v>
      </c>
      <c r="AC201" s="3">
        <f>+AB201-PRODUCTOS[[#This Row],[PPTO_ACTUALIZADO]]</f>
        <v>-2.7000001864507794E-5</v>
      </c>
    </row>
    <row r="202" spans="1:29" hidden="1" x14ac:dyDescent="0.25">
      <c r="A202">
        <v>1808148</v>
      </c>
      <c r="B202" t="s">
        <v>276</v>
      </c>
      <c r="C202" t="s">
        <v>653</v>
      </c>
      <c r="D202" t="s">
        <v>258</v>
      </c>
      <c r="E202" t="s">
        <v>406</v>
      </c>
      <c r="F202" s="2">
        <v>1108.0958900000001</v>
      </c>
      <c r="G202" s="6" t="s">
        <v>31</v>
      </c>
      <c r="H202" s="2">
        <v>1089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581.75034225000002</v>
      </c>
      <c r="N202" s="2">
        <f>+IFERROR(PRODUCTOS[[#This Row],[PPTO X MODULO]]*32,"")</f>
        <v>18616.010952000001</v>
      </c>
      <c r="O202" s="2">
        <f>+IFERROR(PRODUCTOS[[#This Row],[PPTO X TORRE]]*22,"")</f>
        <v>409552.24094400002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31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31</v>
      </c>
      <c r="T202" s="3">
        <f>+IFERROR(PRODUCTOS[[#This Row],[CANTIDAD RECIBIDA]]/PRODUCTOS[[#This Row],[CANT X MODULO]],"")</f>
        <v>59.047619047619044</v>
      </c>
      <c r="U202" s="3">
        <f>+SUMIFS(DETALLE_GD_1[VALOR TOTAL POR ITEM GD],DETALLE_GD_1[CODIGO],PRODUCTOS[[#This Row],[CODIGO]])</f>
        <v>34057</v>
      </c>
      <c r="V202" s="3">
        <f>+IFERROR(PRODUCTOS[[#This Row],[PRECIO DE COMPRA]]/PRODUCTOS[[#This Row],[CANT. COMPRADA]],"")</f>
        <v>1098.6129032258063</v>
      </c>
      <c r="W202" s="3">
        <f>+IFERROR(PRODUCTOS[[#This Row],[PRECIO COMPRA UNITARIO]]*PRODUCTOS[[#This Row],[PPTO FALTANTE]],"")</f>
        <v>371990.32903225807</v>
      </c>
      <c r="X202" s="7">
        <f>+IFERROR(PRODUCTOS[[#This Row],[PROYECCION COMPRA]]/PRODUCTOS[[#This Row],[PPTO TOTAL]]-1,"")</f>
        <v>-9.1714580355276243E-2</v>
      </c>
      <c r="Y202" s="3">
        <f>+IFERROR((PRODUCTOS[[#This Row],[CANT X MODULO]]*704)-PRODUCTOS[[#This Row],[CANT. COMPRADA]],"")</f>
        <v>338.6</v>
      </c>
      <c r="Z202" s="17">
        <f>+IFERROR(PRODUCTOS[[#This Row],[CANT. COMPRADA]]/PRODUCTOS[[#This Row],[PPTO FALTANTE]],"")</f>
        <v>9.1553455404607201E-2</v>
      </c>
      <c r="AA202" s="3">
        <f>+IFERROR(PRODUCTOS[[#This Row],[PROYECCION COMPRA]]-(PRODUCTOS[[#This Row],[PPTO FALTANTE]]*PRODUCTOS[[#This Row],[PPTO]]),"")</f>
        <v>-3210.9393217419856</v>
      </c>
      <c r="AB202" s="3">
        <f>+_xlfn.XLOOKUP(PRODUCTOS[[#This Row],[CODIGO]],DETALLE_GD_1[CODIGO],DETALLE_GD_1[VALOR PPTO],"",0)</f>
        <v>1089</v>
      </c>
      <c r="AC202" s="3">
        <f>+AB202-PRODUCTOS[[#This Row],[PPTO_ACTUALIZADO]]</f>
        <v>0</v>
      </c>
    </row>
    <row r="203" spans="1:29" hidden="1" x14ac:dyDescent="0.25">
      <c r="A203">
        <v>2302017</v>
      </c>
      <c r="B203" t="s">
        <v>156</v>
      </c>
      <c r="C203">
        <v>0</v>
      </c>
      <c r="D203" t="s">
        <v>244</v>
      </c>
      <c r="E203" t="s">
        <v>409</v>
      </c>
      <c r="F203" s="2">
        <v>81197.881578999994</v>
      </c>
      <c r="G203" s="6" t="s">
        <v>25</v>
      </c>
      <c r="H203" s="2">
        <v>81197.881578999979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0.7875000000000002</v>
      </c>
      <c r="M203" s="2">
        <f>+IFERROR(PRODUCTOS[[#This Row],[PPTO]]*PRODUCTOS[[#This Row],[CANT X MODULO]],"")</f>
        <v>63943.331743462513</v>
      </c>
      <c r="N203" s="2">
        <f>+IFERROR(PRODUCTOS[[#This Row],[PPTO X MODULO]]*32,"")</f>
        <v>2046186.6157908004</v>
      </c>
      <c r="O203" s="2">
        <f>+IFERROR(PRODUCTOS[[#This Row],[PPTO X TORRE]]*22,"")</f>
        <v>45016105.547397606</v>
      </c>
      <c r="P203" s="3">
        <f>+IFERROR(PRODUCTOS[[#This Row],[CANT X MODULO]]*702,"")</f>
        <v>552.82500000000016</v>
      </c>
      <c r="Q203" s="3">
        <f>+SUMIFS(DETALLE_GD_1[CANTIDAD SOLICITADA],DETALLE_GD_1[CODIGO],PRODUCTOS[[#This Row],[CODIGO]])</f>
        <v>46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46</v>
      </c>
      <c r="T203" s="3">
        <f>+IFERROR(PRODUCTOS[[#This Row],[CANTIDAD RECIBIDA]]/PRODUCTOS[[#This Row],[CANT X MODULO]],"")</f>
        <v>58.412698412698397</v>
      </c>
      <c r="U203" s="3">
        <f>+SUMIFS(DETALLE_GD_1[VALOR TOTAL POR ITEM GD],DETALLE_GD_1[CODIGO],PRODUCTOS[[#This Row],[CODIGO]])</f>
        <v>3811921</v>
      </c>
      <c r="V203" s="3">
        <f>+IFERROR(PRODUCTOS[[#This Row],[PRECIO DE COMPRA]]/PRODUCTOS[[#This Row],[CANT. COMPRADA]],"")</f>
        <v>82867.84782608696</v>
      </c>
      <c r="W203" s="3">
        <f>+IFERROR(PRODUCTOS[[#This Row],[PRECIO COMPRA UNITARIO]]*PRODUCTOS[[#This Row],[PPTO FALTANTE]],"")</f>
        <v>42130013.834782615</v>
      </c>
      <c r="X203" s="7">
        <f>+IFERROR(PRODUCTOS[[#This Row],[PROYECCION COMPRA]]/PRODUCTOS[[#This Row],[PPTO TOTAL]]-1,"")</f>
        <v>-6.4112425486834157E-2</v>
      </c>
      <c r="Y203" s="3">
        <f>+IFERROR((PRODUCTOS[[#This Row],[CANT X MODULO]]*704)-PRODUCTOS[[#This Row],[CANT. COMPRADA]],"")</f>
        <v>508.40000000000009</v>
      </c>
      <c r="Z203" s="17">
        <f>+IFERROR(PRODUCTOS[[#This Row],[CANT. COMPRADA]]/PRODUCTOS[[#This Row],[PPTO FALTANTE]],"")</f>
        <v>9.0479937057435081E-2</v>
      </c>
      <c r="AA203" s="3">
        <f>+IFERROR(PRODUCTOS[[#This Row],[PROYECCION COMPRA]]-(PRODUCTOS[[#This Row],[PPTO FALTANTE]]*PRODUCTOS[[#This Row],[PPTO]]),"")</f>
        <v>849010.84001901001</v>
      </c>
      <c r="AB203" s="3">
        <f>+_xlfn.XLOOKUP(PRODUCTOS[[#This Row],[CODIGO]],DETALLE_GD_1[CODIGO],DETALLE_GD_1[VALOR PPTO],"",0)</f>
        <v>81197.881599999993</v>
      </c>
      <c r="AC203" s="3">
        <f>+AB203-PRODUCTOS[[#This Row],[PPTO_ACTUALIZADO]]</f>
        <v>2.1000014385208488E-5</v>
      </c>
    </row>
    <row r="204" spans="1:29" hidden="1" x14ac:dyDescent="0.25">
      <c r="A204">
        <v>1805340</v>
      </c>
      <c r="B204" t="s">
        <v>298</v>
      </c>
      <c r="C204" t="s">
        <v>644</v>
      </c>
      <c r="D204" t="s">
        <v>244</v>
      </c>
      <c r="E204" t="s">
        <v>410</v>
      </c>
      <c r="F204" s="2">
        <v>19400</v>
      </c>
      <c r="G204" s="6" t="s">
        <v>31</v>
      </c>
      <c r="H204" s="2">
        <v>19400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1.05</v>
      </c>
      <c r="M204" s="2">
        <f>+IFERROR(PRODUCTOS[[#This Row],[PPTO]]*PRODUCTOS[[#This Row],[CANT X MODULO]],"")</f>
        <v>20370</v>
      </c>
      <c r="N204" s="2">
        <f>+IFERROR(PRODUCTOS[[#This Row],[PPTO X MODULO]]*32,"")</f>
        <v>651840</v>
      </c>
      <c r="O204" s="2">
        <f>+IFERROR(PRODUCTOS[[#This Row],[PPTO X TORRE]]*22,"")</f>
        <v>14340480</v>
      </c>
      <c r="P204" s="3">
        <f>+IFERROR(PRODUCTOS[[#This Row],[CANT X MODULO]]*702,"")</f>
        <v>737.1</v>
      </c>
      <c r="Q204" s="3">
        <f>+SUMIFS(DETALLE_GD_1[CANTIDAD SOLICITADA],DETALLE_GD_1[CODIGO],PRODUCTOS[[#This Row],[CODIGO]])</f>
        <v>60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60</v>
      </c>
      <c r="T204" s="3">
        <f>+IFERROR(PRODUCTOS[[#This Row],[CANTIDAD RECIBIDA]]/PRODUCTOS[[#This Row],[CANT X MODULO]],"")</f>
        <v>57.142857142857139</v>
      </c>
      <c r="U204" s="3">
        <f>+SUMIFS(DETALLE_GD_1[VALOR TOTAL POR ITEM GD],DETALLE_GD_1[CODIGO],PRODUCTOS[[#This Row],[CODIGO]])</f>
        <v>1164000</v>
      </c>
      <c r="V204" s="3">
        <f>+IFERROR(PRODUCTOS[[#This Row],[PRECIO DE COMPRA]]/PRODUCTOS[[#This Row],[CANT. COMPRADA]],"")</f>
        <v>19400</v>
      </c>
      <c r="W204" s="3">
        <f>+IFERROR(PRODUCTOS[[#This Row],[PRECIO COMPRA UNITARIO]]*PRODUCTOS[[#This Row],[PPTO FALTANTE]],"")</f>
        <v>13176480</v>
      </c>
      <c r="X204" s="7">
        <f>+IFERROR(PRODUCTOS[[#This Row],[PROYECCION COMPRA]]/PRODUCTOS[[#This Row],[PPTO TOTAL]]-1,"")</f>
        <v>-8.1168831168831224E-2</v>
      </c>
      <c r="Y204" s="3">
        <f>+IFERROR((PRODUCTOS[[#This Row],[CANT X MODULO]]*704)-PRODUCTOS[[#This Row],[CANT. COMPRADA]],"")</f>
        <v>679.2</v>
      </c>
      <c r="Z204" s="17">
        <f>+IFERROR(PRODUCTOS[[#This Row],[CANT. COMPRADA]]/PRODUCTOS[[#This Row],[PPTO FALTANTE]],"")</f>
        <v>8.8339222614840979E-2</v>
      </c>
      <c r="AA204" s="3">
        <f>+IFERROR(PRODUCTOS[[#This Row],[PROYECCION COMPRA]]-(PRODUCTOS[[#This Row],[PPTO FALTANTE]]*PRODUCTOS[[#This Row],[PPTO]]),"")</f>
        <v>0</v>
      </c>
      <c r="AB204" s="3">
        <f>+_xlfn.XLOOKUP(PRODUCTOS[[#This Row],[CODIGO]],DETALLE_GD_1[CODIGO],DETALLE_GD_1[VALOR PPTO],"",0)</f>
        <v>19400</v>
      </c>
      <c r="AC204" s="3">
        <f>+AB204-PRODUCTOS[[#This Row],[PPTO_ACTUALIZADO]]</f>
        <v>0</v>
      </c>
    </row>
    <row r="205" spans="1:29" hidden="1" x14ac:dyDescent="0.25">
      <c r="A205">
        <v>408014</v>
      </c>
      <c r="B205" t="s">
        <v>108</v>
      </c>
      <c r="C205" t="s">
        <v>613</v>
      </c>
      <c r="D205" t="s">
        <v>240</v>
      </c>
      <c r="E205" t="s">
        <v>399</v>
      </c>
      <c r="F205" s="2">
        <v>16182.106761999999</v>
      </c>
      <c r="G205" s="6" t="s">
        <v>36</v>
      </c>
      <c r="H205" s="2">
        <v>16182.106762000009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0.51449999999999996</v>
      </c>
      <c r="M205" s="2">
        <f>+IFERROR(PRODUCTOS[[#This Row],[PPTO]]*PRODUCTOS[[#This Row],[CANT X MODULO]],"")</f>
        <v>8325.6939290489991</v>
      </c>
      <c r="N205" s="2">
        <f>+IFERROR(PRODUCTOS[[#This Row],[PPTO X MODULO]]*32,"")</f>
        <v>266422.20572956797</v>
      </c>
      <c r="O205" s="2">
        <f>+IFERROR(PRODUCTOS[[#This Row],[PPTO X TORRE]]*22,"")</f>
        <v>5861288.526050495</v>
      </c>
      <c r="P205" s="3">
        <f>+IFERROR(PRODUCTOS[[#This Row],[CANT X MODULO]]*702,"")</f>
        <v>361.17899999999997</v>
      </c>
      <c r="Q205" s="3">
        <f>+SUMIFS(DETALLE_GD_1[CANTIDAD SOLICITADA],DETALLE_GD_1[CODIGO],PRODUCTOS[[#This Row],[CODIGO]])</f>
        <v>29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29</v>
      </c>
      <c r="T205" s="3">
        <f>+IFERROR(PRODUCTOS[[#This Row],[CANTIDAD RECIBIDA]]/PRODUCTOS[[#This Row],[CANT X MODULO]],"")</f>
        <v>56.36540330417882</v>
      </c>
      <c r="U205" s="3">
        <f>+SUMIFS(DETALLE_GD_1[VALOR TOTAL POR ITEM GD],DETALLE_GD_1[CODIGO],PRODUCTOS[[#This Row],[CODIGO]])</f>
        <v>467696</v>
      </c>
      <c r="V205" s="3">
        <f>+IFERROR(PRODUCTOS[[#This Row],[PRECIO DE COMPRA]]/PRODUCTOS[[#This Row],[CANT. COMPRADA]],"")</f>
        <v>16127.448275862069</v>
      </c>
      <c r="W205" s="3">
        <f>+IFERROR(PRODUCTOS[[#This Row],[PRECIO COMPRA UNITARIO]]*PRODUCTOS[[#This Row],[PPTO FALTANTE]],"")</f>
        <v>5373794.7851034477</v>
      </c>
      <c r="X205" s="7">
        <f>+IFERROR(PRODUCTOS[[#This Row],[PROYECCION COMPRA]]/PRODUCTOS[[#This Row],[PPTO TOTAL]]-1,"")</f>
        <v>-8.3171769958155339E-2</v>
      </c>
      <c r="Y205" s="3">
        <f>+IFERROR((PRODUCTOS[[#This Row],[CANT X MODULO]]*704)-PRODUCTOS[[#This Row],[CANT. COMPRADA]],"")</f>
        <v>333.20799999999997</v>
      </c>
      <c r="Z205" s="17">
        <f>+IFERROR(PRODUCTOS[[#This Row],[CANT. COMPRADA]]/PRODUCTOS[[#This Row],[PPTO FALTANTE]],"")</f>
        <v>8.7032724304338435E-2</v>
      </c>
      <c r="AA205" s="3">
        <f>+IFERROR(PRODUCTOS[[#This Row],[PROYECCION COMPRA]]-(PRODUCTOS[[#This Row],[PPTO FALTANTE]]*PRODUCTOS[[#This Row],[PPTO]]),"")</f>
        <v>-18212.644849047996</v>
      </c>
      <c r="AB205" s="3">
        <f>+_xlfn.XLOOKUP(PRODUCTOS[[#This Row],[CODIGO]],DETALLE_GD_1[CODIGO],DETALLE_GD_1[VALOR PPTO],"",0)</f>
        <v>16182.1068</v>
      </c>
      <c r="AC205" s="3">
        <f>+AB205-PRODUCTOS[[#This Row],[PPTO_ACTUALIZADO]]</f>
        <v>3.7999991036485881E-5</v>
      </c>
    </row>
    <row r="206" spans="1:29" hidden="1" x14ac:dyDescent="0.25">
      <c r="A206">
        <v>1808146</v>
      </c>
      <c r="B206" t="s">
        <v>274</v>
      </c>
      <c r="C206" t="s">
        <v>657</v>
      </c>
      <c r="D206" t="s">
        <v>258</v>
      </c>
      <c r="E206" t="s">
        <v>406</v>
      </c>
      <c r="F206" s="2">
        <v>3318.025157</v>
      </c>
      <c r="G206" s="6" t="s">
        <v>31</v>
      </c>
      <c r="H206" s="2">
        <v>3404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0.52500000000000002</v>
      </c>
      <c r="M206" s="2">
        <f>+IFERROR(PRODUCTOS[[#This Row],[PPTO]]*PRODUCTOS[[#This Row],[CANT X MODULO]],"")</f>
        <v>1741.9632074250001</v>
      </c>
      <c r="N206" s="2">
        <f>+IFERROR(PRODUCTOS[[#This Row],[PPTO X MODULO]]*32,"")</f>
        <v>55742.822637600002</v>
      </c>
      <c r="O206" s="2">
        <f>+IFERROR(PRODUCTOS[[#This Row],[PPTO X TORRE]]*22,"")</f>
        <v>1226342.0980272</v>
      </c>
      <c r="P206" s="3">
        <f>+IFERROR(PRODUCTOS[[#This Row],[CANT X MODULO]]*702,"")</f>
        <v>368.55</v>
      </c>
      <c r="Q206" s="3">
        <f>+SUMIFS(DETALLE_GD_1[CANTIDAD SOLICITADA],DETALLE_GD_1[CODIGO],PRODUCTOS[[#This Row],[CODIGO]])</f>
        <v>29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29</v>
      </c>
      <c r="T206" s="3">
        <f>+IFERROR(PRODUCTOS[[#This Row],[CANTIDAD RECIBIDA]]/PRODUCTOS[[#This Row],[CANT X MODULO]],"")</f>
        <v>55.238095238095234</v>
      </c>
      <c r="U206" s="3">
        <f>+SUMIFS(DETALLE_GD_1[VALOR TOTAL POR ITEM GD],DETALLE_GD_1[CODIGO],PRODUCTOS[[#This Row],[CODIGO]])</f>
        <v>96332</v>
      </c>
      <c r="V206" s="3">
        <f>+IFERROR(PRODUCTOS[[#This Row],[PRECIO DE COMPRA]]/PRODUCTOS[[#This Row],[CANT. COMPRADA]],"")</f>
        <v>3321.7931034482758</v>
      </c>
      <c r="W206" s="3">
        <f>+IFERROR(PRODUCTOS[[#This Row],[PRECIO COMPRA UNITARIO]]*PRODUCTOS[[#This Row],[PPTO FALTANTE]],"")</f>
        <v>1131402.7310344828</v>
      </c>
      <c r="X206" s="7">
        <f>+IFERROR(PRODUCTOS[[#This Row],[PROYECCION COMPRA]]/PRODUCTOS[[#This Row],[PPTO TOTAL]]-1,"")</f>
        <v>-7.7416707088050596E-2</v>
      </c>
      <c r="Y206" s="3">
        <f>+IFERROR((PRODUCTOS[[#This Row],[CANT X MODULO]]*704)-PRODUCTOS[[#This Row],[CANT. COMPRADA]],"")</f>
        <v>340.6</v>
      </c>
      <c r="Z206" s="17">
        <f>+IFERROR(PRODUCTOS[[#This Row],[CANT. COMPRADA]]/PRODUCTOS[[#This Row],[PPTO FALTANTE]],"")</f>
        <v>8.514386376981796E-2</v>
      </c>
      <c r="AA206" s="3">
        <f>+IFERROR(PRODUCTOS[[#This Row],[PROYECCION COMPRA]]-(PRODUCTOS[[#This Row],[PPTO FALTANTE]]*PRODUCTOS[[#This Row],[PPTO]]),"")</f>
        <v>1283.3625602826942</v>
      </c>
      <c r="AB206" s="3">
        <f>+_xlfn.XLOOKUP(PRODUCTOS[[#This Row],[CODIGO]],DETALLE_GD_1[CODIGO],DETALLE_GD_1[VALOR PPTO],"",0)</f>
        <v>3404</v>
      </c>
      <c r="AC206" s="3">
        <f>+AB206-PRODUCTOS[[#This Row],[PPTO_ACTUALIZADO]]</f>
        <v>0</v>
      </c>
    </row>
    <row r="207" spans="1:29" hidden="1" x14ac:dyDescent="0.25">
      <c r="A207">
        <v>704021</v>
      </c>
      <c r="B207" t="s">
        <v>329</v>
      </c>
      <c r="C207" t="s">
        <v>668</v>
      </c>
      <c r="D207" t="s">
        <v>240</v>
      </c>
      <c r="E207" t="s">
        <v>402</v>
      </c>
      <c r="F207" s="2">
        <v>487</v>
      </c>
      <c r="G207" s="6" t="s">
        <v>31</v>
      </c>
      <c r="H207" s="2">
        <v>487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21</v>
      </c>
      <c r="M207" s="2">
        <f>+IFERROR(PRODUCTOS[[#This Row],[PPTO]]*PRODUCTOS[[#This Row],[CANT X MODULO]],"")</f>
        <v>10227</v>
      </c>
      <c r="N207" s="2">
        <f>+IFERROR(PRODUCTOS[[#This Row],[PPTO X MODULO]]*32,"")</f>
        <v>327264</v>
      </c>
      <c r="O207" s="2">
        <f>+IFERROR(PRODUCTOS[[#This Row],[PPTO X TORRE]]*22,"")</f>
        <v>7199808</v>
      </c>
      <c r="P207" s="3">
        <f>+IFERROR(PRODUCTOS[[#This Row],[CANT X MODULO]]*702,"")</f>
        <v>14742</v>
      </c>
      <c r="Q207" s="3">
        <f>+SUMIFS(DETALLE_GD_1[CANTIDAD SOLICITADA],DETALLE_GD_1[CODIGO],PRODUCTOS[[#This Row],[CODIGO]])</f>
        <v>1118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1118</v>
      </c>
      <c r="T207" s="3">
        <f>+IFERROR(PRODUCTOS[[#This Row],[CANTIDAD RECIBIDA]]/PRODUCTOS[[#This Row],[CANT X MODULO]],"")</f>
        <v>53.238095238095241</v>
      </c>
      <c r="U207" s="3">
        <f>+SUMIFS(DETALLE_GD_1[VALOR TOTAL POR ITEM GD],DETALLE_GD_1[CODIGO],PRODUCTOS[[#This Row],[CODIGO]])</f>
        <v>544466</v>
      </c>
      <c r="V207" s="3">
        <f>+IFERROR(PRODUCTOS[[#This Row],[PRECIO DE COMPRA]]/PRODUCTOS[[#This Row],[CANT. COMPRADA]],"")</f>
        <v>487</v>
      </c>
      <c r="W207" s="3">
        <f>+IFERROR(PRODUCTOS[[#This Row],[PRECIO COMPRA UNITARIO]]*PRODUCTOS[[#This Row],[PPTO FALTANTE]],"")</f>
        <v>6655342</v>
      </c>
      <c r="X207" s="7">
        <f>+IFERROR(PRODUCTOS[[#This Row],[PROYECCION COMPRA]]/PRODUCTOS[[#This Row],[PPTO TOTAL]]-1,"")</f>
        <v>-7.5622294372294396E-2</v>
      </c>
      <c r="Y207" s="3">
        <f>+IFERROR((PRODUCTOS[[#This Row],[CANT X MODULO]]*704)-PRODUCTOS[[#This Row],[CANT. COMPRADA]],"")</f>
        <v>13666</v>
      </c>
      <c r="Z207" s="17">
        <f>+IFERROR(PRODUCTOS[[#This Row],[CANT. COMPRADA]]/PRODUCTOS[[#This Row],[PPTO FALTANTE]],"")</f>
        <v>8.1808868725303671E-2</v>
      </c>
      <c r="AA207" s="3">
        <f>+IFERROR(PRODUCTOS[[#This Row],[PROYECCION COMPRA]]-(PRODUCTOS[[#This Row],[PPTO FALTANTE]]*PRODUCTOS[[#This Row],[PPTO]]),"")</f>
        <v>0</v>
      </c>
      <c r="AB207" s="3">
        <f>+_xlfn.XLOOKUP(PRODUCTOS[[#This Row],[CODIGO]],DETALLE_GD_1[CODIGO],DETALLE_GD_1[VALOR PPTO],"",0)</f>
        <v>487</v>
      </c>
      <c r="AC207" s="3">
        <f>+AB207-PRODUCTOS[[#This Row],[PPTO_ACTUALIZADO]]</f>
        <v>0</v>
      </c>
    </row>
    <row r="208" spans="1:29" hidden="1" x14ac:dyDescent="0.25">
      <c r="A208">
        <v>407170</v>
      </c>
      <c r="B208" t="s">
        <v>107</v>
      </c>
      <c r="C208" t="s">
        <v>612</v>
      </c>
      <c r="D208" t="s">
        <v>240</v>
      </c>
      <c r="E208" t="s">
        <v>399</v>
      </c>
      <c r="F208" s="2">
        <v>4.8802159999999999</v>
      </c>
      <c r="G208" s="6" t="s">
        <v>31</v>
      </c>
      <c r="H208" s="2">
        <v>4.8802160000000008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151.19999999999999</v>
      </c>
      <c r="M208" s="2">
        <f>+IFERROR(PRODUCTOS[[#This Row],[PPTO]]*PRODUCTOS[[#This Row],[CANT X MODULO]],"")</f>
        <v>737.88865919999989</v>
      </c>
      <c r="N208" s="2">
        <f>+IFERROR(PRODUCTOS[[#This Row],[PPTO X MODULO]]*32,"")</f>
        <v>23612.437094399997</v>
      </c>
      <c r="O208" s="2">
        <f>+IFERROR(PRODUCTOS[[#This Row],[PPTO X TORRE]]*22,"")</f>
        <v>519473.61607679992</v>
      </c>
      <c r="P208" s="3">
        <f>+IFERROR(PRODUCTOS[[#This Row],[CANT X MODULO]]*702,"")</f>
        <v>106142.39999999999</v>
      </c>
      <c r="Q208" s="3">
        <f>+SUMIFS(DETALLE_GD_1[CANTIDAD SOLICITADA],DETALLE_GD_1[CODIGO],PRODUCTOS[[#This Row],[CODIGO]])</f>
        <v>7904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7904</v>
      </c>
      <c r="T208" s="3">
        <f>+IFERROR(PRODUCTOS[[#This Row],[CANTIDAD RECIBIDA]]/PRODUCTOS[[#This Row],[CANT X MODULO]],"")</f>
        <v>52.275132275132279</v>
      </c>
      <c r="U208" s="3">
        <f>+SUMIFS(DETALLE_GD_1[VALOR TOTAL POR ITEM GD],DETALLE_GD_1[CODIGO],PRODUCTOS[[#This Row],[CODIGO]])</f>
        <v>39337</v>
      </c>
      <c r="V208" s="3">
        <f>+IFERROR(PRODUCTOS[[#This Row],[PRECIO DE COMPRA]]/PRODUCTOS[[#This Row],[CANT. COMPRADA]],"")</f>
        <v>4.9768471659919031</v>
      </c>
      <c r="W208" s="3">
        <f>+IFERROR(PRODUCTOS[[#This Row],[PRECIO COMPRA UNITARIO]]*PRODUCTOS[[#This Row],[PPTO FALTANTE]],"")</f>
        <v>490422.50121457485</v>
      </c>
      <c r="X208" s="7">
        <f>+IFERROR(PRODUCTOS[[#This Row],[PROYECCION COMPRA]]/PRODUCTOS[[#This Row],[PPTO TOTAL]]-1,"")</f>
        <v>-5.5924139288587305E-2</v>
      </c>
      <c r="Y208" s="3">
        <f>+IFERROR((PRODUCTOS[[#This Row],[CANT X MODULO]]*704)-PRODUCTOS[[#This Row],[CANT. COMPRADA]],"")</f>
        <v>98540.799999999988</v>
      </c>
      <c r="Z208" s="17">
        <f>+IFERROR(PRODUCTOS[[#This Row],[CANT. COMPRADA]]/PRODUCTOS[[#This Row],[PPTO FALTANTE]],"")</f>
        <v>8.0210430603364302E-2</v>
      </c>
      <c r="AA208" s="3">
        <f>+IFERROR(PRODUCTOS[[#This Row],[PROYECCION COMPRA]]-(PRODUCTOS[[#This Row],[PPTO FALTANTE]]*PRODUCTOS[[#This Row],[PPTO]]),"")</f>
        <v>9522.1124017749098</v>
      </c>
      <c r="AB208" s="3">
        <f>+_xlfn.XLOOKUP(PRODUCTOS[[#This Row],[CODIGO]],DETALLE_GD_1[CODIGO],DETALLE_GD_1[VALOR PPTO],"",0)</f>
        <v>4.8802000000000003</v>
      </c>
      <c r="AC208" s="3">
        <f>+AB208-PRODUCTOS[[#This Row],[PPTO_ACTUALIZADO]]</f>
        <v>-1.6000000000460091E-5</v>
      </c>
    </row>
    <row r="209" spans="1:29" hidden="1" x14ac:dyDescent="0.25">
      <c r="A209">
        <v>307030</v>
      </c>
      <c r="B209" t="s">
        <v>64</v>
      </c>
      <c r="C209" t="s">
        <v>583</v>
      </c>
      <c r="D209" t="s">
        <v>244</v>
      </c>
      <c r="E209" t="s">
        <v>402</v>
      </c>
      <c r="F209" s="2">
        <v>2729.9988560000002</v>
      </c>
      <c r="G209" s="6" t="s">
        <v>31</v>
      </c>
      <c r="H209" s="2">
        <v>2729.9988560000002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7.35</v>
      </c>
      <c r="M209" s="2">
        <f>+IFERROR(PRODUCTOS[[#This Row],[PPTO]]*PRODUCTOS[[#This Row],[CANT X MODULO]],"")</f>
        <v>20065.491591599999</v>
      </c>
      <c r="N209" s="2">
        <f>+IFERROR(PRODUCTOS[[#This Row],[PPTO X MODULO]]*32,"")</f>
        <v>642095.73093119997</v>
      </c>
      <c r="O209" s="2">
        <f>+IFERROR(PRODUCTOS[[#This Row],[PPTO X TORRE]]*22,"")</f>
        <v>14126106.0804864</v>
      </c>
      <c r="P209" s="3">
        <f>+IFERROR(PRODUCTOS[[#This Row],[CANT X MODULO]]*702,"")</f>
        <v>5159.7</v>
      </c>
      <c r="Q209" s="3">
        <f>+SUMIFS(DETALLE_GD_1[CANTIDAD SOLICITADA],DETALLE_GD_1[CODIGO],PRODUCTOS[[#This Row],[CODIGO]])</f>
        <v>380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380</v>
      </c>
      <c r="T209" s="3">
        <f>+IFERROR(PRODUCTOS[[#This Row],[CANTIDAD RECIBIDA]]/PRODUCTOS[[#This Row],[CANT X MODULO]],"")</f>
        <v>51.700680272108848</v>
      </c>
      <c r="U209" s="3">
        <f>+SUMIFS(DETALLE_GD_1[VALOR TOTAL POR ITEM GD],DETALLE_GD_1[CODIGO],PRODUCTOS[[#This Row],[CODIGO]])</f>
        <v>1037400</v>
      </c>
      <c r="V209" s="3">
        <f>+IFERROR(PRODUCTOS[[#This Row],[PRECIO DE COMPRA]]/PRODUCTOS[[#This Row],[CANT. COMPRADA]],"")</f>
        <v>2730</v>
      </c>
      <c r="W209" s="3">
        <f>+IFERROR(PRODUCTOS[[#This Row],[PRECIO COMPRA UNITARIO]]*PRODUCTOS[[#This Row],[PPTO FALTANTE]],"")</f>
        <v>13088711.999999998</v>
      </c>
      <c r="X209" s="7">
        <f>+IFERROR(PRODUCTOS[[#This Row],[PROYECCION COMPRA]]/PRODUCTOS[[#This Row],[PPTO TOTAL]]-1,"")</f>
        <v>-7.3438078022041942E-2</v>
      </c>
      <c r="Y209" s="3">
        <f>+IFERROR((PRODUCTOS[[#This Row],[CANT X MODULO]]*704)-PRODUCTOS[[#This Row],[CANT. COMPRADA]],"")</f>
        <v>4794.3999999999996</v>
      </c>
      <c r="Z209" s="17">
        <f>+IFERROR(PRODUCTOS[[#This Row],[CANT. COMPRADA]]/PRODUCTOS[[#This Row],[PPTO FALTANTE]],"")</f>
        <v>7.925913565826799E-2</v>
      </c>
      <c r="AA209" s="3">
        <f>+IFERROR(PRODUCTOS[[#This Row],[PROYECCION COMPRA]]-(PRODUCTOS[[#This Row],[PPTO FALTANTE]]*PRODUCTOS[[#This Row],[PPTO]]),"")</f>
        <v>5.4847935978323221</v>
      </c>
      <c r="AB209" s="3">
        <f>+_xlfn.XLOOKUP(PRODUCTOS[[#This Row],[CODIGO]],DETALLE_GD_1[CODIGO],DETALLE_GD_1[VALOR PPTO],"",0)</f>
        <v>2729.9989</v>
      </c>
      <c r="AC209" s="3">
        <f>+AB209-PRODUCTOS[[#This Row],[PPTO_ACTUALIZADO]]</f>
        <v>4.3999999888910679E-5</v>
      </c>
    </row>
    <row r="210" spans="1:29" hidden="1" x14ac:dyDescent="0.25">
      <c r="A210">
        <v>1901038</v>
      </c>
      <c r="B210" t="s">
        <v>39</v>
      </c>
      <c r="C210" t="s">
        <v>544</v>
      </c>
      <c r="D210" t="s">
        <v>240</v>
      </c>
      <c r="E210" t="s">
        <v>404</v>
      </c>
      <c r="F210" s="2">
        <v>4197.4178750000001</v>
      </c>
      <c r="G210" s="6" t="s">
        <v>26</v>
      </c>
      <c r="H210" s="2">
        <v>4197.417875000001</v>
      </c>
      <c r="I210" t="b">
        <v>1</v>
      </c>
      <c r="J210" t="str">
        <f>+_xlfn.XLOOKUP(PRODUCTOS[[#This Row],[CODIGO]],P_CRITICOS[CODIGO],P_CRITICOS[DESC CORTA],"",0)</f>
        <v>AISLAN ROCA 90MM</v>
      </c>
      <c r="K210" t="str">
        <f>+IFERROR(IF(VLOOKUP(PRODUCTOS[[#This Row],[CODIGO]],P_CRITICOS[],3,0)="*","PRODUCTO CRITICO","NO CRITICO"),"NO CRITICO")</f>
        <v>PRODUCTO CRITICO</v>
      </c>
      <c r="L210" s="15">
        <f>+_xlfn.XLOOKUP(PRODUCTOS[[#This Row],[CODIGO]],BD_MODULO[Artículo],BD_MODULO[CUB_ACTUALIZADA],"",0)</f>
        <v>40.010249999999999</v>
      </c>
      <c r="M210" s="2">
        <f>+IFERROR(PRODUCTOS[[#This Row],[PPTO]]*PRODUCTOS[[#This Row],[CANT X MODULO]],"")</f>
        <v>167939.73853321874</v>
      </c>
      <c r="N210" s="2">
        <f>+IFERROR(PRODUCTOS[[#This Row],[PPTO X MODULO]]*32,"")</f>
        <v>5374071.6330629997</v>
      </c>
      <c r="O210" s="2">
        <f>+IFERROR(PRODUCTOS[[#This Row],[PPTO X TORRE]]*22,"")</f>
        <v>118229575.92738599</v>
      </c>
      <c r="P210" s="3">
        <f>+IFERROR(PRODUCTOS[[#This Row],[CANT X MODULO]]*702,"")</f>
        <v>28087.195499999998</v>
      </c>
      <c r="Q210" s="3">
        <f>+SUMIFS(DETALLE_GD_1[CANTIDAD SOLICITADA],DETALLE_GD_1[CODIGO],PRODUCTOS[[#This Row],[CODIGO]])</f>
        <v>2050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2050</v>
      </c>
      <c r="T210" s="3">
        <f>+IFERROR(PRODUCTOS[[#This Row],[CANTIDAD RECIBIDA]]/PRODUCTOS[[#This Row],[CANT X MODULO]],"")</f>
        <v>51.236870551921072</v>
      </c>
      <c r="U210" s="3">
        <f>+SUMIFS(DETALLE_GD_1[VALOR TOTAL POR ITEM GD],DETALLE_GD_1[CODIGO],PRODUCTOS[[#This Row],[CODIGO]])</f>
        <v>9425112</v>
      </c>
      <c r="V210" s="3">
        <f>+IFERROR(PRODUCTOS[[#This Row],[PRECIO DE COMPRA]]/PRODUCTOS[[#This Row],[CANT. COMPRADA]],"")</f>
        <v>4597.6156097560979</v>
      </c>
      <c r="W210" s="3">
        <f>+IFERROR(PRODUCTOS[[#This Row],[PRECIO COMPRA UNITARIO]]*PRODUCTOS[[#This Row],[PPTO FALTANTE]],"")</f>
        <v>120076919.96497172</v>
      </c>
      <c r="X210" s="7">
        <f>+IFERROR(PRODUCTOS[[#This Row],[PROYECCION COMPRA]]/PRODUCTOS[[#This Row],[PPTO TOTAL]]-1,"")</f>
        <v>1.5625058477079623E-2</v>
      </c>
      <c r="Y210" s="3">
        <f>+IFERROR((PRODUCTOS[[#This Row],[CANT X MODULO]]*704)-PRODUCTOS[[#This Row],[CANT. COMPRADA]],"")</f>
        <v>26117.216</v>
      </c>
      <c r="Z210" s="17">
        <f>+IFERROR(PRODUCTOS[[#This Row],[CANT. COMPRADA]]/PRODUCTOS[[#This Row],[PPTO FALTANTE]],"")</f>
        <v>7.8492286467286565E-2</v>
      </c>
      <c r="AA210" s="3">
        <f>+IFERROR(PRODUCTOS[[#This Row],[PROYECCION COMPRA]]-(PRODUCTOS[[#This Row],[PPTO FALTANTE]]*PRODUCTOS[[#This Row],[PPTO]]),"")</f>
        <v>10452050.681335717</v>
      </c>
      <c r="AB210" s="3">
        <f>+_xlfn.XLOOKUP(PRODUCTOS[[#This Row],[CODIGO]],DETALLE_GD_1[CODIGO],DETALLE_GD_1[VALOR PPTO],"",0)</f>
        <v>4197.4179000000004</v>
      </c>
      <c r="AC210" s="3">
        <f>+AB210-PRODUCTOS[[#This Row],[PPTO_ACTUALIZADO]]</f>
        <v>2.4999999368446879E-5</v>
      </c>
    </row>
    <row r="211" spans="1:29" hidden="1" x14ac:dyDescent="0.25">
      <c r="A211">
        <v>602258</v>
      </c>
      <c r="B211" t="s">
        <v>497</v>
      </c>
      <c r="C211" t="s">
        <v>689</v>
      </c>
      <c r="D211" t="s">
        <v>355</v>
      </c>
      <c r="E211" t="s">
        <v>355</v>
      </c>
      <c r="G211" s="6" t="s">
        <v>355</v>
      </c>
      <c r="H211" s="2">
        <v>84000</v>
      </c>
      <c r="I211" t="b">
        <v>0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8.1375000000000003E-2</v>
      </c>
      <c r="M211" s="2">
        <f>+IFERROR(PRODUCTOS[[#This Row],[PPTO]]*PRODUCTOS[[#This Row],[CANT X MODULO]],"")</f>
        <v>0</v>
      </c>
      <c r="N211" s="2">
        <f>+IFERROR(PRODUCTOS[[#This Row],[PPTO X MODULO]]*32,"")</f>
        <v>0</v>
      </c>
      <c r="O211" s="2">
        <f>+IFERROR(PRODUCTOS[[#This Row],[PPTO X TORRE]]*22,"")</f>
        <v>0</v>
      </c>
      <c r="P211" s="3">
        <f>+IFERROR(PRODUCTOS[[#This Row],[CANT X MODULO]]*702,"")</f>
        <v>57.125250000000001</v>
      </c>
      <c r="Q211" s="3">
        <f>+SUMIFS(DETALLE_GD_1[CANTIDAD SOLICITADA],DETALLE_GD_1[CODIGO],PRODUCTOS[[#This Row],[CODIGO]])</f>
        <v>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4</v>
      </c>
      <c r="T211" s="3">
        <f>+IFERROR(PRODUCTOS[[#This Row],[CANTIDAD RECIBIDA]]/PRODUCTOS[[#This Row],[CANT X MODULO]],"")</f>
        <v>49.155145929339476</v>
      </c>
      <c r="U211" s="3">
        <f>+SUMIFS(DETALLE_GD_1[VALOR TOTAL POR ITEM GD],DETALLE_GD_1[CODIGO],PRODUCTOS[[#This Row],[CODIGO]])</f>
        <v>336000</v>
      </c>
      <c r="V211" s="3">
        <f>+IFERROR(PRODUCTOS[[#This Row],[PRECIO DE COMPRA]]/PRODUCTOS[[#This Row],[CANT. COMPRADA]],"")</f>
        <v>84000</v>
      </c>
      <c r="W211" s="3">
        <f>+IFERROR(PRODUCTOS[[#This Row],[PRECIO COMPRA UNITARIO]]*PRODUCTOS[[#This Row],[PPTO FALTANTE]],"")</f>
        <v>4476192</v>
      </c>
      <c r="X211" s="7" t="str">
        <f>+IFERROR(PRODUCTOS[[#This Row],[PROYECCION COMPRA]]/PRODUCTOS[[#This Row],[PPTO TOTAL]]-1,"")</f>
        <v/>
      </c>
      <c r="Y211" s="3">
        <f>+IFERROR((PRODUCTOS[[#This Row],[CANT X MODULO]]*704)-PRODUCTOS[[#This Row],[CANT. COMPRADA]],"")</f>
        <v>53.288000000000004</v>
      </c>
      <c r="Z211" s="17">
        <f>+IFERROR(PRODUCTOS[[#This Row],[CANT. COMPRADA]]/PRODUCTOS[[#This Row],[PPTO FALTANTE]],"")</f>
        <v>7.5063804233598555E-2</v>
      </c>
      <c r="AA211" s="3">
        <f>+IFERROR(PRODUCTOS[[#This Row],[PROYECCION COMPRA]]-(PRODUCTOS[[#This Row],[PPTO FALTANTE]]*PRODUCTOS[[#This Row],[PPTO]]),"")</f>
        <v>4476192</v>
      </c>
      <c r="AB211" s="3">
        <f>+_xlfn.XLOOKUP(PRODUCTOS[[#This Row],[CODIGO]],DETALLE_GD_1[CODIGO],DETALLE_GD_1[VALOR PPTO],"",0)</f>
        <v>84000</v>
      </c>
      <c r="AC211" s="3">
        <f>+AB211-PRODUCTOS[[#This Row],[PPTO_ACTUALIZADO]]</f>
        <v>0</v>
      </c>
    </row>
    <row r="212" spans="1:29" hidden="1" x14ac:dyDescent="0.25">
      <c r="A212">
        <v>307096</v>
      </c>
      <c r="B212" t="s">
        <v>249</v>
      </c>
      <c r="C212" t="s">
        <v>543</v>
      </c>
      <c r="D212" t="s">
        <v>244</v>
      </c>
      <c r="E212" t="s">
        <v>402</v>
      </c>
      <c r="F212" s="2">
        <v>2095.3501289999999</v>
      </c>
      <c r="G212" s="6" t="s">
        <v>137</v>
      </c>
      <c r="H212" s="2">
        <v>2095.3501289999986</v>
      </c>
      <c r="I212" t="b">
        <v>1</v>
      </c>
      <c r="J212" t="str">
        <f>+_xlfn.XLOOKUP(PRODUCTOS[[#This Row],[CODIGO]],P_CRITICOS[CODIGO],P_CRITICOS[DESC CORTA],"",0)</f>
        <v>CUBREJUNTA</v>
      </c>
      <c r="K212" t="str">
        <f>+IFERROR(IF(VLOOKUP(PRODUCTOS[[#This Row],[CODIGO]],P_CRITICOS[],3,0)="*","PRODUCTO CRITICO","NO CRITICO"),"NO CRITICO")</f>
        <v>PRODUCTO CRITICO</v>
      </c>
      <c r="L212" s="15">
        <f>+_xlfn.XLOOKUP(PRODUCTOS[[#This Row],[CODIGO]],BD_MODULO[Artículo],BD_MODULO[CUB_ACTUALIZADA],"",0)</f>
        <v>65.100000000000023</v>
      </c>
      <c r="M212" s="2">
        <f>+IFERROR(PRODUCTOS[[#This Row],[PPTO]]*PRODUCTOS[[#This Row],[CANT X MODULO]],"")</f>
        <v>136407.29339790004</v>
      </c>
      <c r="N212" s="2">
        <f>+IFERROR(PRODUCTOS[[#This Row],[PPTO X MODULO]]*32,"")</f>
        <v>4365033.3887328012</v>
      </c>
      <c r="O212" s="2">
        <f>+IFERROR(PRODUCTOS[[#This Row],[PPTO X TORRE]]*22,"")</f>
        <v>96030734.552121624</v>
      </c>
      <c r="P212" s="3">
        <f>+IFERROR(PRODUCTOS[[#This Row],[CANT X MODULO]]*702,"")</f>
        <v>45700.200000000019</v>
      </c>
      <c r="Q212" s="3">
        <f>+SUMIFS(DETALLE_GD_1[CANTIDAD SOLICITADA],DETALLE_GD_1[CODIGO],PRODUCTOS[[#This Row],[CODIGO]])</f>
        <v>3169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3169</v>
      </c>
      <c r="T212" s="3">
        <f>+IFERROR(PRODUCTOS[[#This Row],[CANTIDAD RECIBIDA]]/PRODUCTOS[[#This Row],[CANT X MODULO]],"")</f>
        <v>48.678955453148987</v>
      </c>
      <c r="U212" s="3">
        <f>+SUMIFS(DETALLE_GD_1[VALOR TOTAL POR ITEM GD],DETALLE_GD_1[CODIGO],PRODUCTOS[[#This Row],[CODIGO]])</f>
        <v>5295855</v>
      </c>
      <c r="V212" s="3">
        <f>+IFERROR(PRODUCTOS[[#This Row],[PRECIO DE COMPRA]]/PRODUCTOS[[#This Row],[CANT. COMPRADA]],"")</f>
        <v>1671.1438939728621</v>
      </c>
      <c r="W212" s="3">
        <f>+IFERROR(PRODUCTOS[[#This Row],[PRECIO COMPRA UNITARIO]]*PRODUCTOS[[#This Row],[PPTO FALTANTE]],"")</f>
        <v>71293338.118333891</v>
      </c>
      <c r="X212" s="7">
        <f>+IFERROR(PRODUCTOS[[#This Row],[PROYECCION COMPRA]]/PRODUCTOS[[#This Row],[PPTO TOTAL]]-1,"")</f>
        <v>-0.25759874220644718</v>
      </c>
      <c r="Y212" s="3">
        <f>+IFERROR((PRODUCTOS[[#This Row],[CANT X MODULO]]*704)-PRODUCTOS[[#This Row],[CANT. COMPRADA]],"")</f>
        <v>42661.400000000016</v>
      </c>
      <c r="Z212" s="17">
        <f>+IFERROR(PRODUCTOS[[#This Row],[CANT. COMPRADA]]/PRODUCTOS[[#This Row],[PPTO FALTANTE]],"")</f>
        <v>7.4282606759271813E-2</v>
      </c>
      <c r="AA212" s="3">
        <f>+IFERROR(PRODUCTOS[[#This Row],[PROYECCION COMPRA]]-(PRODUCTOS[[#This Row],[PPTO FALTANTE]]*PRODUCTOS[[#This Row],[PPTO]]),"")</f>
        <v>-18097231.874986738</v>
      </c>
      <c r="AB212" s="3">
        <f>+_xlfn.XLOOKUP(PRODUCTOS[[#This Row],[CODIGO]],DETALLE_GD_1[CODIGO],DETALLE_GD_1[VALOR PPTO],"",0)</f>
        <v>2095.3501000000001</v>
      </c>
      <c r="AC212" s="3">
        <f>+AB212-PRODUCTOS[[#This Row],[PPTO_ACTUALIZADO]]</f>
        <v>-2.8999998448853148E-5</v>
      </c>
    </row>
    <row r="213" spans="1:29" hidden="1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152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152</v>
      </c>
      <c r="T213" s="3">
        <f>+IFERROR(PRODUCTOS[[#This Row],[CANTIDAD RECIBIDA]]/PRODUCTOS[[#This Row],[CANT X MODULO]],"")</f>
        <v>48.253968253968246</v>
      </c>
      <c r="U213" s="3">
        <f>+SUMIFS(DETALLE_GD_1[VALOR TOTAL POR ITEM GD],DETALLE_GD_1[CODIGO],PRODUCTOS[[#This Row],[CODIGO]])</f>
        <v>459235</v>
      </c>
      <c r="V213" s="3">
        <f>+IFERROR(PRODUCTOS[[#This Row],[PRECIO DE COMPRA]]/PRODUCTOS[[#This Row],[CANT. COMPRADA]],"")</f>
        <v>3021.2828947368421</v>
      </c>
      <c r="W213" s="3">
        <f>+IFERROR(PRODUCTOS[[#This Row],[PRECIO COMPRA UNITARIO]]*PRODUCTOS[[#This Row],[PPTO FALTANTE]],"")</f>
        <v>6240761.9473684225</v>
      </c>
      <c r="X213" s="7">
        <f>+IFERROR(PRODUCTOS[[#This Row],[PROYECCION COMPRA]]/PRODUCTOS[[#This Row],[PPTO TOTAL]]-1,"")</f>
        <v>-6.8542560607934733E-2</v>
      </c>
      <c r="Y213" s="3">
        <f>+IFERROR((PRODUCTOS[[#This Row],[CANT X MODULO]]*704)-PRODUCTOS[[#This Row],[CANT. COMPRADA]],"")</f>
        <v>2065.6000000000004</v>
      </c>
      <c r="Z213" s="17">
        <f>+IFERROR(PRODUCTOS[[#This Row],[CANT. COMPRADA]]/PRODUCTOS[[#This Row],[PPTO FALTANTE]],"")</f>
        <v>7.3586367157242441E-2</v>
      </c>
      <c r="AA213" s="3">
        <f>+IFERROR(PRODUCTOS[[#This Row],[PROYECCION COMPRA]]-(PRODUCTOS[[#This Row],[PPTO FALTANTE]]*PRODUCTOS[[#This Row],[PPTO]]),"")</f>
        <v>5.3162021562457085E-2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hidden="1" x14ac:dyDescent="0.25">
      <c r="A214">
        <v>307031</v>
      </c>
      <c r="B214" t="s">
        <v>65</v>
      </c>
      <c r="C214" t="s">
        <v>584</v>
      </c>
      <c r="D214" t="s">
        <v>244</v>
      </c>
      <c r="E214" t="s">
        <v>402</v>
      </c>
      <c r="F214" s="2">
        <v>2699.9986050000002</v>
      </c>
      <c r="G214" s="6" t="s">
        <v>31</v>
      </c>
      <c r="H214" s="2">
        <v>2699.9986050000007</v>
      </c>
      <c r="I214" t="b">
        <v>1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15.865500000000001</v>
      </c>
      <c r="M214" s="2">
        <f>+IFERROR(PRODUCTOS[[#This Row],[PPTO]]*PRODUCTOS[[#This Row],[CANT X MODULO]],"")</f>
        <v>42836.827867627508</v>
      </c>
      <c r="N214" s="2">
        <f>+IFERROR(PRODUCTOS[[#This Row],[PPTO X MODULO]]*32,"")</f>
        <v>1370778.4917640802</v>
      </c>
      <c r="O214" s="2">
        <f>+IFERROR(PRODUCTOS[[#This Row],[PPTO X TORRE]]*22,"")</f>
        <v>30157126.818809766</v>
      </c>
      <c r="P214" s="3">
        <f>+IFERROR(PRODUCTOS[[#This Row],[CANT X MODULO]]*702,"")</f>
        <v>11137.581</v>
      </c>
      <c r="Q214" s="3">
        <f>+SUMIFS(DETALLE_GD_1[CANTIDAD SOLICITADA],DETALLE_GD_1[CODIGO],PRODUCTOS[[#This Row],[CODIGO]])</f>
        <v>715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715</v>
      </c>
      <c r="T214" s="3">
        <f>+IFERROR(PRODUCTOS[[#This Row],[CANTIDAD RECIBIDA]]/PRODUCTOS[[#This Row],[CANT X MODULO]],"")</f>
        <v>45.066338911474581</v>
      </c>
      <c r="U214" s="3">
        <f>+SUMIFS(DETALLE_GD_1[VALOR TOTAL POR ITEM GD],DETALLE_GD_1[CODIGO],PRODUCTOS[[#This Row],[CODIGO]])</f>
        <v>1930500</v>
      </c>
      <c r="V214" s="3">
        <f>+IFERROR(PRODUCTOS[[#This Row],[PRECIO DE COMPRA]]/PRODUCTOS[[#This Row],[CANT. COMPRADA]],"")</f>
        <v>2700</v>
      </c>
      <c r="W214" s="3">
        <f>+IFERROR(PRODUCTOS[[#This Row],[PRECIO COMPRA UNITARIO]]*PRODUCTOS[[#This Row],[PPTO FALTANTE]],"")</f>
        <v>28226642.399999999</v>
      </c>
      <c r="X214" s="7">
        <f>+IFERROR(PRODUCTOS[[#This Row],[PROYECCION COMPRA]]/PRODUCTOS[[#This Row],[PPTO TOTAL]]-1,"")</f>
        <v>-6.4014202361137307E-2</v>
      </c>
      <c r="Y214" s="3">
        <f>+IFERROR((PRODUCTOS[[#This Row],[CANT X MODULO]]*704)-PRODUCTOS[[#This Row],[CANT. COMPRADA]],"")</f>
        <v>10454.312</v>
      </c>
      <c r="Z214" s="17">
        <f>+IFERROR(PRODUCTOS[[#This Row],[CANT. COMPRADA]]/PRODUCTOS[[#This Row],[PPTO FALTANTE]],"")</f>
        <v>6.8392831589491498E-2</v>
      </c>
      <c r="AA214" s="3">
        <f>+IFERROR(PRODUCTOS[[#This Row],[PROYECCION COMPRA]]-(PRODUCTOS[[#This Row],[PPTO FALTANTE]]*PRODUCTOS[[#This Row],[PPTO]]),"")</f>
        <v>14.583765234798193</v>
      </c>
      <c r="AB214" s="3">
        <f>+_xlfn.XLOOKUP(PRODUCTOS[[#This Row],[CODIGO]],DETALLE_GD_1[CODIGO],DETALLE_GD_1[VALOR PPTO],"",0)</f>
        <v>2699.9985999999999</v>
      </c>
      <c r="AC214" s="3">
        <f>+AB214-PRODUCTOS[[#This Row],[PPTO_ACTUALIZADO]]</f>
        <v>-5.0000007831840776E-6</v>
      </c>
    </row>
    <row r="215" spans="1:29" hidden="1" x14ac:dyDescent="0.25">
      <c r="A215">
        <v>1803045</v>
      </c>
      <c r="B215" t="s">
        <v>337</v>
      </c>
      <c r="C215" t="s">
        <v>532</v>
      </c>
      <c r="D215" t="s">
        <v>244</v>
      </c>
      <c r="E215" t="s">
        <v>408</v>
      </c>
      <c r="F215" s="2">
        <v>52920</v>
      </c>
      <c r="G215" s="6" t="s">
        <v>90</v>
      </c>
      <c r="H215" s="2">
        <v>51872.999999999993</v>
      </c>
      <c r="I215" t="b">
        <v>0</v>
      </c>
      <c r="J215" t="str">
        <f>+_xlfn.XLOOKUP(PRODUCTOS[[#This Row],[CODIGO]],P_CRITICOS[CODIGO],P_CRITICOS[DESC CORTA],"",0)</f>
        <v>PUERTA INTERIOR</v>
      </c>
      <c r="K215" t="str">
        <f>+IFERROR(IF(VLOOKUP(PRODUCTOS[[#This Row],[CODIGO]],P_CRITICOS[],3,0)="*","PRODUCTO CRITICO","NO CRITICO"),"NO CRITICO")</f>
        <v>PRODUCTO CRITICO</v>
      </c>
      <c r="L215" s="15">
        <f>+_xlfn.XLOOKUP(PRODUCTOS[[#This Row],[CODIGO]],BD_MODULO[Artículo],BD_MODULO[CUB_ACTUALIZADA],"",0)</f>
        <v>2.1000000000000005</v>
      </c>
      <c r="M215" s="2">
        <f>+IFERROR(PRODUCTOS[[#This Row],[PPTO]]*PRODUCTOS[[#This Row],[CANT X MODULO]],"")</f>
        <v>111132.00000000003</v>
      </c>
      <c r="N215" s="2">
        <f>+IFERROR(PRODUCTOS[[#This Row],[PPTO X MODULO]]*32,"")</f>
        <v>3556224.0000000009</v>
      </c>
      <c r="O215" s="2">
        <f>+IFERROR(PRODUCTOS[[#This Row],[PPTO X TORRE]]*22,"")</f>
        <v>78236928.000000015</v>
      </c>
      <c r="P215" s="3">
        <f>+IFERROR(PRODUCTOS[[#This Row],[CANT X MODULO]]*702,"")</f>
        <v>1474.2000000000003</v>
      </c>
      <c r="Q215" s="3">
        <f>+SUMIFS(DETALLE_GD_1[CANTIDAD SOLICITADA],DETALLE_GD_1[CODIGO],PRODUCTOS[[#This Row],[CODIGO]])</f>
        <v>94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94</v>
      </c>
      <c r="T215" s="3">
        <f>+IFERROR(PRODUCTOS[[#This Row],[CANTIDAD RECIBIDA]]/PRODUCTOS[[#This Row],[CANT X MODULO]],"")</f>
        <v>44.761904761904752</v>
      </c>
      <c r="U215" s="3">
        <f>+SUMIFS(DETALLE_GD_1[VALOR TOTAL POR ITEM GD],DETALLE_GD_1[CODIGO],PRODUCTOS[[#This Row],[CODIGO]])</f>
        <v>4877286</v>
      </c>
      <c r="V215" s="3">
        <f>+IFERROR(PRODUCTOS[[#This Row],[PRECIO DE COMPRA]]/PRODUCTOS[[#This Row],[CANT. COMPRADA]],"")</f>
        <v>51886.021276595748</v>
      </c>
      <c r="W215" s="3">
        <f>+IFERROR(PRODUCTOS[[#This Row],[PRECIO COMPRA UNITARIO]]*PRODUCTOS[[#This Row],[PPTO FALTANTE]],"")</f>
        <v>71831007.855319172</v>
      </c>
      <c r="X215" s="7">
        <f>+IFERROR(PRODUCTOS[[#This Row],[PROYECCION COMPRA]]/PRODUCTOS[[#This Row],[PPTO TOTAL]]-1,"")</f>
        <v>-8.1878472333178021E-2</v>
      </c>
      <c r="Y215" s="3">
        <f>+IFERROR((PRODUCTOS[[#This Row],[CANT X MODULO]]*704)-PRODUCTOS[[#This Row],[CANT. COMPRADA]],"")</f>
        <v>1384.4000000000003</v>
      </c>
      <c r="Z215" s="17">
        <f>+IFERROR(PRODUCTOS[[#This Row],[CANT. COMPRADA]]/PRODUCTOS[[#This Row],[PPTO FALTANTE]],"")</f>
        <v>6.7899451025715096E-2</v>
      </c>
      <c r="AA215" s="3">
        <f>+IFERROR(PRODUCTOS[[#This Row],[PROYECCION COMPRA]]-(PRODUCTOS[[#This Row],[PPTO FALTANTE]]*PRODUCTOS[[#This Row],[PPTO]]),"")</f>
        <v>-1431440.1446808428</v>
      </c>
      <c r="AB215" s="3">
        <f>+_xlfn.XLOOKUP(PRODUCTOS[[#This Row],[CODIGO]],DETALLE_GD_1[CODIGO],DETALLE_GD_1[VALOR PPTO],"",0)</f>
        <v>51873</v>
      </c>
      <c r="AC215" s="3">
        <f>+AB215-PRODUCTOS[[#This Row],[PPTO_ACTUALIZADO]]</f>
        <v>0</v>
      </c>
    </row>
    <row r="216" spans="1:29" hidden="1" x14ac:dyDescent="0.25">
      <c r="A216">
        <v>2508987</v>
      </c>
      <c r="B216" t="s">
        <v>305</v>
      </c>
      <c r="C216" t="s">
        <v>643</v>
      </c>
      <c r="D216" t="s">
        <v>244</v>
      </c>
      <c r="E216" t="s">
        <v>408</v>
      </c>
      <c r="F216" s="2">
        <v>145847</v>
      </c>
      <c r="G216" s="6" t="s">
        <v>90</v>
      </c>
      <c r="H216" s="2">
        <v>145847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0.52500000000000002</v>
      </c>
      <c r="M216" s="2">
        <f>+IFERROR(PRODUCTOS[[#This Row],[PPTO]]*PRODUCTOS[[#This Row],[CANT X MODULO]],"")</f>
        <v>76569.675000000003</v>
      </c>
      <c r="N216" s="2">
        <f>+IFERROR(PRODUCTOS[[#This Row],[PPTO X MODULO]]*32,"")</f>
        <v>2450229.6</v>
      </c>
      <c r="O216" s="2">
        <f>+IFERROR(PRODUCTOS[[#This Row],[PPTO X TORRE]]*22,"")</f>
        <v>53905051.200000003</v>
      </c>
      <c r="P216" s="3">
        <f>+IFERROR(PRODUCTOS[[#This Row],[CANT X MODULO]]*702,"")</f>
        <v>368.55</v>
      </c>
      <c r="Q216" s="3">
        <f>+SUMIFS(DETALLE_GD_1[CANTIDAD SOLICITADA],DETALLE_GD_1[CODIGO],PRODUCTOS[[#This Row],[CODIGO]])</f>
        <v>22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22</v>
      </c>
      <c r="T216" s="3">
        <f>+IFERROR(PRODUCTOS[[#This Row],[CANTIDAD RECIBIDA]]/PRODUCTOS[[#This Row],[CANT X MODULO]],"")</f>
        <v>41.904761904761905</v>
      </c>
      <c r="U216" s="3">
        <f>+SUMIFS(DETALLE_GD_1[VALOR TOTAL POR ITEM GD],DETALLE_GD_1[CODIGO],PRODUCTOS[[#This Row],[CODIGO]])</f>
        <v>3142325</v>
      </c>
      <c r="V216" s="3">
        <f>+IFERROR(PRODUCTOS[[#This Row],[PRECIO DE COMPRA]]/PRODUCTOS[[#This Row],[CANT. COMPRADA]],"")</f>
        <v>142832.95454545456</v>
      </c>
      <c r="W216" s="3">
        <f>+IFERROR(PRODUCTOS[[#This Row],[PRECIO COMPRA UNITARIO]]*PRODUCTOS[[#This Row],[PPTO FALTANTE]],"")</f>
        <v>49648735.000000007</v>
      </c>
      <c r="X216" s="7">
        <f>+IFERROR(PRODUCTOS[[#This Row],[PROYECCION COMPRA]]/PRODUCTOS[[#This Row],[PPTO TOTAL]]-1,"")</f>
        <v>-7.8959505746652447E-2</v>
      </c>
      <c r="Y216" s="3">
        <f>+IFERROR((PRODUCTOS[[#This Row],[CANT X MODULO]]*704)-PRODUCTOS[[#This Row],[CANT. COMPRADA]],"")</f>
        <v>347.6</v>
      </c>
      <c r="Z216" s="17">
        <f>+IFERROR(PRODUCTOS[[#This Row],[CANT. COMPRADA]]/PRODUCTOS[[#This Row],[PPTO FALTANTE]],"")</f>
        <v>6.3291139240506319E-2</v>
      </c>
      <c r="AA216" s="3">
        <f>+IFERROR(PRODUCTOS[[#This Row],[PROYECCION COMPRA]]-(PRODUCTOS[[#This Row],[PPTO FALTANTE]]*PRODUCTOS[[#This Row],[PPTO]]),"")</f>
        <v>-1047682.1999999955</v>
      </c>
      <c r="AB216" s="3">
        <f>+_xlfn.XLOOKUP(PRODUCTOS[[#This Row],[CODIGO]],DETALLE_GD_1[CODIGO],DETALLE_GD_1[VALOR PPTO],"",0)</f>
        <v>145847</v>
      </c>
      <c r="AC216" s="3">
        <f>+AB216-PRODUCTOS[[#This Row],[PPTO_ACTUALIZADO]]</f>
        <v>0</v>
      </c>
    </row>
    <row r="217" spans="1:29" hidden="1" x14ac:dyDescent="0.25">
      <c r="A217">
        <v>5316509</v>
      </c>
      <c r="B217" t="s">
        <v>56</v>
      </c>
      <c r="C217" t="s">
        <v>579</v>
      </c>
      <c r="D217" t="s">
        <v>258</v>
      </c>
      <c r="E217" t="s">
        <v>405</v>
      </c>
      <c r="F217" s="2">
        <v>15433.333333</v>
      </c>
      <c r="G217" s="6" t="s">
        <v>31</v>
      </c>
      <c r="H217" s="2">
        <v>15433.333333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8102.4999998250005</v>
      </c>
      <c r="N217" s="2">
        <f>+IFERROR(PRODUCTOS[[#This Row],[PPTO X MODULO]]*32,"")</f>
        <v>259279.99999440002</v>
      </c>
      <c r="O217" s="2">
        <f>+IFERROR(PRODUCTOS[[#This Row],[PPTO X TORRE]]*22,"")</f>
        <v>5704159.9998768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21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21</v>
      </c>
      <c r="T217" s="3">
        <f>+IFERROR(PRODUCTOS[[#This Row],[CANTIDAD RECIBIDA]]/PRODUCTOS[[#This Row],[CANT X MODULO]],"")</f>
        <v>40</v>
      </c>
      <c r="U217" s="3">
        <f>+SUMIFS(DETALLE_GD_1[VALOR TOTAL POR ITEM GD],DETALLE_GD_1[CODIGO],PRODUCTOS[[#This Row],[CODIGO]])</f>
        <v>306520</v>
      </c>
      <c r="V217" s="3">
        <f>+IFERROR(PRODUCTOS[[#This Row],[PRECIO DE COMPRA]]/PRODUCTOS[[#This Row],[CANT. COMPRADA]],"")</f>
        <v>14596.190476190477</v>
      </c>
      <c r="W217" s="3">
        <f>+IFERROR(PRODUCTOS[[#This Row],[PRECIO COMPRA UNITARIO]]*PRODUCTOS[[#This Row],[PPTO FALTANTE]],"")</f>
        <v>5088232.0000000009</v>
      </c>
      <c r="X217" s="7">
        <f>+IFERROR(PRODUCTOS[[#This Row],[PROYECCION COMPRA]]/PRODUCTOS[[#This Row],[PPTO TOTAL]]-1,"")</f>
        <v>-0.10797873830504434</v>
      </c>
      <c r="Y217" s="3">
        <f>+IFERROR((PRODUCTOS[[#This Row],[CANT X MODULO]]*704)-PRODUCTOS[[#This Row],[CANT. COMPRADA]],"")</f>
        <v>348.6</v>
      </c>
      <c r="Z217" s="17">
        <f>+IFERROR(PRODUCTOS[[#This Row],[CANT. COMPRADA]]/PRODUCTOS[[#This Row],[PPTO FALTANTE]],"")</f>
        <v>6.0240963855421679E-2</v>
      </c>
      <c r="AA217" s="3">
        <f>+IFERROR(PRODUCTOS[[#This Row],[PROYECCION COMPRA]]-(PRODUCTOS[[#This Row],[PPTO FALTANTE]]*PRODUCTOS[[#This Row],[PPTO]]),"")</f>
        <v>-291827.99988379981</v>
      </c>
      <c r="AB217" s="3">
        <f>+_xlfn.XLOOKUP(PRODUCTOS[[#This Row],[CODIGO]],DETALLE_GD_1[CODIGO],DETALLE_GD_1[VALOR PPTO],"",0)</f>
        <v>15433.3333</v>
      </c>
      <c r="AC217" s="3">
        <f>+AB217-PRODUCTOS[[#This Row],[PPTO_ACTUALIZADO]]</f>
        <v>-3.3000000257743523E-5</v>
      </c>
    </row>
    <row r="218" spans="1:29" hidden="1" x14ac:dyDescent="0.25">
      <c r="A218">
        <v>1405039</v>
      </c>
      <c r="B218" t="s">
        <v>314</v>
      </c>
      <c r="C218" t="s">
        <v>672</v>
      </c>
      <c r="D218" t="s">
        <v>244</v>
      </c>
      <c r="E218" t="s">
        <v>408</v>
      </c>
      <c r="F218" s="2">
        <v>17998</v>
      </c>
      <c r="G218" s="6" t="s">
        <v>31</v>
      </c>
      <c r="H218" s="2">
        <v>7596</v>
      </c>
      <c r="I218" t="b">
        <v>0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1.5750000000000002</v>
      </c>
      <c r="M218" s="2">
        <f>+IFERROR(PRODUCTOS[[#This Row],[PPTO]]*PRODUCTOS[[#This Row],[CANT X MODULO]],"")</f>
        <v>28346.850000000002</v>
      </c>
      <c r="N218" s="2">
        <f>+IFERROR(PRODUCTOS[[#This Row],[PPTO X MODULO]]*32,"")</f>
        <v>907099.20000000007</v>
      </c>
      <c r="O218" s="2">
        <f>+IFERROR(PRODUCTOS[[#This Row],[PPTO X TORRE]]*22,"")</f>
        <v>19956182.400000002</v>
      </c>
      <c r="P218" s="3">
        <f>+IFERROR(PRODUCTOS[[#This Row],[CANT X MODULO]]*702,"")</f>
        <v>1105.6500000000001</v>
      </c>
      <c r="Q218" s="3">
        <f>+SUMIFS(DETALLE_GD_1[CANTIDAD SOLICITADA],DETALLE_GD_1[CODIGO],PRODUCTOS[[#This Row],[CODIGO]])</f>
        <v>56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56</v>
      </c>
      <c r="T218" s="3">
        <f>+IFERROR(PRODUCTOS[[#This Row],[CANTIDAD RECIBIDA]]/PRODUCTOS[[#This Row],[CANT X MODULO]],"")</f>
        <v>35.55555555555555</v>
      </c>
      <c r="U218" s="3">
        <f>+SUMIFS(DETALLE_GD_1[VALOR TOTAL POR ITEM GD],DETALLE_GD_1[CODIGO],PRODUCTOS[[#This Row],[CODIGO]])</f>
        <v>427085</v>
      </c>
      <c r="V218" s="3">
        <f>+IFERROR(PRODUCTOS[[#This Row],[PRECIO DE COMPRA]]/PRODUCTOS[[#This Row],[CANT. COMPRADA]],"")</f>
        <v>7626.5178571428569</v>
      </c>
      <c r="W218" s="3">
        <f>+IFERROR(PRODUCTOS[[#This Row],[PRECIO COMPRA UNITARIO]]*PRODUCTOS[[#This Row],[PPTO FALTANTE]],"")</f>
        <v>8029198.0000000009</v>
      </c>
      <c r="X218" s="7">
        <f>+IFERROR(PRODUCTOS[[#This Row],[PROYECCION COMPRA]]/PRODUCTOS[[#This Row],[PPTO TOTAL]]-1,"")</f>
        <v>-0.59765861831369116</v>
      </c>
      <c r="Y218" s="3">
        <f>+IFERROR((PRODUCTOS[[#This Row],[CANT X MODULO]]*704)-PRODUCTOS[[#This Row],[CANT. COMPRADA]],"")</f>
        <v>1052.8000000000002</v>
      </c>
      <c r="Z218" s="17">
        <f>+IFERROR(PRODUCTOS[[#This Row],[CANT. COMPRADA]]/PRODUCTOS[[#This Row],[PPTO FALTANTE]],"")</f>
        <v>5.3191489361702121E-2</v>
      </c>
      <c r="AA218" s="3">
        <f>+IFERROR(PRODUCTOS[[#This Row],[PROYECCION COMPRA]]-(PRODUCTOS[[#This Row],[PPTO FALTANTE]]*PRODUCTOS[[#This Row],[PPTO]]),"")</f>
        <v>-10919096.400000002</v>
      </c>
      <c r="AB218" s="3">
        <f>+_xlfn.XLOOKUP(PRODUCTOS[[#This Row],[CODIGO]],DETALLE_GD_1[CODIGO],DETALLE_GD_1[VALOR PPTO],"",0)</f>
        <v>7596</v>
      </c>
      <c r="AC218" s="3">
        <f>+AB218-PRODUCTOS[[#This Row],[PPTO_ACTUALIZADO]]</f>
        <v>0</v>
      </c>
    </row>
    <row r="219" spans="1:29" hidden="1" x14ac:dyDescent="0.25">
      <c r="A219">
        <v>412249</v>
      </c>
      <c r="B219" t="s">
        <v>33</v>
      </c>
      <c r="C219">
        <v>0</v>
      </c>
      <c r="D219" t="s">
        <v>240</v>
      </c>
      <c r="E219" t="s">
        <v>399</v>
      </c>
      <c r="F219" s="2">
        <v>1719.7190700000001</v>
      </c>
      <c r="G219" s="6" t="s">
        <v>355</v>
      </c>
      <c r="H219" s="2">
        <v>1719.7190700000001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22.05</v>
      </c>
      <c r="M219" s="2">
        <f>+IFERROR(PRODUCTOS[[#This Row],[PPTO]]*PRODUCTOS[[#This Row],[CANT X MODULO]],"")</f>
        <v>37919.805493500004</v>
      </c>
      <c r="N219" s="2">
        <f>+IFERROR(PRODUCTOS[[#This Row],[PPTO X MODULO]]*32,"")</f>
        <v>1213433.7757920001</v>
      </c>
      <c r="O219" s="2">
        <f>+IFERROR(PRODUCTOS[[#This Row],[PPTO X TORRE]]*22,"")</f>
        <v>26695543.067424003</v>
      </c>
      <c r="P219" s="3">
        <f>+IFERROR(PRODUCTOS[[#This Row],[CANT X MODULO]]*702,"")</f>
        <v>15479.1</v>
      </c>
      <c r="Q219" s="3">
        <f>+SUMIFS(DETALLE_GD_1[CANTIDAD SOLICITADA],DETALLE_GD_1[CODIGO],PRODUCTOS[[#This Row],[CODIGO]])</f>
        <v>772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772</v>
      </c>
      <c r="T219" s="3">
        <f>+IFERROR(PRODUCTOS[[#This Row],[CANTIDAD RECIBIDA]]/PRODUCTOS[[#This Row],[CANT X MODULO]],"")</f>
        <v>35.011337868480723</v>
      </c>
      <c r="U219" s="3">
        <f>+SUMIFS(DETALLE_GD_1[VALOR TOTAL POR ITEM GD],DETALLE_GD_1[CODIGO],PRODUCTOS[[#This Row],[CODIGO]])</f>
        <v>1327730</v>
      </c>
      <c r="V219" s="3">
        <f>+IFERROR(PRODUCTOS[[#This Row],[PRECIO DE COMPRA]]/PRODUCTOS[[#This Row],[CANT. COMPRADA]],"")</f>
        <v>1719.8575129533679</v>
      </c>
      <c r="W219" s="3">
        <f>+IFERROR(PRODUCTOS[[#This Row],[PRECIO COMPRA UNITARIO]]*PRODUCTOS[[#This Row],[PPTO FALTANTE]],"")</f>
        <v>25369962.14507772</v>
      </c>
      <c r="X219" s="7">
        <f>+IFERROR(PRODUCTOS[[#This Row],[PROYECCION COMPRA]]/PRODUCTOS[[#This Row],[PPTO TOTAL]]-1,"")</f>
        <v>-4.9655514368009301E-2</v>
      </c>
      <c r="Y219" s="3">
        <f>+IFERROR((PRODUCTOS[[#This Row],[CANT X MODULO]]*704)-PRODUCTOS[[#This Row],[CANT. COMPRADA]],"")</f>
        <v>14751.2</v>
      </c>
      <c r="Z219" s="17">
        <f>+IFERROR(PRODUCTOS[[#This Row],[CANT. COMPRADA]]/PRODUCTOS[[#This Row],[PPTO FALTANTE]],"")</f>
        <v>5.2334725310483214E-2</v>
      </c>
      <c r="AA219" s="3">
        <f>+IFERROR(PRODUCTOS[[#This Row],[PROYECCION COMPRA]]-(PRODUCTOS[[#This Row],[PPTO FALTANTE]]*PRODUCTOS[[#This Row],[PPTO]]),"")</f>
        <v>2042.1996937170625</v>
      </c>
      <c r="AB219" s="3">
        <f>+_xlfn.XLOOKUP(PRODUCTOS[[#This Row],[CODIGO]],DETALLE_GD_1[CODIGO],DETALLE_GD_1[VALOR PPTO],"",0)</f>
        <v>1719.7191</v>
      </c>
      <c r="AC219" s="3">
        <f>+AB219-PRODUCTOS[[#This Row],[PPTO_ACTUALIZADO]]</f>
        <v>2.9999999924257281E-5</v>
      </c>
    </row>
    <row r="220" spans="1:29" hidden="1" x14ac:dyDescent="0.25">
      <c r="A220">
        <v>1802164</v>
      </c>
      <c r="B220" t="s">
        <v>306</v>
      </c>
      <c r="C220">
        <v>0</v>
      </c>
      <c r="D220" t="s">
        <v>244</v>
      </c>
      <c r="E220">
        <v>0</v>
      </c>
      <c r="F220" s="2">
        <v>138041</v>
      </c>
      <c r="G220" s="6" t="s">
        <v>31</v>
      </c>
      <c r="H220" s="2">
        <v>138041</v>
      </c>
      <c r="I220" t="b">
        <v>1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0.52500000000000002</v>
      </c>
      <c r="M220" s="2">
        <f>+IFERROR(PRODUCTOS[[#This Row],[PPTO]]*PRODUCTOS[[#This Row],[CANT X MODULO]],"")</f>
        <v>72471.525000000009</v>
      </c>
      <c r="N220" s="2">
        <f>+IFERROR(PRODUCTOS[[#This Row],[PPTO X MODULO]]*32,"")</f>
        <v>2319088.8000000003</v>
      </c>
      <c r="O220" s="2">
        <f>+IFERROR(PRODUCTOS[[#This Row],[PPTO X TORRE]]*22,"")</f>
        <v>51019953.600000009</v>
      </c>
      <c r="P220" s="3">
        <f>+IFERROR(PRODUCTOS[[#This Row],[CANT X MODULO]]*702,"")</f>
        <v>368.55</v>
      </c>
      <c r="Q220" s="3">
        <f>+SUMIFS(DETALLE_GD_1[CANTIDAD SOLICITADA],DETALLE_GD_1[CODIGO],PRODUCTOS[[#This Row],[CODIGO]])</f>
        <v>17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17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2346697</v>
      </c>
      <c r="V220" s="3">
        <f>+IFERROR(PRODUCTOS[[#This Row],[PRECIO DE COMPRA]]/PRODUCTOS[[#This Row],[CANT. COMPRADA]],"")</f>
        <v>138041</v>
      </c>
      <c r="W220" s="3">
        <f>+IFERROR(PRODUCTOS[[#This Row],[PRECIO COMPRA UNITARIO]]*PRODUCTOS[[#This Row],[PPTO FALTANTE]],"")</f>
        <v>48673256.600000001</v>
      </c>
      <c r="X220" s="7">
        <f>+IFERROR(PRODUCTOS[[#This Row],[PROYECCION COMPRA]]/PRODUCTOS[[#This Row],[PPTO TOTAL]]-1,"")</f>
        <v>-4.5995670995671145E-2</v>
      </c>
      <c r="Y220" s="3">
        <f>+IFERROR((PRODUCTOS[[#This Row],[CANT X MODULO]]*704)-PRODUCTOS[[#This Row],[CANT. COMPRADA]],"")</f>
        <v>352.6</v>
      </c>
      <c r="Z220" s="17">
        <f>+IFERROR(PRODUCTOS[[#This Row],[CANT. COMPRADA]]/PRODUCTOS[[#This Row],[PPTO FALTANTE]],"")</f>
        <v>4.821327283040272E-2</v>
      </c>
      <c r="AA220" s="3">
        <f>+IFERROR(PRODUCTOS[[#This Row],[PROYECCION COMPRA]]-(PRODUCTOS[[#This Row],[PPTO FALTANTE]]*PRODUCTOS[[#This Row],[PPTO]]),"")</f>
        <v>0</v>
      </c>
      <c r="AB220" s="3">
        <f>+_xlfn.XLOOKUP(PRODUCTOS[[#This Row],[CODIGO]],DETALLE_GD_1[CODIGO],DETALLE_GD_1[VALOR PPTO],"",0)</f>
        <v>138041</v>
      </c>
      <c r="AC220" s="3">
        <f>+AB220-PRODUCTOS[[#This Row],[PPTO_ACTUALIZADO]]</f>
        <v>0</v>
      </c>
    </row>
    <row r="221" spans="1:29" hidden="1" x14ac:dyDescent="0.25">
      <c r="A221">
        <v>2508169</v>
      </c>
      <c r="B221" t="s">
        <v>307</v>
      </c>
      <c r="C221">
        <v>0</v>
      </c>
      <c r="D221" t="s">
        <v>244</v>
      </c>
      <c r="E221">
        <v>0</v>
      </c>
      <c r="F221" s="2">
        <v>13952</v>
      </c>
      <c r="G221" s="6" t="s">
        <v>31</v>
      </c>
      <c r="H221" s="2">
        <v>13952</v>
      </c>
      <c r="I221" t="b">
        <v>1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7324.8</v>
      </c>
      <c r="N221" s="2">
        <f>+IFERROR(PRODUCTOS[[#This Row],[PPTO X MODULO]]*32,"")</f>
        <v>234393.60000000001</v>
      </c>
      <c r="O221" s="2">
        <f>+IFERROR(PRODUCTOS[[#This Row],[PPTO X TORRE]]*22,"")</f>
        <v>5156659.2000000002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237184</v>
      </c>
      <c r="V221" s="3">
        <f>+IFERROR(PRODUCTOS[[#This Row],[PRECIO DE COMPRA]]/PRODUCTOS[[#This Row],[CANT. COMPRADA]],"")</f>
        <v>13952</v>
      </c>
      <c r="W221" s="3">
        <f>+IFERROR(PRODUCTOS[[#This Row],[PRECIO COMPRA UNITARIO]]*PRODUCTOS[[#This Row],[PPTO FALTANTE]],"")</f>
        <v>4919475.2</v>
      </c>
      <c r="X221" s="7">
        <f>+IFERROR(PRODUCTOS[[#This Row],[PROYECCION COMPRA]]/PRODUCTOS[[#This Row],[PPTO TOTAL]]-1,"")</f>
        <v>-4.5995670995671034E-2</v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0</v>
      </c>
      <c r="AB221" s="3">
        <f>+_xlfn.XLOOKUP(PRODUCTOS[[#This Row],[CODIGO]],DETALLE_GD_1[CODIGO],DETALLE_GD_1[VALOR PPTO],"",0)</f>
        <v>13952</v>
      </c>
      <c r="AC221" s="3">
        <f>+AB221-PRODUCTOS[[#This Row],[PPTO_ACTUALIZADO]]</f>
        <v>0</v>
      </c>
    </row>
    <row r="222" spans="1:29" hidden="1" x14ac:dyDescent="0.25">
      <c r="A222">
        <v>404793</v>
      </c>
      <c r="B222" t="s">
        <v>483</v>
      </c>
      <c r="C222" t="s">
        <v>680</v>
      </c>
      <c r="D222" t="s">
        <v>355</v>
      </c>
      <c r="E222" t="s">
        <v>355</v>
      </c>
      <c r="G222" s="6" t="s">
        <v>355</v>
      </c>
      <c r="H222" s="2">
        <v>3400</v>
      </c>
      <c r="I222" t="b">
        <v>0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0</v>
      </c>
      <c r="N222" s="2">
        <f>+IFERROR(PRODUCTOS[[#This Row],[PPTO X MODULO]]*32,"")</f>
        <v>0</v>
      </c>
      <c r="O222" s="2">
        <f>+IFERROR(PRODUCTOS[[#This Row],[PPTO X TORRE]]*22,"")</f>
        <v>0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17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17</v>
      </c>
      <c r="T222" s="3">
        <f>+IFERROR(PRODUCTOS[[#This Row],[CANTIDAD RECIBIDA]]/PRODUCTOS[[#This Row],[CANT X MODULO]],"")</f>
        <v>32.38095238095238</v>
      </c>
      <c r="U222" s="3">
        <f>+SUMIFS(DETALLE_GD_1[VALOR TOTAL POR ITEM GD],DETALLE_GD_1[CODIGO],PRODUCTOS[[#This Row],[CODIGO]])</f>
        <v>57800</v>
      </c>
      <c r="V222" s="3">
        <f>+IFERROR(PRODUCTOS[[#This Row],[PRECIO DE COMPRA]]/PRODUCTOS[[#This Row],[CANT. COMPRADA]],"")</f>
        <v>3400</v>
      </c>
      <c r="W222" s="3">
        <f>+IFERROR(PRODUCTOS[[#This Row],[PRECIO COMPRA UNITARIO]]*PRODUCTOS[[#This Row],[PPTO FALTANTE]],"")</f>
        <v>1198840</v>
      </c>
      <c r="X222" s="7" t="str">
        <f>+IFERROR(PRODUCTOS[[#This Row],[PROYECCION COMPRA]]/PRODUCTOS[[#This Row],[PPTO TOTAL]]-1,"")</f>
        <v/>
      </c>
      <c r="Y222" s="3">
        <f>+IFERROR((PRODUCTOS[[#This Row],[CANT X MODULO]]*704)-PRODUCTOS[[#This Row],[CANT. COMPRADA]],"")</f>
        <v>352.6</v>
      </c>
      <c r="Z222" s="17">
        <f>+IFERROR(PRODUCTOS[[#This Row],[CANT. COMPRADA]]/PRODUCTOS[[#This Row],[PPTO FALTANTE]],"")</f>
        <v>4.821327283040272E-2</v>
      </c>
      <c r="AA222" s="3">
        <f>+IFERROR(PRODUCTOS[[#This Row],[PROYECCION COMPRA]]-(PRODUCTOS[[#This Row],[PPTO FALTANTE]]*PRODUCTOS[[#This Row],[PPTO]]),"")</f>
        <v>1198840</v>
      </c>
      <c r="AB222" s="3">
        <f>+_xlfn.XLOOKUP(PRODUCTOS[[#This Row],[CODIGO]],DETALLE_GD_1[CODIGO],DETALLE_GD_1[VALOR PPTO],"",0)</f>
        <v>13713.2695</v>
      </c>
      <c r="AC222" s="3">
        <f>+AB222-PRODUCTOS[[#This Row],[PPTO_ACTUALIZADO]]</f>
        <v>10313.2695</v>
      </c>
    </row>
    <row r="223" spans="1:29" hidden="1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hidden="1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hidden="1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hidden="1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120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120</v>
      </c>
      <c r="T227" s="3">
        <f>+IFERROR(PRODUCTOS[[#This Row],[CANTIDAD RECIBIDA]]/PRODUCTOS[[#This Row],[CANT X MODULO]],"")</f>
        <v>17.582417582417587</v>
      </c>
      <c r="U227" s="3">
        <f>+SUMIFS(DETALLE_GD_1[VALOR TOTAL POR ITEM GD],DETALLE_GD_1[CODIGO],PRODUCTOS[[#This Row],[CODIGO]])</f>
        <v>456023</v>
      </c>
      <c r="V227" s="3">
        <f>+IFERROR(PRODUCTOS[[#This Row],[PRECIO DE COMPRA]]/PRODUCTOS[[#This Row],[CANT. COMPRADA]],"")</f>
        <v>3800.1916666666666</v>
      </c>
      <c r="W227" s="3">
        <f>+IFERROR(PRODUCTOS[[#This Row],[PRECIO COMPRA UNITARIO]]*PRODUCTOS[[#This Row],[PPTO FALTANTE]],"")</f>
        <v>17803137.919999998</v>
      </c>
      <c r="X227" s="7">
        <f>+IFERROR(PRODUCTOS[[#This Row],[PROYECCION COMPRA]]/PRODUCTOS[[#This Row],[PPTO TOTAL]]-1,"")</f>
        <v>-2.5103148778209738E-2</v>
      </c>
      <c r="Y227" s="3">
        <f>+IFERROR((PRODUCTOS[[#This Row],[CANT X MODULO]]*704)-PRODUCTOS[[#This Row],[CANT. COMPRADA]],"")</f>
        <v>4684.7999999999993</v>
      </c>
      <c r="Z227" s="17">
        <f>+IFERROR(PRODUCTOS[[#This Row],[CANT. COMPRADA]]/PRODUCTOS[[#This Row],[PPTO FALTANTE]],"")</f>
        <v>2.561475409836066E-2</v>
      </c>
      <c r="AA227" s="3">
        <f>+IFERROR(PRODUCTOS[[#This Row],[PROYECCION COMPRA]]-(PRODUCTOS[[#This Row],[PPTO FALTANTE]]*PRODUCTOS[[#This Row],[PPTO]]),"")</f>
        <v>-2339.7405951991677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hidden="1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56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56</v>
      </c>
      <c r="T228" s="3">
        <f>+IFERROR(PRODUCTOS[[#This Row],[CANTIDAD RECIBIDA]]/PRODUCTOS[[#This Row],[CANT X MODULO]],"")</f>
        <v>16.213203627704313</v>
      </c>
      <c r="U228" s="3">
        <f>+SUMIFS(DETALLE_GD_1[VALOR TOTAL POR ITEM GD],DETALLE_GD_1[CODIGO],PRODUCTOS[[#This Row],[CODIGO]])</f>
        <v>2059387</v>
      </c>
      <c r="V228" s="3">
        <f>+IFERROR(PRODUCTOS[[#This Row],[PRECIO DE COMPRA]]/PRODUCTOS[[#This Row],[CANT. COMPRADA]],"")</f>
        <v>36774.767857142855</v>
      </c>
      <c r="W228" s="3">
        <f>+IFERROR(PRODUCTOS[[#This Row],[PRECIO COMPRA UNITARIO]]*PRODUCTOS[[#This Row],[PPTO FALTANTE]],"")</f>
        <v>87362079.681799978</v>
      </c>
      <c r="X228" s="7">
        <f>+IFERROR(PRODUCTOS[[#This Row],[PROYECCION COMPRA]]/PRODUCTOS[[#This Row],[PPTO TOTAL]]-1,"")</f>
        <v>-2.7395305306378903E-2</v>
      </c>
      <c r="Y228" s="3">
        <f>+IFERROR((PRODUCTOS[[#This Row],[CANT X MODULO]]*704)-PRODUCTOS[[#This Row],[CANT. COMPRADA]],"")</f>
        <v>2375.5983999999994</v>
      </c>
      <c r="Z228" s="17">
        <f>+IFERROR(PRODUCTOS[[#This Row],[CANT. COMPRADA]]/PRODUCTOS[[#This Row],[PPTO FALTANTE]],"")</f>
        <v>2.3573007962962095E-2</v>
      </c>
      <c r="AA228" s="3">
        <f>+IFERROR(PRODUCTOS[[#This Row],[PROYECCION COMPRA]]-(PRODUCTOS[[#This Row],[PPTO FALTANTE]]*PRODUCTOS[[#This Row],[PPTO]]),"")</f>
        <v>-392093.28765010834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hidden="1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hidden="1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hidden="1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hidden="1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hidden="1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hidden="1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>PAPEL KRAFT</v>
      </c>
      <c r="K234" t="str">
        <f>+IFERROR(IF(VLOOKUP(PRODUCTOS[[#This Row],[CODIGO]],P_CRITICOS[],3,0)="*","PRODUCTO CRITICO","NO CRITICO"),"NO CRITICO")</f>
        <v>PRODUCTO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333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333</v>
      </c>
      <c r="T234" s="3">
        <f>+IFERROR(PRODUCTOS[[#This Row],[CANTIDAD RECIBIDA]]/PRODUCTOS[[#This Row],[CANT X MODULO]],"")</f>
        <v>2.5549611562465198</v>
      </c>
      <c r="U234" s="3">
        <f>+SUMIFS(DETALLE_GD_1[VALOR TOTAL POR ITEM GD],DETALLE_GD_1[CODIGO],PRODUCTOS[[#This Row],[CODIGO]])</f>
        <v>13290445</v>
      </c>
      <c r="V234" s="3">
        <f>+IFERROR(PRODUCTOS[[#This Row],[PRECIO DE COMPRA]]/PRODUCTOS[[#This Row],[CANT. COMPRADA]],"")</f>
        <v>39911.246246246243</v>
      </c>
      <c r="W234" s="3">
        <f>+IFERROR(PRODUCTOS[[#This Row],[PRECIO COMPRA UNITARIO]]*PRODUCTOS[[#This Row],[PPTO FALTANTE]],"")</f>
        <v>3648789996.8590641</v>
      </c>
      <c r="X234" s="7">
        <f>+IFERROR(PRODUCTOS[[#This Row],[PROYECCION COMPRA]]/PRODUCTOS[[#This Row],[PPTO TOTAL]]-1,"")</f>
        <v>-0.17254753504183318</v>
      </c>
      <c r="Y234" s="3">
        <f>+IFERROR((PRODUCTOS[[#This Row],[CANT X MODULO]]*704)-PRODUCTOS[[#This Row],[CANT. COMPRADA]],"")</f>
        <v>91422.602400000033</v>
      </c>
      <c r="Z234" s="17">
        <f>+IFERROR(PRODUCTOS[[#This Row],[CANT. COMPRADA]]/PRODUCTOS[[#This Row],[PPTO FALTANTE]],"")</f>
        <v>3.6424253002887595E-3</v>
      </c>
      <c r="AA234" s="3">
        <f>+IFERROR(PRODUCTOS[[#This Row],[PROYECCION COMPRA]]-(PRODUCTOS[[#This Row],[PPTO FALTANTE]]*PRODUCTOS[[#This Row],[PPTO]]),"")</f>
        <v>-744873614.75166321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hidden="1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hidden="1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hidden="1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hidden="1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hidden="1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hidden="1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hidden="1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hidden="1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hidden="1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hidden="1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hidden="1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hidden="1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hidden="1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hidden="1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hidden="1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hidden="1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hidden="1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hidden="1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hidden="1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hidden="1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49"/>
  <sheetViews>
    <sheetView zoomScaleNormal="100" workbookViewId="0">
      <selection activeCell="O144" sqref="O14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hidden="1" customWidth="1"/>
    <col min="9" max="9" width="18.5703125" hidden="1" customWidth="1"/>
    <col min="10" max="10" width="13" hidden="1" customWidth="1"/>
    <col min="11" max="11" width="22.42578125" hidden="1" customWidth="1"/>
    <col min="12" max="12" width="24.85546875" style="3" hidden="1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s="81" t="s">
        <v>510</v>
      </c>
      <c r="D2" s="81" t="s">
        <v>20</v>
      </c>
      <c r="E2">
        <v>388</v>
      </c>
      <c r="F2">
        <v>6.3000000000000007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15443.519144144144</v>
      </c>
      <c r="Q2" s="3">
        <f>IFERROR(REG_STOCK[[#This Row],[VALOR UNITARIO]]*REG_STOCK[[#This Row],[PERDIDA O EN PROCESO]],"")</f>
        <v>799670.01270544925</v>
      </c>
      <c r="R2" s="3">
        <f>+REG_STOCK[[#This Row],[VALOR UNITARIO]]*REG_STOCK[[#This Row],[STOCK FISICO]]</f>
        <v>679514.84234234237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698</v>
      </c>
      <c r="D3" s="81" t="s">
        <v>18</v>
      </c>
      <c r="E3">
        <v>1825</v>
      </c>
      <c r="F3">
        <v>23.273250000000008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9649.7527739926027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1138670.8273311271</v>
      </c>
    </row>
    <row r="4" spans="1:22" hidden="1" x14ac:dyDescent="0.25">
      <c r="A4" s="1">
        <v>46125</v>
      </c>
      <c r="B4">
        <v>302044</v>
      </c>
      <c r="C4" s="81" t="s">
        <v>513</v>
      </c>
      <c r="D4" s="81" t="s">
        <v>20</v>
      </c>
      <c r="E4">
        <v>1754</v>
      </c>
      <c r="F4">
        <v>1.2368067885117493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514</v>
      </c>
      <c r="D5" s="81" t="s">
        <v>20</v>
      </c>
      <c r="E5">
        <v>1596</v>
      </c>
      <c r="F5">
        <v>8.6625000000000014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5690.5508432539682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2572128.9811507938</v>
      </c>
    </row>
    <row r="6" spans="1:22" hidden="1" x14ac:dyDescent="0.25">
      <c r="A6" s="1">
        <v>46125</v>
      </c>
      <c r="B6">
        <v>302028</v>
      </c>
      <c r="C6" s="81" t="s">
        <v>515</v>
      </c>
      <c r="D6" s="81" t="s">
        <v>20</v>
      </c>
      <c r="E6">
        <v>7561</v>
      </c>
      <c r="F6">
        <v>31.237499999999997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4765.1099898157581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1543895.6367003056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40.010249999999999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15067.421912350597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2486124.6155378483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23.296874999999996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11497.288819875776</v>
      </c>
      <c r="Q8" s="3">
        <f>IFERROR(REG_STOCK[[#This Row],[VALOR UNITARIO]]*REG_STOCK[[#This Row],[PERDIDA O EN PROCESO]],"")</f>
        <v>627195.1333415563</v>
      </c>
      <c r="R8" s="3">
        <f>+REG_STOCK[[#This Row],[VALOR UNITARIO]]*REG_STOCK[[#This Row],[STOCK FISICO]]</f>
        <v>1230209.9037267079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0.7111632270168855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16228.418009810792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3002257.3318149964</v>
      </c>
    </row>
    <row r="10" spans="1:22" hidden="1" x14ac:dyDescent="0.25">
      <c r="A10" s="1">
        <v>46125</v>
      </c>
      <c r="B10">
        <v>302046</v>
      </c>
      <c r="C10" s="81" t="s">
        <v>519</v>
      </c>
      <c r="D10" s="81" t="s">
        <v>20</v>
      </c>
      <c r="E10">
        <v>2173</v>
      </c>
      <c r="F10">
        <v>0.52500000000000002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10289.047343394666</v>
      </c>
      <c r="Q10" s="3">
        <f>IFERROR(REG_STOCK[[#This Row],[VALOR UNITARIO]]*REG_STOCK[[#This Row],[PERDIDA O EN PROCESO]],"")</f>
        <v>639045.67351466871</v>
      </c>
      <c r="R10" s="3">
        <f>+REG_STOCK[[#This Row],[VALOR UNITARIO]]*REG_STOCK[[#This Row],[STOCK FISICO]]</f>
        <v>1347865.2019847012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699</v>
      </c>
      <c r="E11">
        <v>396</v>
      </c>
      <c r="F11">
        <v>0.52500000000000002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510</v>
      </c>
      <c r="D12" s="81" t="s">
        <v>20</v>
      </c>
      <c r="E12">
        <v>388</v>
      </c>
      <c r="F12">
        <v>8.9250000000000006E-3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15443.519144144144</v>
      </c>
      <c r="Q12" s="3">
        <f>IFERROR(REG_STOCK[[#This Row],[VALOR UNITARIO]]*REG_STOCK[[#This Row],[PERDIDA O EN PROCESO]],"")</f>
        <v>799670.01270544925</v>
      </c>
      <c r="R12" s="3">
        <f>+REG_STOCK[[#This Row],[VALOR UNITARIO]]*REG_STOCK[[#This Row],[STOCK FISICO]]</f>
        <v>679514.84234234237</v>
      </c>
    </row>
    <row r="13" spans="1:22" hidden="1" x14ac:dyDescent="0.25">
      <c r="A13" s="1">
        <v>46132</v>
      </c>
      <c r="B13">
        <v>1901008</v>
      </c>
      <c r="C13" s="81" t="s">
        <v>750</v>
      </c>
      <c r="D13" s="81" t="s">
        <v>26</v>
      </c>
      <c r="E13">
        <v>3494</v>
      </c>
      <c r="F13">
        <v>3.1500000000000012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2062.1150223869076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65987.680716381044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F14">
        <v>0.52500000000000002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21593.507725476105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5031287.3000359321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4.7250000000000005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11497.288819875776</v>
      </c>
      <c r="Q15" s="3">
        <f>IFERROR(REG_STOCK[[#This Row],[VALOR UNITARIO]]*REG_STOCK[[#This Row],[PERDIDA O EN PROCESO]],"")</f>
        <v>616163.45875566697</v>
      </c>
      <c r="R15" s="3">
        <f>+REG_STOCK[[#This Row],[VALOR UNITARIO]]*REG_STOCK[[#This Row],[STOCK FISICO]]</f>
        <v>1046253.2826086956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699</v>
      </c>
      <c r="E16">
        <v>476</v>
      </c>
      <c r="F16">
        <v>0.91874999999999996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519</v>
      </c>
      <c r="D17" s="81" t="s">
        <v>20</v>
      </c>
      <c r="E17">
        <v>2509</v>
      </c>
      <c r="F17">
        <v>0.52500000000000002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10289.047343394666</v>
      </c>
      <c r="Q17" s="3">
        <f>IFERROR(REG_STOCK[[#This Row],[VALOR UNITARIO]]*REG_STOCK[[#This Row],[PERDIDA O EN PROCESO]],"")</f>
        <v>636166.23396778316</v>
      </c>
      <c r="R17" s="3">
        <f>+REG_STOCK[[#This Row],[VALOR UNITARIO]]*REG_STOCK[[#This Row],[STOCK FISICO]]</f>
        <v>4095040.8426710772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7.3500000000000005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11497.288819875776</v>
      </c>
      <c r="Q18" s="3">
        <f>IFERROR(REG_STOCK[[#This Row],[VALOR UNITARIO]]*REG_STOCK[[#This Row],[PERDIDA O EN PROCESO]],"")</f>
        <v>616163.45875566697</v>
      </c>
      <c r="R18" s="3">
        <f>+REG_STOCK[[#This Row],[VALOR UNITARIO]]*REG_STOCK[[#This Row],[STOCK FISICO]]</f>
        <v>1460155.6801242235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699</v>
      </c>
      <c r="E19">
        <v>556</v>
      </c>
      <c r="F19">
        <v>0.52500000000000002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519</v>
      </c>
      <c r="D20" s="81" t="s">
        <v>20</v>
      </c>
      <c r="E20">
        <v>2509</v>
      </c>
      <c r="F20">
        <v>0.52500000000000002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10289.047343394666</v>
      </c>
      <c r="Q20" s="3">
        <f>IFERROR(REG_STOCK[[#This Row],[VALOR UNITARIO]]*REG_STOCK[[#This Row],[PERDIDA O EN PROCESO]],"")</f>
        <v>636166.23396778316</v>
      </c>
      <c r="R20" s="3">
        <f>+REG_STOCK[[#This Row],[VALOR UNITARIO]]*REG_STOCK[[#This Row],[STOCK FISICO]]</f>
        <v>370405.70436220797</v>
      </c>
    </row>
    <row r="21" spans="1:18" hidden="1" x14ac:dyDescent="0.25">
      <c r="A21" s="1">
        <v>46139</v>
      </c>
      <c r="B21">
        <v>302010</v>
      </c>
      <c r="C21" s="81" t="s">
        <v>514</v>
      </c>
      <c r="D21" s="81" t="s">
        <v>20</v>
      </c>
      <c r="E21">
        <v>2184</v>
      </c>
      <c r="F21">
        <v>15.865499999999999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5690.5508432539682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956012.54166666663</v>
      </c>
    </row>
    <row r="22" spans="1:18" hidden="1" x14ac:dyDescent="0.25">
      <c r="A22" s="1">
        <v>46139</v>
      </c>
      <c r="B22">
        <v>1901008</v>
      </c>
      <c r="C22" s="81" t="s">
        <v>750</v>
      </c>
      <c r="D22" s="81" t="s">
        <v>26</v>
      </c>
      <c r="E22">
        <v>3696</v>
      </c>
      <c r="F22">
        <v>0.7111632270168855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2062.1150223869076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55677.105604446508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F23">
        <v>0.65625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21593.507725476105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6715580.9026230685</v>
      </c>
    </row>
    <row r="24" spans="1:18" hidden="1" x14ac:dyDescent="0.25">
      <c r="A24" s="1">
        <v>46139</v>
      </c>
      <c r="B24">
        <v>304101</v>
      </c>
      <c r="C24" s="81" t="s">
        <v>698</v>
      </c>
      <c r="D24" s="81" t="s">
        <v>18</v>
      </c>
      <c r="E24">
        <v>2413</v>
      </c>
      <c r="F24">
        <v>15.865499999999999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9649.7527739926027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2238742.6435662839</v>
      </c>
    </row>
    <row r="25" spans="1:18" hidden="1" x14ac:dyDescent="0.25">
      <c r="A25" s="1">
        <v>46139</v>
      </c>
      <c r="B25">
        <v>302028</v>
      </c>
      <c r="C25" s="81" t="s">
        <v>515</v>
      </c>
      <c r="D25" s="81" t="s">
        <v>20</v>
      </c>
      <c r="E25">
        <v>8641</v>
      </c>
      <c r="F25">
        <v>23.296874999999996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4765.1099898157581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638524.7386353116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8.4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15067.421912350597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1310865.706374502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0.69825000000000004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16228.418009810792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1314501.858794674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0.52500000000000002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11497.288819875776</v>
      </c>
      <c r="Q28" s="3">
        <f>IFERROR(REG_STOCK[[#This Row],[VALOR UNITARIO]]*REG_STOCK[[#This Row],[PERDIDA O EN PROCESO]],"")</f>
        <v>616163.45875566697</v>
      </c>
      <c r="R28" s="3">
        <f>+REG_STOCK[[#This Row],[VALOR UNITARIO]]*REG_STOCK[[#This Row],[STOCK FISICO]]</f>
        <v>1184220.7484472049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699</v>
      </c>
      <c r="E29">
        <v>596</v>
      </c>
      <c r="F29">
        <v>52.5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519</v>
      </c>
      <c r="D30" s="81" t="s">
        <v>20</v>
      </c>
      <c r="E30">
        <v>2509</v>
      </c>
      <c r="F30">
        <v>0.10500000000000001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10289.047343394666</v>
      </c>
      <c r="Q30" s="3">
        <f>IFERROR(REG_STOCK[[#This Row],[VALOR UNITARIO]]*REG_STOCK[[#This Row],[PERDIDA O EN PROCESO]],"")</f>
        <v>636166.23396778316</v>
      </c>
      <c r="R30" s="3">
        <f>+REG_STOCK[[#This Row],[VALOR UNITARIO]]*REG_STOCK[[#This Row],[STOCK FISICO]]</f>
        <v>370405.70436220797</v>
      </c>
    </row>
    <row r="31" spans="1:18" hidden="1" x14ac:dyDescent="0.25">
      <c r="A31" s="1">
        <v>46146</v>
      </c>
      <c r="B31">
        <v>302010</v>
      </c>
      <c r="C31" s="81" t="s">
        <v>514</v>
      </c>
      <c r="D31" s="81" t="s">
        <v>20</v>
      </c>
      <c r="E31">
        <v>1596</v>
      </c>
      <c r="F31">
        <v>8.4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5690.5508432539682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750</v>
      </c>
      <c r="D32" s="81" t="s">
        <v>26</v>
      </c>
      <c r="E32">
        <v>3696</v>
      </c>
      <c r="F32">
        <v>0.69825000000000004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2062.1150223869076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12372.690134321445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F33">
        <v>47.25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21593.507725476105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4728978.1918792669</v>
      </c>
    </row>
    <row r="34" spans="1:18" hidden="1" x14ac:dyDescent="0.25">
      <c r="A34" s="1">
        <v>46146</v>
      </c>
      <c r="B34">
        <v>304101</v>
      </c>
      <c r="C34" s="81" t="s">
        <v>698</v>
      </c>
      <c r="D34" s="81" t="s">
        <v>18</v>
      </c>
      <c r="E34">
        <v>2665</v>
      </c>
      <c r="F34">
        <v>8.4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9649.7527739926027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2692281.023943936</v>
      </c>
    </row>
    <row r="35" spans="1:18" hidden="1" x14ac:dyDescent="0.25">
      <c r="A35" s="1">
        <v>46146</v>
      </c>
      <c r="B35">
        <v>302028</v>
      </c>
      <c r="C35" s="81" t="s">
        <v>515</v>
      </c>
      <c r="D35" s="81" t="s">
        <v>20</v>
      </c>
      <c r="E35">
        <v>8041</v>
      </c>
      <c r="F35">
        <v>6.8249999999999984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4765.1099898157581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13.650000000000002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15067.421912350597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1732753.5199203186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0.52500000000000002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16228.418009810792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3375510.9460406448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0.52500000000000002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11497.288819875776</v>
      </c>
      <c r="Q38" s="3">
        <f>IFERROR(REG_STOCK[[#This Row],[VALOR UNITARIO]]*REG_STOCK[[#This Row],[PERDIDA O EN PROCESO]],"")</f>
        <v>572036.76041210978</v>
      </c>
      <c r="R38" s="3">
        <f>+REG_STOCK[[#This Row],[VALOR UNITARIO]]*REG_STOCK[[#This Row],[STOCK FISICO]]</f>
        <v>3897580.9099378879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699</v>
      </c>
      <c r="E39">
        <v>676</v>
      </c>
      <c r="F39">
        <v>2.1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519</v>
      </c>
      <c r="D40" s="81" t="s">
        <v>20</v>
      </c>
      <c r="E40">
        <v>3181</v>
      </c>
      <c r="F40">
        <v>2.3625000000000003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10289.047343394666</v>
      </c>
      <c r="Q40" s="3">
        <f>IFERROR(REG_STOCK[[#This Row],[VALOR UNITARIO]]*REG_STOCK[[#This Row],[PERDIDA O EN PROCESO]],"")</f>
        <v>630407.35487401206</v>
      </c>
      <c r="R40" s="3">
        <f>+REG_STOCK[[#This Row],[VALOR UNITARIO]]*REG_STOCK[[#This Row],[STOCK FISICO]]</f>
        <v>4465446.5470332848</v>
      </c>
    </row>
    <row r="41" spans="1:18" hidden="1" x14ac:dyDescent="0.25">
      <c r="A41" s="1">
        <v>46153</v>
      </c>
      <c r="B41">
        <v>302010</v>
      </c>
      <c r="C41" s="81" t="s">
        <v>514</v>
      </c>
      <c r="D41" s="81" t="s">
        <v>20</v>
      </c>
      <c r="E41">
        <v>1848</v>
      </c>
      <c r="F41">
        <v>13.650000000000002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5690.5508432539682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750</v>
      </c>
      <c r="D42" s="81" t="s">
        <v>26</v>
      </c>
      <c r="E42">
        <v>4236</v>
      </c>
      <c r="F42">
        <v>0.52500000000000002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2062.1150223869076</v>
      </c>
      <c r="Q42" s="3">
        <f>IFERROR(REG_STOCK[[#This Row],[VALOR UNITARIO]]*REG_STOCK[[#This Row],[PERDIDA O EN PROCESO]],"")</f>
        <v>129682.85599499407</v>
      </c>
      <c r="R42" s="3">
        <f>+REG_STOCK[[#This Row],[VALOR UNITARIO]]*REG_STOCK[[#This Row],[STOCK FISICO]]</f>
        <v>53614.990582059596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F43">
        <v>7.875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21593.507725476105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5355189.9159180745</v>
      </c>
    </row>
    <row r="44" spans="1:18" hidden="1" x14ac:dyDescent="0.25">
      <c r="A44" s="1">
        <v>46153</v>
      </c>
      <c r="B44">
        <v>304101</v>
      </c>
      <c r="C44" s="81" t="s">
        <v>698</v>
      </c>
      <c r="D44" s="81" t="s">
        <v>18</v>
      </c>
      <c r="E44">
        <v>3169</v>
      </c>
      <c r="F44">
        <v>13.650000000000002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9649.7527739926027</v>
      </c>
      <c r="Q44" s="3">
        <f>IFERROR(REG_STOCK[[#This Row],[VALOR UNITARIO]]*REG_STOCK[[#This Row],[PERDIDA O EN PROCESO]],"")</f>
        <v>603699.98929818138</v>
      </c>
      <c r="R44" s="3">
        <f>+REG_STOCK[[#This Row],[VALOR UNITARIO]]*REG_STOCK[[#This Row],[STOCK FISICO]]</f>
        <v>5066120.206346116</v>
      </c>
    </row>
    <row r="45" spans="1:18" hidden="1" x14ac:dyDescent="0.25">
      <c r="A45" s="1">
        <v>46153</v>
      </c>
      <c r="B45">
        <v>302028</v>
      </c>
      <c r="C45" s="81" t="s">
        <v>515</v>
      </c>
      <c r="D45" s="81" t="s">
        <v>20</v>
      </c>
      <c r="E45">
        <v>8281</v>
      </c>
      <c r="F45">
        <v>0.91874999999999996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4765.1099898157581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0.52500000000000002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15067.421912350597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2486124.6155378483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52.5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16228.418009810792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3164541.5119131044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52.5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0.65625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150740.5806451613</v>
      </c>
      <c r="Q49" s="3">
        <f>IFERROR(REG_STOCK[[#This Row],[VALOR UNITARIO]]*REG_STOCK[[#This Row],[PERDIDA O EN PROCESO]],"")</f>
        <v>-120098921.52629922</v>
      </c>
      <c r="R49" s="3">
        <f>+REG_STOCK[[#This Row],[VALOR UNITARIO]]*REG_STOCK[[#This Row],[STOCK FISICO]]</f>
        <v>2261108.7096774196</v>
      </c>
    </row>
    <row r="50" spans="1:18" hidden="1" x14ac:dyDescent="0.25">
      <c r="A50" s="1">
        <v>46153</v>
      </c>
      <c r="B50" t="s">
        <v>21</v>
      </c>
      <c r="C50" s="81" t="s">
        <v>788</v>
      </c>
      <c r="D50" s="81" t="s">
        <v>20</v>
      </c>
      <c r="E50">
        <v>488</v>
      </c>
      <c r="F50">
        <v>1.5750000000000002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15443.519144144144</v>
      </c>
      <c r="Q50" s="3">
        <f>IFERROR(REG_STOCK[[#This Row],[VALOR UNITARIO]]*REG_STOCK[[#This Row],[PERDIDA O EN PROCESO]],"")</f>
        <v>745195.51836984372</v>
      </c>
      <c r="R50" s="3">
        <f>+REG_STOCK[[#This Row],[VALOR UNITARIO]]*REG_STOCK[[#This Row],[STOCK FISICO]]</f>
        <v>679514.84234234237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39308.848214285717</v>
      </c>
      <c r="Q51" s="3">
        <f>IFERROR(REG_STOCK[[#This Row],[VALOR UNITARIO]]*REG_STOCK[[#This Row],[PERDIDA O EN PROCESO]],"")</f>
        <v>-9497322.8207223527</v>
      </c>
      <c r="R51" s="3">
        <f>+REG_STOCK[[#This Row],[VALOR UNITARIO]]*REG_STOCK[[#This Row],[STOCK FISICO]]</f>
        <v>786176.96428571432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0.52500000000000002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707.86891891891889</v>
      </c>
      <c r="Q52" s="3">
        <f>IFERROR(REG_STOCK[[#This Row],[VALOR UNITARIO]]*REG_STOCK[[#This Row],[PERDIDA O EN PROCESO]],"")</f>
        <v>43890.375760952382</v>
      </c>
      <c r="R52" s="3">
        <f>+REG_STOCK[[#This Row],[VALOR UNITARIO]]*REG_STOCK[[#This Row],[STOCK FISICO]]</f>
        <v>141573.78378378379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0.91874999999999996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1.378125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11497.288819875776</v>
      </c>
      <c r="Q54" s="3">
        <f>IFERROR(REG_STOCK[[#This Row],[VALOR UNITARIO]]*REG_STOCK[[#This Row],[PERDIDA O EN PROCESO]],"")</f>
        <v>572036.76041210978</v>
      </c>
      <c r="R54" s="3">
        <f>+REG_STOCK[[#This Row],[VALOR UNITARIO]]*REG_STOCK[[#This Row],[STOCK FISICO]]</f>
        <v>1931544.5217391304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699</v>
      </c>
      <c r="E55">
        <v>716</v>
      </c>
      <c r="F55">
        <v>0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519</v>
      </c>
      <c r="D56" s="81" t="s">
        <v>20</v>
      </c>
      <c r="E56">
        <v>3181</v>
      </c>
      <c r="F56">
        <v>0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10289.047343394666</v>
      </c>
      <c r="Q56" s="3">
        <f>IFERROR(REG_STOCK[[#This Row],[VALOR UNITARIO]]*REG_STOCK[[#This Row],[PERDIDA O EN PROCESO]],"")</f>
        <v>630407.35487401206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514</v>
      </c>
      <c r="D57" s="81" t="s">
        <v>20</v>
      </c>
      <c r="E57">
        <v>2184</v>
      </c>
      <c r="F57">
        <v>47.25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5690.5508432539682</v>
      </c>
      <c r="Q57" s="3">
        <f>IFERROR(REG_STOCK[[#This Row],[VALOR UNITARIO]]*REG_STOCK[[#This Row],[PERDIDA O EN PROCESO]],"")</f>
        <v>353546.03650100663</v>
      </c>
      <c r="R57" s="3">
        <f>+REG_STOCK[[#This Row],[VALOR UNITARIO]]*REG_STOCK[[#This Row],[STOCK FISICO]]</f>
        <v>956012.54166666663</v>
      </c>
    </row>
    <row r="58" spans="1:18" hidden="1" x14ac:dyDescent="0.25">
      <c r="A58" s="1">
        <v>46160</v>
      </c>
      <c r="B58">
        <v>1901008</v>
      </c>
      <c r="C58" s="81" t="s">
        <v>750</v>
      </c>
      <c r="D58" s="81" t="s">
        <v>26</v>
      </c>
      <c r="E58">
        <v>4641</v>
      </c>
      <c r="F58">
        <v>22.05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2062.1150223869076</v>
      </c>
      <c r="Q58" s="3">
        <f>IFERROR(REG_STOCK[[#This Row],[VALOR UNITARIO]]*REG_STOCK[[#This Row],[PERDIDA O EN PROCESO]],"")</f>
        <v>129468.57842695898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F59">
        <v>0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21593.507725476105</v>
      </c>
      <c r="Q59" s="3">
        <f>IFERROR(REG_STOCK[[#This Row],[VALOR UNITARIO]]*REG_STOCK[[#This Row],[PERDIDA O EN PROCESO]],"")</f>
        <v>1302731.2242050709</v>
      </c>
      <c r="R59" s="3">
        <f>+REG_STOCK[[#This Row],[VALOR UNITARIO]]*REG_STOCK[[#This Row],[STOCK FISICO]]</f>
        <v>11790055.218109954</v>
      </c>
    </row>
    <row r="60" spans="1:18" hidden="1" x14ac:dyDescent="0.25">
      <c r="A60" s="1">
        <v>46160</v>
      </c>
      <c r="B60">
        <v>304101</v>
      </c>
      <c r="C60" s="81" t="s">
        <v>698</v>
      </c>
      <c r="D60" s="81" t="s">
        <v>18</v>
      </c>
      <c r="E60">
        <v>3337</v>
      </c>
      <c r="F60">
        <v>47.25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9649.7527739926027</v>
      </c>
      <c r="Q60" s="3">
        <f>IFERROR(REG_STOCK[[#This Row],[VALOR UNITARIO]]*REG_STOCK[[#This Row],[PERDIDA O EN PROCESO]],"")</f>
        <v>601914.51499944134</v>
      </c>
      <c r="R60" s="3">
        <f>+REG_STOCK[[#This Row],[VALOR UNITARIO]]*REG_STOCK[[#This Row],[STOCK FISICO]]</f>
        <v>1727305.7465446759</v>
      </c>
    </row>
    <row r="61" spans="1:18" hidden="1" x14ac:dyDescent="0.25">
      <c r="A61" s="1">
        <v>46160</v>
      </c>
      <c r="B61">
        <v>302028</v>
      </c>
      <c r="C61" s="81" t="s">
        <v>515</v>
      </c>
      <c r="D61" s="81" t="s">
        <v>20</v>
      </c>
      <c r="E61">
        <v>8641</v>
      </c>
      <c r="F61">
        <v>3.9375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4765.1099898157581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7.875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15067.421912350597</v>
      </c>
      <c r="Q62" s="3">
        <f>IFERROR(REG_STOCK[[#This Row],[VALOR UNITARIO]]*REG_STOCK[[#This Row],[PERDIDA O EN PROCESO]],"")</f>
        <v>918220.6849471092</v>
      </c>
      <c r="R62" s="3">
        <f>+REG_STOCK[[#This Row],[VALOR UNITARIO]]*REG_STOCK[[#This Row],[STOCK FISICO]]</f>
        <v>2591596.5689243027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16228.418009810792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681593.55641205329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1.05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150740.5806451613</v>
      </c>
      <c r="Q65" s="3">
        <f>IFERROR(REG_STOCK[[#This Row],[VALOR UNITARIO]]*REG_STOCK[[#This Row],[PERDIDA O EN PROCESO]],"")</f>
        <v>-131495557.62723614</v>
      </c>
      <c r="R65" s="3">
        <f>+REG_STOCK[[#This Row],[VALOR UNITARIO]]*REG_STOCK[[#This Row],[STOCK FISICO]]</f>
        <v>4974439.1612903234</v>
      </c>
    </row>
    <row r="66" spans="1:18" hidden="1" x14ac:dyDescent="0.25">
      <c r="A66" s="1">
        <v>46160</v>
      </c>
      <c r="B66" t="s">
        <v>21</v>
      </c>
      <c r="C66" s="81" t="s">
        <v>788</v>
      </c>
      <c r="D66" s="81" t="s">
        <v>20</v>
      </c>
      <c r="E66">
        <v>488</v>
      </c>
      <c r="F66">
        <v>0.31171874999999999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15443.519144144144</v>
      </c>
      <c r="Q66" s="3">
        <f>IFERROR(REG_STOCK[[#This Row],[VALOR UNITARIO]]*REG_STOCK[[#This Row],[PERDIDA O EN PROCESO]],"")</f>
        <v>729631.37713109946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0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39308.848214285717</v>
      </c>
      <c r="Q67" s="3">
        <f>IFERROR(REG_STOCK[[#This Row],[VALOR UNITARIO]]*REG_STOCK[[#This Row],[PERDIDA O EN PROCESO]],"")</f>
        <v>-9497322.8207223527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1.378125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707.86891891891889</v>
      </c>
      <c r="Q68" s="3">
        <f>IFERROR(REG_STOCK[[#This Row],[VALOR UNITARIO]]*REG_STOCK[[#This Row],[PERDIDA O EN PROCESO]],"")</f>
        <v>43713.500285375609</v>
      </c>
      <c r="R68" s="3">
        <f>+REG_STOCK[[#This Row],[VALOR UNITARIO]]*REG_STOCK[[#This Row],[STOCK FISICO]]</f>
        <v>3539.3445945945946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52.5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11497.288819875776</v>
      </c>
      <c r="Q70" s="3">
        <f>IFERROR(REG_STOCK[[#This Row],[VALOR UNITARIO]]*REG_STOCK[[#This Row],[PERDIDA O EN PROCESO]],"")</f>
        <v>572036.76041210978</v>
      </c>
      <c r="R70" s="3">
        <f>+REG_STOCK[[#This Row],[VALOR UNITARIO]]*REG_STOCK[[#This Row],[STOCK FISICO]]</f>
        <v>2943305.9378881985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699</v>
      </c>
      <c r="E71">
        <v>716</v>
      </c>
      <c r="F71">
        <v>0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519</v>
      </c>
      <c r="D72" s="81" t="s">
        <v>20</v>
      </c>
      <c r="E72">
        <v>3469</v>
      </c>
      <c r="F72">
        <v>0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10289.047343394666</v>
      </c>
      <c r="Q72" s="3">
        <f>IFERROR(REG_STOCK[[#This Row],[VALOR UNITARIO]]*REG_STOCK[[#This Row],[PERDIDA O EN PROCESO]],"")</f>
        <v>627939.26383382431</v>
      </c>
      <c r="R72" s="3">
        <f>+REG_STOCK[[#This Row],[VALOR UNITARIO]]*REG_STOCK[[#This Row],[STOCK FISICO]]</f>
        <v>1522779.0068224105</v>
      </c>
    </row>
    <row r="73" spans="1:18" hidden="1" x14ac:dyDescent="0.25">
      <c r="A73" s="1">
        <v>46167</v>
      </c>
      <c r="B73">
        <v>302010</v>
      </c>
      <c r="C73" s="81" t="s">
        <v>514</v>
      </c>
      <c r="D73" s="81" t="s">
        <v>20</v>
      </c>
      <c r="E73">
        <v>2184</v>
      </c>
      <c r="F73">
        <v>0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5690.5508432539682</v>
      </c>
      <c r="Q73" s="3">
        <f>IFERROR(REG_STOCK[[#This Row],[VALOR UNITARIO]]*REG_STOCK[[#This Row],[PERDIDA O EN PROCESO]],"")</f>
        <v>352761.70132586523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750</v>
      </c>
      <c r="D74" s="81" t="s">
        <v>26</v>
      </c>
      <c r="E74">
        <v>5181</v>
      </c>
      <c r="F74">
        <v>0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2062.1150223869076</v>
      </c>
      <c r="Q74" s="3">
        <f>IFERROR(REG_STOCK[[#This Row],[VALOR UNITARIO]]*REG_STOCK[[#This Row],[PERDIDA O EN PROCESO]],"")</f>
        <v>129182.87500291219</v>
      </c>
      <c r="R74" s="3">
        <f>+REG_STOCK[[#This Row],[VALOR UNITARIO]]*REG_STOCK[[#This Row],[STOCK FISICO]]</f>
        <v>68049.795738767949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F75">
        <v>0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21593.507725476105</v>
      </c>
      <c r="Q75" s="3">
        <f>IFERROR(REG_STOCK[[#This Row],[VALOR UNITARIO]]*REG_STOCK[[#This Row],[PERDIDA O EN PROCESO]],"")</f>
        <v>1302731.2242050709</v>
      </c>
      <c r="R75" s="3">
        <f>+REG_STOCK[[#This Row],[VALOR UNITARIO]]*REG_STOCK[[#This Row],[STOCK FISICO]]</f>
        <v>9652297.9532878194</v>
      </c>
    </row>
    <row r="76" spans="1:18" hidden="1" x14ac:dyDescent="0.25">
      <c r="A76" s="1">
        <v>46167</v>
      </c>
      <c r="B76">
        <v>304101</v>
      </c>
      <c r="C76" s="81" t="s">
        <v>698</v>
      </c>
      <c r="D76" s="81" t="s">
        <v>18</v>
      </c>
      <c r="E76">
        <v>3589</v>
      </c>
      <c r="F76">
        <v>0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9649.7527739926027</v>
      </c>
      <c r="Q76" s="3">
        <f>IFERROR(REG_STOCK[[#This Row],[VALOR UNITARIO]]*REG_STOCK[[#This Row],[PERDIDA O EN PROCESO]],"")</f>
        <v>601557.42013969331</v>
      </c>
      <c r="R76" s="3">
        <f>+REG_STOCK[[#This Row],[VALOR UNITARIO]]*REG_STOCK[[#This Row],[STOCK FISICO]]</f>
        <v>1254467.8606190383</v>
      </c>
    </row>
    <row r="77" spans="1:18" hidden="1" x14ac:dyDescent="0.25">
      <c r="A77" s="1">
        <v>46167</v>
      </c>
      <c r="B77">
        <v>302028</v>
      </c>
      <c r="C77" s="81" t="s">
        <v>515</v>
      </c>
      <c r="D77" s="81" t="s">
        <v>20</v>
      </c>
      <c r="E77">
        <v>8641</v>
      </c>
      <c r="F77">
        <v>0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4765.1099898157581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0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15067.421912350597</v>
      </c>
      <c r="Q78" s="3">
        <f>IFERROR(REG_STOCK[[#This Row],[VALOR UNITARIO]]*REG_STOCK[[#This Row],[PERDIDA O EN PROCESO]],"")</f>
        <v>914604.35346392717</v>
      </c>
      <c r="R78" s="3">
        <f>+REG_STOCK[[#This Row],[VALOR UNITARIO]]*REG_STOCK[[#This Row],[STOCK FISICO]]</f>
        <v>2938147.2729083663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16228.418009810792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2888658.4057463207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0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150740.5806451613</v>
      </c>
      <c r="Q81" s="3">
        <f>IFERROR(REG_STOCK[[#This Row],[VALOR UNITARIO]]*REG_STOCK[[#This Row],[PERDIDA O EN PROCESO]],"")</f>
        <v>-140262200.78180301</v>
      </c>
      <c r="R81" s="3">
        <f>+REG_STOCK[[#This Row],[VALOR UNITARIO]]*REG_STOCK[[#This Row],[STOCK FISICO]]</f>
        <v>4672958</v>
      </c>
    </row>
    <row r="82" spans="1:18" hidden="1" x14ac:dyDescent="0.25">
      <c r="A82" s="1">
        <v>46167</v>
      </c>
      <c r="B82" t="s">
        <v>21</v>
      </c>
      <c r="C82" s="81" t="s">
        <v>788</v>
      </c>
      <c r="D82" s="81" t="s">
        <v>20</v>
      </c>
      <c r="E82">
        <v>488</v>
      </c>
      <c r="F82">
        <v>8.1375000000000003E-2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15443.519144144144</v>
      </c>
      <c r="Q82" s="3">
        <f>IFERROR(REG_STOCK[[#This Row],[VALOR UNITARIO]]*REG_STOCK[[#This Row],[PERDIDA O EN PROCESO]],"")</f>
        <v>714067.23589235509</v>
      </c>
      <c r="R82" s="3">
        <f>+REG_STOCK[[#This Row],[VALOR UNITARIO]]*REG_STOCK[[#This Row],[STOCK FISICO]]</f>
        <v>694958.36148648651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0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39308.848214285717</v>
      </c>
      <c r="Q83" s="3">
        <f>IFERROR(REG_STOCK[[#This Row],[VALOR UNITARIO]]*REG_STOCK[[#This Row],[PERDIDA O EN PROCESO]],"")</f>
        <v>-11109818.002794385</v>
      </c>
      <c r="R83" s="3">
        <f>+REG_STOCK[[#This Row],[VALOR UNITARIO]]*REG_STOCK[[#This Row],[STOCK FISICO]]</f>
        <v>1572353.9285714286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707.86891891891889</v>
      </c>
      <c r="Q84" s="3">
        <f>IFERROR(REG_STOCK[[#This Row],[VALOR UNITARIO]]*REG_STOCK[[#This Row],[PERDIDA O EN PROCESO]],"")</f>
        <v>43713.500285375609</v>
      </c>
      <c r="R84" s="3">
        <f>+REG_STOCK[[#This Row],[VALOR UNITARIO]]*REG_STOCK[[#This Row],[STOCK FISICO]]</f>
        <v>2831.4756756756756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11497.288819875776</v>
      </c>
      <c r="Q86" s="3">
        <f>IFERROR(REG_STOCK[[#This Row],[VALOR UNITARIO]]*REG_STOCK[[#This Row],[PERDIDA O EN PROCESO]],"")</f>
        <v>567746.66473981936</v>
      </c>
      <c r="R86" s="3">
        <f>+REG_STOCK[[#This Row],[VALOR UNITARIO]]*REG_STOCK[[#This Row],[STOCK FISICO]]</f>
        <v>873793.9503105589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699</v>
      </c>
      <c r="E87">
        <v>836</v>
      </c>
      <c r="F87">
        <v>0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519</v>
      </c>
      <c r="D88" s="81" t="s">
        <v>20</v>
      </c>
      <c r="E88">
        <v>3757</v>
      </c>
      <c r="F88">
        <v>0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10289.047343394666</v>
      </c>
      <c r="Q88" s="3">
        <f>IFERROR(REG_STOCK[[#This Row],[VALOR UNITARIO]]*REG_STOCK[[#This Row],[PERDIDA O EN PROCESO]],"")</f>
        <v>625471.1727936368</v>
      </c>
      <c r="R88" s="3">
        <f>+REG_STOCK[[#This Row],[VALOR UNITARIO]]*REG_STOCK[[#This Row],[STOCK FISICO]]</f>
        <v>1481622.8174488319</v>
      </c>
    </row>
    <row r="89" spans="1:18" hidden="1" x14ac:dyDescent="0.25">
      <c r="A89" s="1">
        <v>46174</v>
      </c>
      <c r="B89">
        <v>302010</v>
      </c>
      <c r="C89" s="81" t="s">
        <v>514</v>
      </c>
      <c r="D89" s="81" t="s">
        <v>20</v>
      </c>
      <c r="E89">
        <v>2856</v>
      </c>
      <c r="F89">
        <v>0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5690.5508432539682</v>
      </c>
      <c r="Q89" s="3">
        <f>IFERROR(REG_STOCK[[#This Row],[VALOR UNITARIO]]*REG_STOCK[[#This Row],[PERDIDA O EN PROCESO]],"")</f>
        <v>350408.69580044103</v>
      </c>
      <c r="R89" s="3">
        <f>+REG_STOCK[[#This Row],[VALOR UNITARIO]]*REG_STOCK[[#This Row],[STOCK FISICO]]</f>
        <v>2390031.3541666665</v>
      </c>
    </row>
    <row r="90" spans="1:18" hidden="1" x14ac:dyDescent="0.25">
      <c r="A90" s="1">
        <v>46174</v>
      </c>
      <c r="B90">
        <v>1901008</v>
      </c>
      <c r="C90" s="81" t="s">
        <v>750</v>
      </c>
      <c r="D90" s="81" t="s">
        <v>26</v>
      </c>
      <c r="E90">
        <v>5721</v>
      </c>
      <c r="F90">
        <v>0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2062.1150223869076</v>
      </c>
      <c r="Q90" s="3">
        <f>IFERROR(REG_STOCK[[#This Row],[VALOR UNITARIO]]*REG_STOCK[[#This Row],[PERDIDA O EN PROCESO]],"")</f>
        <v>128782.89020924669</v>
      </c>
      <c r="R90" s="3">
        <f>+REG_STOCK[[#This Row],[VALOR UNITARIO]]*REG_STOCK[[#This Row],[STOCK FISICO]]</f>
        <v>103105.75111934538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F91">
        <v>0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21593.507725476105</v>
      </c>
      <c r="Q91" s="3">
        <f>IFERROR(REG_STOCK[[#This Row],[VALOR UNITARIO]]*REG_STOCK[[#This Row],[PERDIDA O EN PROCESO]],"")</f>
        <v>1293182.6374309266</v>
      </c>
      <c r="R91" s="3">
        <f>+REG_STOCK[[#This Row],[VALOR UNITARIO]]*REG_STOCK[[#This Row],[STOCK FISICO]]</f>
        <v>4340295.0528206974</v>
      </c>
    </row>
    <row r="92" spans="1:18" hidden="1" x14ac:dyDescent="0.25">
      <c r="A92" s="1">
        <v>46174</v>
      </c>
      <c r="B92">
        <v>304101</v>
      </c>
      <c r="C92" s="81" t="s">
        <v>698</v>
      </c>
      <c r="D92" s="81" t="s">
        <v>18</v>
      </c>
      <c r="E92">
        <v>4261</v>
      </c>
      <c r="F92">
        <v>0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9649.7527739926027</v>
      </c>
      <c r="Q92" s="3">
        <f>IFERROR(REG_STOCK[[#This Row],[VALOR UNITARIO]]*REG_STOCK[[#This Row],[PERDIDA O EN PROCESO]],"")</f>
        <v>598904.71546727954</v>
      </c>
      <c r="R92" s="3">
        <f>+REG_STOCK[[#This Row],[VALOR UNITARIO]]*REG_STOCK[[#This Row],[STOCK FISICO]]</f>
        <v>2238742.6435662839</v>
      </c>
    </row>
    <row r="93" spans="1:18" hidden="1" x14ac:dyDescent="0.25">
      <c r="A93" s="1">
        <v>46174</v>
      </c>
      <c r="B93">
        <v>302028</v>
      </c>
      <c r="C93" s="81" t="s">
        <v>515</v>
      </c>
      <c r="D93" s="81" t="s">
        <v>20</v>
      </c>
      <c r="E93">
        <v>9601</v>
      </c>
      <c r="F93">
        <v>0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4765.1099898157581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2778059.124062587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15067.421912350597</v>
      </c>
      <c r="Q94" s="3">
        <f>IFERROR(REG_STOCK[[#This Row],[VALOR UNITARIO]]*REG_STOCK[[#This Row],[PERDIDA O EN PROCESO]],"")</f>
        <v>904450.80737653119</v>
      </c>
      <c r="R94" s="3">
        <f>+REG_STOCK[[#This Row],[VALOR UNITARIO]]*REG_STOCK[[#This Row],[STOCK FISICO]]</f>
        <v>2019034.5362549801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16228.418009810792</v>
      </c>
      <c r="Q95" s="3">
        <f>IFERROR(REG_STOCK[[#This Row],[VALOR UNITARIO]]*REG_STOCK[[#This Row],[PERDIDA O EN PROCESO]],"")</f>
        <v>1000017.7319899542</v>
      </c>
      <c r="R95" s="3">
        <f>+REG_STOCK[[#This Row],[VALOR UNITARIO]]*REG_STOCK[[#This Row],[STOCK FISICO]]</f>
        <v>3537795.1261387528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0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150740.5806451613</v>
      </c>
      <c r="Q97" s="3">
        <f>IFERROR(REG_STOCK[[#This Row],[VALOR UNITARIO]]*REG_STOCK[[#This Row],[PERDIDA O EN PROCESO]],"")</f>
        <v>-145522186.67454311</v>
      </c>
      <c r="R97" s="3">
        <f>+REG_STOCK[[#This Row],[VALOR UNITARIO]]*REG_STOCK[[#This Row],[STOCK FISICO]]</f>
        <v>1055184.0645161292</v>
      </c>
    </row>
    <row r="98" spans="1:18" hidden="1" x14ac:dyDescent="0.25">
      <c r="A98" s="1">
        <v>46174</v>
      </c>
      <c r="B98" t="s">
        <v>21</v>
      </c>
      <c r="C98" s="81" t="s">
        <v>788</v>
      </c>
      <c r="D98" s="81" t="s">
        <v>20</v>
      </c>
      <c r="E98">
        <v>528</v>
      </c>
      <c r="F98">
        <v>4.2840000000000007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15443.519144144144</v>
      </c>
      <c r="Q98" s="3">
        <f>IFERROR(REG_STOCK[[#This Row],[VALOR UNITARIO]]*REG_STOCK[[#This Row],[PERDIDA O EN PROCESO]],"")</f>
        <v>698503.09465361061</v>
      </c>
      <c r="R98" s="3">
        <f>+REG_STOCK[[#This Row],[VALOR UNITARIO]]*REG_STOCK[[#This Row],[STOCK FISICO]]</f>
        <v>432418.53603603604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0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39308.848214285717</v>
      </c>
      <c r="Q99" s="3">
        <f>IFERROR(REG_STOCK[[#This Row],[VALOR UNITARIO]]*REG_STOCK[[#This Row],[PERDIDA O EN PROCESO]],"")</f>
        <v>-11109818.002794385</v>
      </c>
      <c r="R99" s="3">
        <f>+REG_STOCK[[#This Row],[VALOR UNITARIO]]*REG_STOCK[[#This Row],[STOCK FISICO]]</f>
        <v>1139956.5982142859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707.86891891891889</v>
      </c>
      <c r="Q100" s="3">
        <f>IFERROR(REG_STOCK[[#This Row],[VALOR UNITARIO]]*REG_STOCK[[#This Row],[PERDIDA O EN PROCESO]],"")</f>
        <v>43359.749334222062</v>
      </c>
      <c r="R100" s="3">
        <f>+REG_STOCK[[#This Row],[VALOR UNITARIO]]*REG_STOCK[[#This Row],[STOCK FISICO]]</f>
        <v>3539.3445945945946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11497.288819875776</v>
      </c>
      <c r="Q102" s="3">
        <f>IFERROR(REG_STOCK[[#This Row],[VALOR UNITARIO]]*REG_STOCK[[#This Row],[PERDIDA O EN PROCESO]],"")</f>
        <v>556714.99015393015</v>
      </c>
      <c r="R102" s="3">
        <f>+REG_STOCK[[#This Row],[VALOR UNITARIO]]*REG_STOCK[[#This Row],[STOCK FISICO]]</f>
        <v>1310690.9254658385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699</v>
      </c>
      <c r="E103">
        <v>836</v>
      </c>
      <c r="F103">
        <v>0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hidden="1" x14ac:dyDescent="0.25">
      <c r="A104" s="1">
        <v>46181</v>
      </c>
      <c r="B104">
        <v>302046</v>
      </c>
      <c r="C104" s="81" t="s">
        <v>519</v>
      </c>
      <c r="D104" s="81" t="s">
        <v>20</v>
      </c>
      <c r="E104">
        <v>4045</v>
      </c>
      <c r="F104">
        <v>0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10289.047343394666</v>
      </c>
      <c r="Q104" s="3">
        <f>IFERROR(REG_STOCK[[#This Row],[VALOR UNITARIO]]*REG_STOCK[[#This Row],[PERDIDA O EN PROCESO]],"")</f>
        <v>621563.36198000633</v>
      </c>
      <c r="R104" s="3">
        <f>+REG_STOCK[[#This Row],[VALOR UNITARIO]]*REG_STOCK[[#This Row],[STOCK FISICO]]</f>
        <v>1481622.8174488319</v>
      </c>
    </row>
    <row r="105" spans="1:18" hidden="1" x14ac:dyDescent="0.25">
      <c r="A105" s="1">
        <v>46181</v>
      </c>
      <c r="B105">
        <v>302010</v>
      </c>
      <c r="C105" s="81" t="s">
        <v>514</v>
      </c>
      <c r="D105" s="81" t="s">
        <v>20</v>
      </c>
      <c r="E105">
        <v>3024</v>
      </c>
      <c r="F105">
        <v>0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5690.5508432539682</v>
      </c>
      <c r="Q105" s="3">
        <f>IFERROR(REG_STOCK[[#This Row],[VALOR UNITARIO]]*REG_STOCK[[#This Row],[PERDIDA O EN PROCESO]],"")</f>
        <v>349624.36062529963</v>
      </c>
      <c r="R105" s="3">
        <f>+REG_STOCK[[#This Row],[VALOR UNITARIO]]*REG_STOCK[[#This Row],[STOCK FISICO]]</f>
        <v>1912025.0833333333</v>
      </c>
    </row>
    <row r="106" spans="1:18" hidden="1" x14ac:dyDescent="0.25">
      <c r="A106" s="1">
        <v>46181</v>
      </c>
      <c r="B106">
        <v>1901008</v>
      </c>
      <c r="C106" s="81" t="s">
        <v>750</v>
      </c>
      <c r="D106" s="81" t="s">
        <v>26</v>
      </c>
      <c r="E106">
        <v>6207</v>
      </c>
      <c r="F106">
        <v>0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2062.1150223869076</v>
      </c>
      <c r="Q106" s="3">
        <f>IFERROR(REG_STOCK[[#This Row],[VALOR UNITARIO]]*REG_STOCK[[#This Row],[PERDIDA O EN PROCESO]],"")</f>
        <v>128640.0384972233</v>
      </c>
      <c r="R106" s="3">
        <f>+REG_STOCK[[#This Row],[VALOR UNITARIO]]*REG_STOCK[[#This Row],[STOCK FISICO]]</f>
        <v>105167.86614173229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F107">
        <v>0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21593.507725476105</v>
      </c>
      <c r="Q107" s="3">
        <f>IFERROR(REG_STOCK[[#This Row],[VALOR UNITARIO]]*REG_STOCK[[#This Row],[PERDIDA O EN PROCESO]],"")</f>
        <v>1290318.0613986831</v>
      </c>
      <c r="R107" s="3">
        <f>+REG_STOCK[[#This Row],[VALOR UNITARIO]]*REG_STOCK[[#This Row],[STOCK FISICO]]</f>
        <v>4513043.1146245059</v>
      </c>
    </row>
    <row r="108" spans="1:18" hidden="1" x14ac:dyDescent="0.25">
      <c r="A108" s="1">
        <v>46181</v>
      </c>
      <c r="B108">
        <v>304101</v>
      </c>
      <c r="C108" s="81" t="s">
        <v>698</v>
      </c>
      <c r="D108" s="81" t="s">
        <v>18</v>
      </c>
      <c r="E108">
        <v>4633</v>
      </c>
      <c r="F108">
        <v>0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9649.7527739926027</v>
      </c>
      <c r="Q108" s="3">
        <f>IFERROR(REG_STOCK[[#This Row],[VALOR UNITARIO]]*REG_STOCK[[#This Row],[PERDIDA O EN PROCESO]],"")</f>
        <v>596762.14630879147</v>
      </c>
      <c r="R108" s="3">
        <f>+REG_STOCK[[#This Row],[VALOR UNITARIO]]*REG_STOCK[[#This Row],[STOCK FISICO]]</f>
        <v>3657256.3013431965</v>
      </c>
    </row>
    <row r="109" spans="1:18" hidden="1" x14ac:dyDescent="0.25">
      <c r="A109" s="1">
        <v>46181</v>
      </c>
      <c r="B109">
        <v>302028</v>
      </c>
      <c r="C109" s="81" t="s">
        <v>515</v>
      </c>
      <c r="D109" s="81" t="s">
        <v>20</v>
      </c>
      <c r="E109">
        <v>9841</v>
      </c>
      <c r="F109">
        <v>0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4765.1099898157581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1820272.0161096195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15067.421912350597</v>
      </c>
      <c r="Q110" s="3">
        <f>IFERROR(REG_STOCK[[#This Row],[VALOR UNITARIO]]*REG_STOCK[[#This Row],[PERDIDA O EN PROCESO]],"")</f>
        <v>900834.47589334904</v>
      </c>
      <c r="R110" s="3">
        <f>+REG_STOCK[[#This Row],[VALOR UNITARIO]]*REG_STOCK[[#This Row],[STOCK FISICO]]</f>
        <v>3646316.1027888446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16228.418009810792</v>
      </c>
      <c r="Q111" s="3">
        <f>IFERROR(REG_STOCK[[#This Row],[VALOR UNITARIO]]*REG_STOCK[[#This Row],[PERDIDA O EN PROCESO]],"")</f>
        <v>997689.36366194428</v>
      </c>
      <c r="R111" s="3">
        <f>+REG_STOCK[[#This Row],[VALOR UNITARIO]]*REG_STOCK[[#This Row],[STOCK FISICO]]</f>
        <v>3683850.8882270497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150740.5806451613</v>
      </c>
      <c r="Q113" s="3">
        <f>IFERROR(REG_STOCK[[#This Row],[VALOR UNITARIO]]*REG_STOCK[[#This Row],[PERDIDA O EN PROCESO]],"")</f>
        <v>-151658836.88273993</v>
      </c>
      <c r="R113" s="3">
        <f>+REG_STOCK[[#This Row],[VALOR UNITARIO]]*REG_STOCK[[#This Row],[STOCK FISICO]]</f>
        <v>753702.90322580654</v>
      </c>
    </row>
    <row r="114" spans="1:18" hidden="1" x14ac:dyDescent="0.25">
      <c r="A114" s="1">
        <v>46181</v>
      </c>
      <c r="B114" t="s">
        <v>21</v>
      </c>
      <c r="C114" s="81" t="s">
        <v>788</v>
      </c>
      <c r="D114" s="81" t="s">
        <v>20</v>
      </c>
      <c r="E114">
        <v>728</v>
      </c>
      <c r="F114">
        <v>0.7111632270168855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15443.519144144144</v>
      </c>
      <c r="Q114" s="3">
        <f>IFERROR(REG_STOCK[[#This Row],[VALOR UNITARIO]]*REG_STOCK[[#This Row],[PERDIDA O EN PROCESO]],"")</f>
        <v>667374.81217612175</v>
      </c>
      <c r="R114" s="3">
        <f>+REG_STOCK[[#This Row],[VALOR UNITARIO]]*REG_STOCK[[#This Row],[STOCK FISICO]]</f>
        <v>108104.63400900901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39308.848214285717</v>
      </c>
      <c r="Q115" s="3">
        <f>IFERROR(REG_STOCK[[#This Row],[VALOR UNITARIO]]*REG_STOCK[[#This Row],[PERDIDA O EN PROCESO]],"")</f>
        <v>-12722313.184866415</v>
      </c>
      <c r="R115" s="3">
        <f>+REG_STOCK[[#This Row],[VALOR UNITARIO]]*REG_STOCK[[#This Row],[STOCK FISICO]]</f>
        <v>1611662.7767857143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707.86891891891889</v>
      </c>
      <c r="Q116" s="3">
        <f>IFERROR(REG_STOCK[[#This Row],[VALOR UNITARIO]]*REG_STOCK[[#This Row],[PERDIDA O EN PROCESO]],"")</f>
        <v>43359.749334222062</v>
      </c>
      <c r="R116" s="3">
        <f>+REG_STOCK[[#This Row],[VALOR UNITARIO]]*REG_STOCK[[#This Row],[STOCK FISICO]]</f>
        <v>2831.4756756756756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0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0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1241</v>
      </c>
      <c r="J118" s="81">
        <f>+REG_STOCK[[#This Row],[SOLICITADO A TF]]-REG_STOCK[[#This Row],[STOCK FISICO]]</f>
        <v>1163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134.25685425685424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143.26118326118325</v>
      </c>
      <c r="O118" s="3">
        <f>IF($V$2-REG_STOCK[[#This Row],[ALCANCE FISICO]]&gt;0,"",($V$2-REG_STOCK[[#This Row],[ALCANCE FISICO]]/REG_STOCK[[#This Row],[CUBICACION PPTO.]]))</f>
        <v>47.461912466241472</v>
      </c>
      <c r="P118" s="3">
        <f>+_xlfn.XLOOKUP(REG_STOCK[[#This Row],[CODIGO]],PRODUCTOS[CODIGO],PRODUCTOS[PRECIO COMPRA UNITARIO],"",0)</f>
        <v>11497.288819875776</v>
      </c>
      <c r="Q118" s="3">
        <f>IFERROR(REG_STOCK[[#This Row],[VALOR UNITARIO]]*REG_STOCK[[#This Row],[PERDIDA O EN PROCESO]],"")</f>
        <v>545683.31556804082</v>
      </c>
      <c r="R118" s="3">
        <f>+REG_STOCK[[#This Row],[VALOR UNITARIO]]*REG_STOCK[[#This Row],[STOCK FISICO]]</f>
        <v>896788.5279503105</v>
      </c>
    </row>
    <row r="119" spans="1:18" x14ac:dyDescent="0.25">
      <c r="A119" s="1">
        <v>46188</v>
      </c>
      <c r="B119">
        <v>701043</v>
      </c>
      <c r="C119" s="81" t="s">
        <v>197</v>
      </c>
      <c r="D119" s="81" t="s">
        <v>699</v>
      </c>
      <c r="E119">
        <v>956</v>
      </c>
      <c r="F119">
        <v>0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3194147.5543933054</v>
      </c>
    </row>
    <row r="120" spans="1:18" x14ac:dyDescent="0.25">
      <c r="A120" s="1">
        <v>46188</v>
      </c>
      <c r="B120">
        <v>302046</v>
      </c>
      <c r="C120" s="81" t="s">
        <v>519</v>
      </c>
      <c r="D120" s="81" t="s">
        <v>20</v>
      </c>
      <c r="E120">
        <v>4549</v>
      </c>
      <c r="F120">
        <v>0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10289.047343394666</v>
      </c>
      <c r="Q120" s="3">
        <f>IFERROR(REG_STOCK[[#This Row],[VALOR UNITARIO]]*REG_STOCK[[#This Row],[PERDIDA O EN PROCESO]],"")</f>
        <v>618683.9224331209</v>
      </c>
      <c r="R120" s="3">
        <f>+REG_STOCK[[#This Row],[VALOR UNITARIO]]*REG_STOCK[[#This Row],[STOCK FISICO]]</f>
        <v>3580588.4755013441</v>
      </c>
    </row>
    <row r="121" spans="1:18" x14ac:dyDescent="0.25">
      <c r="A121" s="1">
        <v>46188</v>
      </c>
      <c r="B121">
        <v>302010</v>
      </c>
      <c r="C121" s="81" t="s">
        <v>514</v>
      </c>
      <c r="D121" s="81" t="s">
        <v>20</v>
      </c>
      <c r="E121">
        <v>3024</v>
      </c>
      <c r="F121">
        <v>0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5690.5508432539682</v>
      </c>
      <c r="Q121" s="3">
        <f>IFERROR(REG_STOCK[[#This Row],[VALOR UNITARIO]]*REG_STOCK[[#This Row],[PERDIDA O EN PROCESO]],"")</f>
        <v>349624.36062529963</v>
      </c>
      <c r="R121" s="3">
        <f>+REG_STOCK[[#This Row],[VALOR UNITARIO]]*REG_STOCK[[#This Row],[STOCK FISICO]]</f>
        <v>0</v>
      </c>
    </row>
    <row r="122" spans="1:18" x14ac:dyDescent="0.25">
      <c r="A122" s="1">
        <v>46188</v>
      </c>
      <c r="B122">
        <v>1901008</v>
      </c>
      <c r="C122" s="81" t="s">
        <v>750</v>
      </c>
      <c r="D122" s="81" t="s">
        <v>26</v>
      </c>
      <c r="E122">
        <v>6207</v>
      </c>
      <c r="F122">
        <v>0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6574</v>
      </c>
      <c r="J122" s="81">
        <f>+REG_STOCK[[#This Row],[SOLICITADO A TF]]-REG_STOCK[[#This Row],[STOCK FISICO]]</f>
        <v>6567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105.1892638974245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105.30138889320369</v>
      </c>
      <c r="O122" s="3">
        <f>IF($V$2-REG_STOCK[[#This Row],[ALCANCE FISICO]]&gt;0,"",($V$2-REG_STOCK[[#This Row],[ALCANCE FISICO]]/REG_STOCK[[#This Row],[CUBICACION PPTO.]]))</f>
        <v>62.313297459258031</v>
      </c>
      <c r="P122" s="3">
        <f>+_xlfn.XLOOKUP(REG_STOCK[[#This Row],[CODIGO]],PRODUCTOS[CODIGO],PRODUCTOS[PRECIO COMPRA UNITARIO],"",0)</f>
        <v>2062.1150223869076</v>
      </c>
      <c r="Q122" s="3">
        <f>IFERROR(REG_STOCK[[#This Row],[VALOR UNITARIO]]*REG_STOCK[[#This Row],[PERDIDA O EN PROCESO]],"")</f>
        <v>128497.18678519991</v>
      </c>
      <c r="R122" s="3">
        <f>+REG_STOCK[[#This Row],[VALOR UNITARIO]]*REG_STOCK[[#This Row],[STOCK FISICO]]</f>
        <v>14434.805156708353</v>
      </c>
    </row>
    <row r="123" spans="1:18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F123">
        <v>0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21593.507725476105</v>
      </c>
      <c r="Q123" s="3">
        <f>IFERROR(REG_STOCK[[#This Row],[VALOR UNITARIO]]*REG_STOCK[[#This Row],[PERDIDA O EN PROCESO]],"")</f>
        <v>1290318.0613986831</v>
      </c>
      <c r="R123" s="3">
        <f>+REG_STOCK[[#This Row],[VALOR UNITARIO]]*REG_STOCK[[#This Row],[STOCK FISICO]]</f>
        <v>3886831.3905856991</v>
      </c>
    </row>
    <row r="124" spans="1:18" x14ac:dyDescent="0.25">
      <c r="A124" s="1">
        <v>46188</v>
      </c>
      <c r="B124">
        <v>304101</v>
      </c>
      <c r="C124" s="81" t="s">
        <v>698</v>
      </c>
      <c r="D124" s="81" t="s">
        <v>18</v>
      </c>
      <c r="E124">
        <v>4801</v>
      </c>
      <c r="F124">
        <v>0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5234</v>
      </c>
      <c r="J124" s="81">
        <f>+REG_STOCK[[#This Row],[SOLICITADO A TF]]-REG_STOCK[[#This Row],[STOCK FISICO]]</f>
        <v>4938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103.64423455332552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109.85701167519355</v>
      </c>
      <c r="O124" s="3">
        <f>IF($V$2-REG_STOCK[[#This Row],[ALCANCE FISICO]]&gt;0,"",($V$2-REG_STOCK[[#This Row],[ALCANCE FISICO]]/REG_STOCK[[#This Row],[CUBICACION PPTO.]]))</f>
        <v>61.694198889147188</v>
      </c>
      <c r="P124" s="3">
        <f>+_xlfn.XLOOKUP(REG_STOCK[[#This Row],[CODIGO]],PRODUCTOS[CODIGO],PRODUCTOS[PRECIO COMPRA UNITARIO],"",0)</f>
        <v>9649.7527739926027</v>
      </c>
      <c r="Q124" s="3">
        <f>IFERROR(REG_STOCK[[#This Row],[VALOR UNITARIO]]*REG_STOCK[[#This Row],[PERDIDA O EN PROCESO]],"")</f>
        <v>595333.76686979947</v>
      </c>
      <c r="R124" s="3">
        <f>+REG_STOCK[[#This Row],[VALOR UNITARIO]]*REG_STOCK[[#This Row],[STOCK FISICO]]</f>
        <v>2856326.8211018103</v>
      </c>
    </row>
    <row r="125" spans="1:18" x14ac:dyDescent="0.25">
      <c r="A125" s="1">
        <v>46188</v>
      </c>
      <c r="B125">
        <v>302028</v>
      </c>
      <c r="C125" s="81" t="s">
        <v>515</v>
      </c>
      <c r="D125" s="81" t="s">
        <v>20</v>
      </c>
      <c r="E125">
        <v>9841</v>
      </c>
      <c r="F125">
        <v>0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4765.1099898157581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1143626.397555782</v>
      </c>
    </row>
    <row r="126" spans="1:18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2607</v>
      </c>
      <c r="J126" s="81">
        <f>+REG_STOCK[[#This Row],[SOLICITADO A TF]]-REG_STOCK[[#This Row],[STOCK FISICO]]</f>
        <v>2453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105.39997636771827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112.01701524282166</v>
      </c>
      <c r="O126" s="3">
        <f>IF($V$2-REG_STOCK[[#This Row],[ALCANCE FISICO]]&gt;0,"",($V$2-REG_STOCK[[#This Row],[ALCANCE FISICO]]/REG_STOCK[[#This Row],[CUBICACION PPTO.]]))</f>
        <v>59.186876983540259</v>
      </c>
      <c r="P126" s="3">
        <f>+_xlfn.XLOOKUP(REG_STOCK[[#This Row],[CODIGO]],PRODUCTOS[CODIGO],PRODUCTOS[PRECIO COMPRA UNITARIO],"",0)</f>
        <v>15067.421912350597</v>
      </c>
      <c r="Q126" s="3">
        <f>IFERROR(REG_STOCK[[#This Row],[VALOR UNITARIO]]*REG_STOCK[[#This Row],[PERDIDA O EN PROCESO]],"")</f>
        <v>891793.64718539373</v>
      </c>
      <c r="R126" s="3">
        <f>+REG_STOCK[[#This Row],[VALOR UNITARIO]]*REG_STOCK[[#This Row],[STOCK FISICO]]</f>
        <v>2320382.9745019921</v>
      </c>
    </row>
    <row r="127" spans="1:18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16228.418009810792</v>
      </c>
      <c r="Q127" s="3">
        <f>IFERROR(REG_STOCK[[#This Row],[VALOR UNITARIO]]*REG_STOCK[[#This Row],[PERDIDA O EN PROCESO]],"")</f>
        <v>993032.62700592447</v>
      </c>
      <c r="R127" s="3">
        <f>+REG_STOCK[[#This Row],[VALOR UNITARIO]]*REG_STOCK[[#This Row],[STOCK FISICO]]</f>
        <v>4998352.7470217235</v>
      </c>
    </row>
    <row r="128" spans="1:18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978219.22748815175</v>
      </c>
    </row>
    <row r="129" spans="1:18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190</v>
      </c>
      <c r="J129" s="81">
        <f>+REG_STOCK[[#This Row],[SOLICITADO A TF]]-REG_STOCK[[#This Row],[STOCK FISICO]]</f>
        <v>171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412.38008421235395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458.20009356928216</v>
      </c>
      <c r="O129" s="3">
        <f>IF($V$2-REG_STOCK[[#This Row],[ALCANCE FISICO]]&gt;0,"",($V$2-REG_STOCK[[#This Row],[ALCANCE FISICO]]/REG_STOCK[[#This Row],[CUBICACION PPTO.]]))</f>
        <v>-1040.9859249836786</v>
      </c>
      <c r="P129" s="3">
        <f>+_xlfn.XLOOKUP(REG_STOCK[[#This Row],[CODIGO]],PRODUCTOS[CODIGO],PRODUCTOS[PRECIO COMPRA UNITARIO],"",0)</f>
        <v>150740.5806451613</v>
      </c>
      <c r="Q129" s="3">
        <f>IFERROR(REG_STOCK[[#This Row],[VALOR UNITARIO]]*REG_STOCK[[#This Row],[PERDIDA O EN PROCESO]],"")</f>
        <v>-156918822.77548003</v>
      </c>
      <c r="R129" s="3">
        <f>+REG_STOCK[[#This Row],[VALOR UNITARIO]]*REG_STOCK[[#This Row],[STOCK FISICO]]</f>
        <v>2864071.032258065</v>
      </c>
    </row>
    <row r="130" spans="1:18" x14ac:dyDescent="0.25">
      <c r="A130" s="1">
        <v>46188</v>
      </c>
      <c r="B130" t="s">
        <v>21</v>
      </c>
      <c r="C130" s="81" t="s">
        <v>788</v>
      </c>
      <c r="D130" s="81" t="s">
        <v>20</v>
      </c>
      <c r="E130">
        <v>808</v>
      </c>
      <c r="F130">
        <v>0.52500000000000002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15443.519144144144</v>
      </c>
      <c r="Q130" s="3">
        <f>IFERROR(REG_STOCK[[#This Row],[VALOR UNITARIO]]*REG_STOCK[[#This Row],[PERDIDA O EN PROCESO]],"")</f>
        <v>636246.52969863289</v>
      </c>
      <c r="R130" s="3">
        <f>+REG_STOCK[[#This Row],[VALOR UNITARIO]]*REG_STOCK[[#This Row],[STOCK FISICO]]</f>
        <v>0</v>
      </c>
    </row>
    <row r="131" spans="1:18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39308.848214285717</v>
      </c>
      <c r="Q131" s="3">
        <f>IFERROR(REG_STOCK[[#This Row],[VALOR UNITARIO]]*REG_STOCK[[#This Row],[PERDIDA O EN PROCESO]],"")</f>
        <v>-12722313.184866415</v>
      </c>
      <c r="R131" s="3">
        <f>+REG_STOCK[[#This Row],[VALOR UNITARIO]]*REG_STOCK[[#This Row],[STOCK FISICO]]</f>
        <v>1572353.9285714286</v>
      </c>
    </row>
    <row r="132" spans="1:18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707.86891891891889</v>
      </c>
      <c r="Q132" s="3">
        <f>IFERROR(REG_STOCK[[#This Row],[VALOR UNITARIO]]*REG_STOCK[[#This Row],[PERDIDA O EN PROCESO]],"")</f>
        <v>43359.749334222062</v>
      </c>
      <c r="R132" s="3">
        <f>+REG_STOCK[[#This Row],[VALOR UNITARIO]]*REG_STOCK[[#This Row],[STOCK FISICO]]</f>
        <v>707.86891891891889</v>
      </c>
    </row>
    <row r="133" spans="1:18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 t="str">
        <f>+_xlfn.XLOOKUP(REG_STOCK[[#This Row],[CODIGO]],PRODUCTOS[CODIGO],PRODUCTOS[CANT X MODULO],"",0)</f>
        <v/>
      </c>
      <c r="L134" s="3" t="e">
        <f>+REG_STOCK[[#This Row],[CONSUMO]]/REG_STOCK[[#This Row],[CUBICACION PPTO.]]</f>
        <v>#VALUE!</v>
      </c>
      <c r="M134" s="3" t="e">
        <f>+REG_STOCK[[#This Row],[STOCK FISICO]]/REG_STOCK[[#This Row],[CUBICACION PPTO.]]</f>
        <v>#VALUE!</v>
      </c>
      <c r="N134" s="3" t="e">
        <f>+REG_STOCK[[#This Row],[SOLICITADO A TF]]/REG_STOCK[[#This Row],[CUBICACION PPTO.]]</f>
        <v>#VALUE!</v>
      </c>
      <c r="O134" s="3" t="e">
        <f>IF($V$2-REG_STOCK[[#This Row],[ALCANCE FISICO]]&gt;0,"",($V$2-REG_STOCK[[#This Row],[ALCANCE FISICO]]/REG_STOCK[[#This Row],[CUBICACION PPTO.]]))</f>
        <v>#VALUE!</v>
      </c>
      <c r="P134" s="3">
        <f>+_xlfn.XLOOKUP(REG_STOCK[[#This Row],[CODIGO]],PRODUCTOS[CODIGO],PRODUCTOS[PRECIO COMPRA UNITARIO],"",0)</f>
        <v>4877.8732429718875</v>
      </c>
      <c r="Q134" s="3" t="str">
        <f>IFERROR(REG_STOCK[[#This Row],[VALOR UNITARIO]]*REG_STOCK[[#This Row],[PERDIDA O EN PROCESO]],"")</f>
        <v/>
      </c>
      <c r="R134" s="3">
        <f>+REG_STOCK[[#This Row],[VALOR UNITARIO]]*REG_STOCK[[#This Row],[STOCK FISICO]]</f>
        <v>3526702.3546686745</v>
      </c>
    </row>
    <row r="135" spans="1:18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 t="str">
        <f>+_xlfn.XLOOKUP(REG_STOCK[[#This Row],[CODIGO]],PRODUCTOS[CODIGO],PRODUCTOS[CANT X MODULO],"",0)</f>
        <v/>
      </c>
      <c r="L135" s="3" t="e">
        <f>+REG_STOCK[[#This Row],[CONSUMO]]/REG_STOCK[[#This Row],[CUBICACION PPTO.]]</f>
        <v>#VALUE!</v>
      </c>
      <c r="M135" s="3" t="e">
        <f>+REG_STOCK[[#This Row],[STOCK FISICO]]/REG_STOCK[[#This Row],[CUBICACION PPTO.]]</f>
        <v>#VALUE!</v>
      </c>
      <c r="N135" s="3" t="e">
        <f>+REG_STOCK[[#This Row],[SOLICITADO A TF]]/REG_STOCK[[#This Row],[CUBICACION PPTO.]]</f>
        <v>#VALUE!</v>
      </c>
      <c r="O135" s="3" t="e">
        <f>IF($V$2-REG_STOCK[[#This Row],[ALCANCE FISICO]]&gt;0,"",($V$2-REG_STOCK[[#This Row],[ALCANCE FISICO]]/REG_STOCK[[#This Row],[CUBICACION PPTO.]]))</f>
        <v>#VALUE!</v>
      </c>
      <c r="P135" s="3">
        <f>+_xlfn.XLOOKUP(REG_STOCK[[#This Row],[CODIGO]],PRODUCTOS[CODIGO],PRODUCTOS[PRECIO COMPRA UNITARIO],"",0)</f>
        <v>13754.132906894101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F136">
        <v>0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22787.11135857461</v>
      </c>
      <c r="Q136" s="3">
        <f>IFERROR(REG_STOCK[[#This Row],[VALOR UNITARIO]]*REG_STOCK[[#This Row],[PERDIDA O EN PROCESO]],"")</f>
        <v>604636.15911583463</v>
      </c>
      <c r="R136" s="3">
        <f>+REG_STOCK[[#This Row],[VALOR UNITARIO]]*REG_STOCK[[#This Row],[STOCK FISICO]]</f>
        <v>1549523.5723830734</v>
      </c>
    </row>
    <row r="137" spans="1:18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39911.246246246243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878047.41741741728</v>
      </c>
    </row>
    <row r="138" spans="1:18" x14ac:dyDescent="0.25">
      <c r="A138" s="1"/>
      <c r="K138" s="3"/>
      <c r="O138" s="3"/>
      <c r="P138" s="3"/>
      <c r="Q138" s="3"/>
      <c r="R138" s="3"/>
    </row>
    <row r="139" spans="1:18" x14ac:dyDescent="0.25">
      <c r="A139" s="1"/>
      <c r="K139" s="3"/>
      <c r="O139" s="3"/>
      <c r="P139" s="3"/>
      <c r="Q139" s="3"/>
      <c r="R139" s="3"/>
    </row>
    <row r="140" spans="1:18" x14ac:dyDescent="0.25">
      <c r="A140" s="1"/>
      <c r="K140" s="3"/>
      <c r="O140" s="3"/>
      <c r="P140" s="3"/>
      <c r="Q140" s="3"/>
      <c r="R140" s="3"/>
    </row>
    <row r="141" spans="1:18" x14ac:dyDescent="0.25">
      <c r="A141" s="1"/>
      <c r="K141" s="3"/>
      <c r="O141" s="3"/>
      <c r="P141" s="3"/>
      <c r="Q141" s="3"/>
      <c r="R141" s="3"/>
    </row>
    <row r="142" spans="1:18" x14ac:dyDescent="0.25">
      <c r="A142" s="1"/>
      <c r="K142" s="3">
        <f>+I30/K30</f>
        <v>75.209235209235217</v>
      </c>
      <c r="O142" s="3"/>
      <c r="P142" s="3"/>
      <c r="Q142" s="3"/>
      <c r="R142" s="3"/>
    </row>
    <row r="143" spans="1:18" x14ac:dyDescent="0.25">
      <c r="A143" s="1"/>
      <c r="K143" s="3"/>
      <c r="O143" s="3"/>
      <c r="P143" s="3"/>
      <c r="Q143" s="3"/>
      <c r="R143" s="3"/>
    </row>
    <row r="144" spans="1:18" x14ac:dyDescent="0.25">
      <c r="A144" s="1"/>
      <c r="K144" s="3"/>
      <c r="O144" s="3"/>
      <c r="P144" s="3"/>
      <c r="Q144" s="3"/>
      <c r="R144" s="3"/>
    </row>
    <row r="145" spans="1:18" x14ac:dyDescent="0.25">
      <c r="A145" s="1"/>
      <c r="K145" s="3"/>
      <c r="O145" s="3"/>
      <c r="P145" s="3"/>
      <c r="Q145" s="3"/>
      <c r="R145" s="3"/>
    </row>
    <row r="147" spans="1:18" x14ac:dyDescent="0.25">
      <c r="K147">
        <v>684</v>
      </c>
      <c r="L147" s="3">
        <v>252</v>
      </c>
      <c r="Q147" s="14"/>
      <c r="R147" s="14"/>
    </row>
    <row r="148" spans="1:18" x14ac:dyDescent="0.25">
      <c r="L148" s="3">
        <v>16</v>
      </c>
    </row>
    <row r="149" spans="1:18" x14ac:dyDescent="0.25">
      <c r="L14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I2405"/>
  <sheetViews>
    <sheetView topLeftCell="L2158" workbookViewId="0">
      <selection activeCell="M2167" sqref="M2167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27.85546875" bestFit="1" customWidth="1"/>
    <col min="22" max="22" width="12.5703125" bestFit="1" customWidth="1"/>
    <col min="23" max="23" width="5" bestFit="1" customWidth="1"/>
    <col min="24" max="24" width="15.140625" style="38" bestFit="1" customWidth="1"/>
    <col min="25" max="25" width="18.7109375" style="38" bestFit="1" customWidth="1"/>
    <col min="26" max="26" width="10.7109375" style="38" customWidth="1"/>
    <col min="27" max="27" width="22.140625" bestFit="1" customWidth="1"/>
    <col min="28" max="28" width="31.5703125" bestFit="1" customWidth="1"/>
    <col min="29" max="29" width="19.85546875" bestFit="1" customWidth="1"/>
    <col min="30" max="30" width="21.42578125" bestFit="1" customWidth="1"/>
    <col min="31" max="31" width="64.5703125" bestFit="1" customWidth="1"/>
    <col min="32" max="32" width="23.7109375" style="4" bestFit="1" customWidth="1"/>
    <col min="33" max="33" width="19.85546875" bestFit="1" customWidth="1"/>
    <col min="34" max="34" width="23.7109375" bestFit="1" customWidth="1"/>
    <col min="35" max="35" width="23.7109375" style="3" bestFit="1" customWidth="1"/>
  </cols>
  <sheetData>
    <row r="1" spans="1:35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2010</v>
      </c>
      <c r="V1" t="s">
        <v>13</v>
      </c>
      <c r="W1" t="s">
        <v>14</v>
      </c>
      <c r="X1" t="s">
        <v>415</v>
      </c>
      <c r="Y1" t="s">
        <v>754</v>
      </c>
      <c r="Z1" s="38" t="s">
        <v>758</v>
      </c>
      <c r="AA1" s="4" t="s">
        <v>397</v>
      </c>
      <c r="AB1" t="s">
        <v>413</v>
      </c>
      <c r="AC1" t="s">
        <v>416</v>
      </c>
      <c r="AD1" s="3" t="s">
        <v>701</v>
      </c>
      <c r="AE1" t="s">
        <v>716</v>
      </c>
      <c r="AF1"/>
      <c r="AI1"/>
    </row>
    <row r="2" spans="1:35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6"/>
      <c r="V2" s="2">
        <v>1420957</v>
      </c>
      <c r="W2">
        <v>5284</v>
      </c>
      <c r="X2" s="2">
        <v>6579000000</v>
      </c>
      <c r="Y2" s="6">
        <v>96575.879500000039</v>
      </c>
      <c r="Z2" s="38">
        <v>10010</v>
      </c>
      <c r="AA2" s="86">
        <f>+((DETALLE_GD_1[[#This Row],[VALOR X UN (GD)]]-DETALLE_GD_1[[#This Row],[VALOR PPTO]])/DETALLE_GD_1[[#This Row],[VALOR PPTO]])</f>
        <v>0.10651852201605613</v>
      </c>
      <c r="AB2" s="2">
        <f>+DETALLE_GD_1[[#This Row],[VALOR PPTO]]*DETALLE_GD_1[[#This Row],[CANTIDAD RECIBIDA]]</f>
        <v>96575.88</v>
      </c>
      <c r="AC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" s="3">
        <f>+DETALLE_GD_1[[#This Row],[CANTIDAD SOLICITADA]]-DETALLE_GD_1[[#This Row],[DEVOLUCIÓN]]</f>
        <v>10</v>
      </c>
      <c r="AE2" s="38" t="str">
        <f>+_xlfn.XLOOKUP(DETALLE_GD_1[[#This Row],[CODIGO]],PRODUCTOS[CODIGO],PRODUCTOS[DESC CORTA],"",0)</f>
        <v>OSB 9.5</v>
      </c>
      <c r="AF2"/>
      <c r="AI2"/>
    </row>
    <row r="3" spans="1:35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6"/>
      <c r="V3" s="2"/>
      <c r="W3">
        <v>5284</v>
      </c>
      <c r="X3" s="2">
        <v>6579000000</v>
      </c>
      <c r="Y3" s="6">
        <v>156714.51907999994</v>
      </c>
      <c r="Z3" s="38">
        <v>10010</v>
      </c>
      <c r="AA3" s="86">
        <f>+((DETALLE_GD_1[[#This Row],[VALOR X UN (GD)]]-DETALLE_GD_1[[#This Row],[VALOR PPTO]])/DETALLE_GD_1[[#This Row],[VALOR PPTO]])</f>
        <v>-1.3607673366832799E-2</v>
      </c>
      <c r="AB3" s="2">
        <f>+DETALLE_GD_1[[#This Row],[VALOR PPTO]]*DETALLE_GD_1[[#This Row],[CANTIDAD RECIBIDA]]</f>
        <v>156714.51999999999</v>
      </c>
      <c r="AC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" s="3">
        <f>+DETALLE_GD_1[[#This Row],[CANTIDAD SOLICITADA]]-DETALLE_GD_1[[#This Row],[DEVOLUCIÓN]]</f>
        <v>20</v>
      </c>
      <c r="AE3" s="38" t="str">
        <f>+_xlfn.XLOOKUP(DETALLE_GD_1[[#This Row],[CODIGO]],PRODUCTOS[CODIGO],PRODUCTOS[DESC CORTA],"",0)</f>
        <v>VOLCANITA RF</v>
      </c>
      <c r="AF3"/>
      <c r="AI3"/>
    </row>
    <row r="4" spans="1:35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6"/>
      <c r="V4" s="2"/>
      <c r="W4">
        <v>5284</v>
      </c>
      <c r="X4" s="2">
        <v>6579000000</v>
      </c>
      <c r="Y4" s="6">
        <v>425504.83855400002</v>
      </c>
      <c r="Z4" s="38">
        <v>10010</v>
      </c>
      <c r="AA4" s="86">
        <f>+((DETALLE_GD_1[[#This Row],[VALOR X UN (GD)]]-DETALLE_GD_1[[#This Row],[VALOR PPTO]])/DETALLE_GD_1[[#This Row],[VALOR PPTO]])</f>
        <v>1.5184698340826757E-2</v>
      </c>
      <c r="AB4" s="2">
        <f>+DETALLE_GD_1[[#This Row],[VALOR PPTO]]*DETALLE_GD_1[[#This Row],[CANTIDAD RECIBIDA]]</f>
        <v>425504.83749999997</v>
      </c>
      <c r="AC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" s="3">
        <f>+DETALLE_GD_1[[#This Row],[CANTIDAD SOLICITADA]]-DETALLE_GD_1[[#This Row],[DEVOLUCIÓN]]</f>
        <v>31</v>
      </c>
      <c r="AE4" s="38" t="str">
        <f>+_xlfn.XLOOKUP(DETALLE_GD_1[[#This Row],[CODIGO]],PRODUCTOS[CODIGO],PRODUCTOS[DESC CORTA],"",0)</f>
        <v>PINO 2X8X4</v>
      </c>
      <c r="AF4"/>
      <c r="AI4"/>
    </row>
    <row r="5" spans="1:35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6"/>
      <c r="V5" s="2"/>
      <c r="W5">
        <v>5284</v>
      </c>
      <c r="X5" s="2">
        <v>6579000000</v>
      </c>
      <c r="Y5" s="6">
        <v>92158.216710000022</v>
      </c>
      <c r="Z5" s="38">
        <v>10010</v>
      </c>
      <c r="AA5" s="86">
        <f>+((DETALLE_GD_1[[#This Row],[VALOR X UN (GD)]]-DETALLE_GD_1[[#This Row],[VALOR PPTO]])/DETALLE_GD_1[[#This Row],[VALOR PPTO]])</f>
        <v>2.1461287649394267E-3</v>
      </c>
      <c r="AB5" s="2">
        <f>+DETALLE_GD_1[[#This Row],[VALOR PPTO]]*DETALLE_GD_1[[#This Row],[CANTIDAD RECIBIDA]]</f>
        <v>92158.216799999995</v>
      </c>
      <c r="AC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" s="3">
        <f>+DETALLE_GD_1[[#This Row],[CANTIDAD SOLICITADA]]-DETALLE_GD_1[[#This Row],[DEVOLUCIÓN]]</f>
        <v>6</v>
      </c>
      <c r="AE5" s="38" t="str">
        <f>+_xlfn.XLOOKUP(DETALLE_GD_1[[#This Row],[CODIGO]],PRODUCTOS[CODIGO],PRODUCTOS[DESC CORTA],"",0)</f>
        <v>PINO 3X8X320</v>
      </c>
      <c r="AF5"/>
      <c r="AI5"/>
    </row>
    <row r="6" spans="1:35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6"/>
      <c r="V6" s="2"/>
      <c r="W6">
        <v>5284</v>
      </c>
      <c r="X6" s="2">
        <v>6579000000</v>
      </c>
      <c r="Y6" s="6">
        <v>459680.59026999999</v>
      </c>
      <c r="Z6" s="38">
        <v>10010</v>
      </c>
      <c r="AA6" s="86">
        <f>+((DETALLE_GD_1[[#This Row],[VALOR X UN (GD)]]-DETALLE_GD_1[[#This Row],[VALOR PPTO]])/DETALLE_GD_1[[#This Row],[VALOR PPTO]])</f>
        <v>-1.6415554962088629E-3</v>
      </c>
      <c r="AB6" s="2">
        <f>+DETALLE_GD_1[[#This Row],[VALOR PPTO]]*DETALLE_GD_1[[#This Row],[CANTIDAD RECIBIDA]]</f>
        <v>459680.5906</v>
      </c>
      <c r="AC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" s="3">
        <f>+DETALLE_GD_1[[#This Row],[CANTIDAD SOLICITADA]]-DETALLE_GD_1[[#This Row],[DEVOLUCIÓN]]</f>
        <v>22</v>
      </c>
      <c r="AE6" s="38">
        <f>+_xlfn.XLOOKUP(DETALLE_GD_1[[#This Row],[CODIGO]],PRODUCTOS[CODIGO],PRODUCTOS[DESC CORTA],"",0)</f>
        <v>0</v>
      </c>
      <c r="AF6"/>
      <c r="AI6"/>
    </row>
    <row r="7" spans="1:35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6"/>
      <c r="V7" s="2"/>
      <c r="W7">
        <v>5284</v>
      </c>
      <c r="X7" s="2">
        <v>6579000000</v>
      </c>
      <c r="Y7" s="6">
        <v>21212.999999999996</v>
      </c>
      <c r="Z7" s="38">
        <v>10010</v>
      </c>
      <c r="AA7" s="86">
        <f>+((DETALLE_GD_1[[#This Row],[VALOR X UN (GD)]]-DETALLE_GD_1[[#This Row],[VALOR PPTO]])/DETALLE_GD_1[[#This Row],[VALOR PPTO]])</f>
        <v>0</v>
      </c>
      <c r="AB7" s="2">
        <f>+DETALLE_GD_1[[#This Row],[VALOR PPTO]]*DETALLE_GD_1[[#This Row],[CANTIDAD RECIBIDA]]</f>
        <v>21213</v>
      </c>
      <c r="AC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" s="3">
        <f>+DETALLE_GD_1[[#This Row],[CANTIDAD SOLICITADA]]-DETALLE_GD_1[[#This Row],[DEVOLUCIÓN]]</f>
        <v>1</v>
      </c>
      <c r="AE7" s="38" t="str">
        <f>+_xlfn.XLOOKUP(DETALLE_GD_1[[#This Row],[CODIGO]],PRODUCTOS[CODIGO],PRODUCTOS[DESC CORTA],"",0)</f>
        <v>COLA FRIA</v>
      </c>
      <c r="AF7"/>
      <c r="AI7"/>
    </row>
    <row r="8" spans="1:35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6"/>
      <c r="V8" s="2"/>
      <c r="W8">
        <v>5284</v>
      </c>
      <c r="X8" s="2">
        <v>6579000000</v>
      </c>
      <c r="Y8" s="6">
        <v>141557.317193</v>
      </c>
      <c r="Z8" s="38">
        <v>10010</v>
      </c>
      <c r="AA8" s="86">
        <f>+((DETALLE_GD_1[[#This Row],[VALOR X UN (GD)]]-DETALLE_GD_1[[#This Row],[VALOR PPTO]])/DETALLE_GD_1[[#This Row],[VALOR PPTO]])</f>
        <v>-3.8544945990521176E-2</v>
      </c>
      <c r="AB8" s="2">
        <f>+DETALLE_GD_1[[#This Row],[VALOR PPTO]]*DETALLE_GD_1[[#This Row],[CANTIDAD RECIBIDA]]</f>
        <v>141557.3186</v>
      </c>
      <c r="AC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" s="3">
        <f>+DETALLE_GD_1[[#This Row],[CANTIDAD SOLICITADA]]-DETALLE_GD_1[[#This Row],[DEVOLUCIÓN]]</f>
        <v>67</v>
      </c>
      <c r="AE8" s="38" t="str">
        <f>+_xlfn.XLOOKUP(DETALLE_GD_1[[#This Row],[CODIGO]],PRODUCTOS[CODIGO],PRODUCTOS[DESC CORTA],"",0)</f>
        <v>AISLAN GLASS 90MM</v>
      </c>
      <c r="AF8"/>
      <c r="AI8"/>
    </row>
    <row r="9" spans="1:35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6"/>
      <c r="V9" s="2"/>
      <c r="W9">
        <v>5284</v>
      </c>
      <c r="X9" s="2">
        <v>6579000000</v>
      </c>
      <c r="Y9" s="6">
        <v>18950</v>
      </c>
      <c r="Z9" s="38">
        <v>10010</v>
      </c>
      <c r="AA9" s="86">
        <f>+((DETALLE_GD_1[[#This Row],[VALOR X UN (GD)]]-DETALLE_GD_1[[#This Row],[VALOR PPTO]])/DETALLE_GD_1[[#This Row],[VALOR PPTO]])</f>
        <v>0</v>
      </c>
      <c r="AB9" s="2">
        <f>+DETALLE_GD_1[[#This Row],[VALOR PPTO]]*DETALLE_GD_1[[#This Row],[CANTIDAD RECIBIDA]]</f>
        <v>18950</v>
      </c>
      <c r="AC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" s="3">
        <f>+DETALLE_GD_1[[#This Row],[CANTIDAD SOLICITADA]]-DETALLE_GD_1[[#This Row],[DEVOLUCIÓN]]</f>
        <v>10</v>
      </c>
      <c r="AE9" s="38" t="str">
        <f>+_xlfn.XLOOKUP(DETALLE_GD_1[[#This Row],[CODIGO]],PRODUCTOS[CODIGO],PRODUCTOS[DESC CORTA],"",0)</f>
        <v>POLIETILENO</v>
      </c>
      <c r="AF9"/>
      <c r="AI9"/>
    </row>
    <row r="10" spans="1:35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6"/>
      <c r="V10" s="2">
        <v>1003866</v>
      </c>
      <c r="W10">
        <v>5284</v>
      </c>
      <c r="X10" s="2">
        <v>6579000000</v>
      </c>
      <c r="Y10" s="6">
        <v>473175.23999999993</v>
      </c>
      <c r="Z10" s="38">
        <v>10010</v>
      </c>
      <c r="AA10" s="86">
        <f>+((DETALLE_GD_1[[#This Row],[VALOR X UN (GD)]]-DETALLE_GD_1[[#This Row],[VALOR PPTO]])/DETALLE_GD_1[[#This Row],[VALOR PPTO]])</f>
        <v>1.7639977750313146E-2</v>
      </c>
      <c r="AB10" s="2">
        <f>+DETALLE_GD_1[[#This Row],[VALOR PPTO]]*DETALLE_GD_1[[#This Row],[CANTIDAD RECIBIDA]]</f>
        <v>473175.2</v>
      </c>
      <c r="AC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" s="3">
        <f>+DETALLE_GD_1[[#This Row],[CANTIDAD SOLICITADA]]-DETALLE_GD_1[[#This Row],[DEVOLUCIÓN]]</f>
        <v>1000</v>
      </c>
      <c r="AE10" s="38" t="str">
        <f>+_xlfn.XLOOKUP(DETALLE_GD_1[[#This Row],[CODIGO]],PRODUCTOS[CODIGO],PRODUCTOS[DESC CORTA],"",0)</f>
        <v>TORNILLO SIMPSON 6"</v>
      </c>
      <c r="AF10"/>
      <c r="AI10"/>
    </row>
    <row r="11" spans="1:35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6"/>
      <c r="V11" s="2"/>
      <c r="W11">
        <v>5284</v>
      </c>
      <c r="X11" s="2">
        <v>6579000000</v>
      </c>
      <c r="Y11" s="6">
        <v>117014.4106</v>
      </c>
      <c r="Z11" s="38">
        <v>10010</v>
      </c>
      <c r="AA11" s="86">
        <f>+((DETALLE_GD_1[[#This Row],[VALOR X UN (GD)]]-DETALLE_GD_1[[#This Row],[VALOR PPTO]])/DETALLE_GD_1[[#This Row],[VALOR PPTO]])</f>
        <v>-3.589301215914422E-6</v>
      </c>
      <c r="AB11" s="2">
        <f>+DETALLE_GD_1[[#This Row],[VALOR PPTO]]*DETALLE_GD_1[[#This Row],[CANTIDAD RECIBIDA]]</f>
        <v>117014.42</v>
      </c>
      <c r="AC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" s="3">
        <f>+DETALLE_GD_1[[#This Row],[CANTIDAD SOLICITADA]]-DETALLE_GD_1[[#This Row],[DEVOLUCIÓN]]</f>
        <v>200</v>
      </c>
      <c r="AE11" s="38">
        <f>+_xlfn.XLOOKUP(DETALLE_GD_1[[#This Row],[CODIGO]],PRODUCTOS[CODIGO],PRODUCTOS[DESC CORTA],"",0)</f>
        <v>0</v>
      </c>
      <c r="AF11"/>
      <c r="AI11"/>
    </row>
    <row r="12" spans="1:35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6"/>
      <c r="V12" s="2"/>
      <c r="W12">
        <v>5284</v>
      </c>
      <c r="X12" s="2">
        <v>6579000000</v>
      </c>
      <c r="Y12" s="6">
        <v>171971.90700000001</v>
      </c>
      <c r="Z12" s="38">
        <v>10010</v>
      </c>
      <c r="AA12" s="86">
        <f>+((DETALLE_GD_1[[#This Row],[VALOR X UN (GD)]]-DETALLE_GD_1[[#This Row],[VALOR PPTO]])/DETALLE_GD_1[[#This Row],[VALOR PPTO]])</f>
        <v>5.2334128288826658E-7</v>
      </c>
      <c r="AB12" s="2">
        <f>+DETALLE_GD_1[[#This Row],[VALOR PPTO]]*DETALLE_GD_1[[#This Row],[CANTIDAD RECIBIDA]]</f>
        <v>171971.91</v>
      </c>
      <c r="AC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" s="3">
        <f>+DETALLE_GD_1[[#This Row],[CANTIDAD SOLICITADA]]-DETALLE_GD_1[[#This Row],[DEVOLUCIÓN]]</f>
        <v>100</v>
      </c>
      <c r="AE12" s="38">
        <f>+_xlfn.XLOOKUP(DETALLE_GD_1[[#This Row],[CODIGO]],PRODUCTOS[CODIGO],PRODUCTOS[DESC CORTA],"",0)</f>
        <v>0</v>
      </c>
      <c r="AF12"/>
      <c r="AI12"/>
    </row>
    <row r="13" spans="1:35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6"/>
      <c r="V13" s="2"/>
      <c r="W13">
        <v>5284</v>
      </c>
      <c r="X13" s="2">
        <v>6579000000</v>
      </c>
      <c r="Y13" s="6">
        <v>233358.08791199999</v>
      </c>
      <c r="Z13" s="38">
        <v>10010</v>
      </c>
      <c r="AA13" s="86">
        <f>+((DETALLE_GD_1[[#This Row],[VALOR X UN (GD)]]-DETALLE_GD_1[[#This Row],[VALOR PPTO]])/DETALLE_GD_1[[#This Row],[VALOR PPTO]])</f>
        <v>-3.766743240150547E-7</v>
      </c>
      <c r="AB13" s="2">
        <f>+DETALLE_GD_1[[#This Row],[VALOR PPTO]]*DETALLE_GD_1[[#This Row],[CANTIDAD RECIBIDA]]</f>
        <v>233358.08790000001</v>
      </c>
      <c r="AC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" s="3">
        <f>+DETALLE_GD_1[[#This Row],[CANTIDAD SOLICITADA]]-DETALLE_GD_1[[#This Row],[DEVOLUCIÓN]]</f>
        <v>1</v>
      </c>
      <c r="AE13" s="38" t="str">
        <f>+_xlfn.XLOOKUP(DETALLE_GD_1[[#This Row],[CODIGO]],PRODUCTOS[CODIGO],PRODUCTOS[DESC CORTA],"",0)</f>
        <v>CLAVO TORNILLO</v>
      </c>
      <c r="AF13"/>
      <c r="AI13"/>
    </row>
    <row r="14" spans="1:35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6"/>
      <c r="V14" s="2">
        <v>4047618</v>
      </c>
      <c r="W14">
        <v>5332</v>
      </c>
      <c r="X14" s="2">
        <v>6579000000</v>
      </c>
      <c r="Y14" s="6">
        <v>1529748.5150160005</v>
      </c>
      <c r="Z14" s="38">
        <v>10010</v>
      </c>
      <c r="AA14" s="86">
        <f>+((DETALLE_GD_1[[#This Row],[VALOR X UN (GD)]]-DETALLE_GD_1[[#This Row],[VALOR PPTO]])/DETALLE_GD_1[[#This Row],[VALOR PPTO]])</f>
        <v>2.6754383421666611E-2</v>
      </c>
      <c r="AB14" s="2">
        <f>+DETALLE_GD_1[[#This Row],[VALOR PPTO]]*DETALLE_GD_1[[#This Row],[CANTIDAD RECIBIDA]]</f>
        <v>1529748.5183999999</v>
      </c>
      <c r="AC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" s="3">
        <f>+DETALLE_GD_1[[#This Row],[CANTIDAD SOLICITADA]]-DETALLE_GD_1[[#This Row],[DEVOLUCIÓN]]</f>
        <v>72</v>
      </c>
      <c r="AE14" s="38" t="str">
        <f>+_xlfn.XLOOKUP(DETALLE_GD_1[[#This Row],[CODIGO]],PRODUCTOS[CODIGO],PRODUCTOS[DESC CORTA],"",0)</f>
        <v>SMARTPANEL</v>
      </c>
      <c r="AF14"/>
      <c r="AI14"/>
    </row>
    <row r="15" spans="1:35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6"/>
      <c r="V15" s="2"/>
      <c r="W15">
        <v>5332</v>
      </c>
      <c r="X15" s="2">
        <v>6579000000</v>
      </c>
      <c r="Y15" s="6">
        <v>38182.916666999998</v>
      </c>
      <c r="Z15" s="38">
        <v>10010</v>
      </c>
      <c r="AA15" s="86">
        <f>+((DETALLE_GD_1[[#This Row],[VALOR X UN (GD)]]-DETALLE_GD_1[[#This Row],[VALOR PPTO]])/DETALLE_GD_1[[#This Row],[VALOR PPTO]])</f>
        <v>-2.4008118793124654E-5</v>
      </c>
      <c r="AB15" s="2">
        <f>+DETALLE_GD_1[[#This Row],[VALOR PPTO]]*DETALLE_GD_1[[#This Row],[CANTIDAD RECIBIDA]]</f>
        <v>38182.916700000002</v>
      </c>
      <c r="AC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" s="3">
        <f>+DETALLE_GD_1[[#This Row],[CANTIDAD SOLICITADA]]-DETALLE_GD_1[[#This Row],[DEVOLUCIÓN]]</f>
        <v>1</v>
      </c>
      <c r="AE15" s="38" t="str">
        <f>+_xlfn.XLOOKUP(DETALLE_GD_1[[#This Row],[CODIGO]],PRODUCTOS[CODIGO],PRODUCTOS[DESC CORTA],"",0)</f>
        <v>FIBROCEMENTO BALCON</v>
      </c>
      <c r="AF15"/>
      <c r="AI15"/>
    </row>
    <row r="16" spans="1:35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6"/>
      <c r="V16" s="2"/>
      <c r="W16">
        <v>5332</v>
      </c>
      <c r="X16" s="2">
        <v>6579000000</v>
      </c>
      <c r="Y16" s="6">
        <v>342272.91619800002</v>
      </c>
      <c r="Z16" s="38">
        <v>10010</v>
      </c>
      <c r="AA16" s="86">
        <f>+((DETALLE_GD_1[[#This Row],[VALOR X UN (GD)]]-DETALLE_GD_1[[#This Row],[VALOR PPTO]])/DETALLE_GD_1[[#This Row],[VALOR PPTO]])</f>
        <v>-4.5165462748458632E-2</v>
      </c>
      <c r="AB16" s="2">
        <f>+DETALLE_GD_1[[#This Row],[VALOR PPTO]]*DETALLE_GD_1[[#This Row],[CANTIDAD RECIBIDA]]</f>
        <v>342272.91959999996</v>
      </c>
      <c r="AC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" s="3">
        <f>+DETALLE_GD_1[[#This Row],[CANTIDAD SOLICITADA]]-DETALLE_GD_1[[#This Row],[DEVOLUCIÓN]]</f>
        <v>162</v>
      </c>
      <c r="AE16" s="38" t="str">
        <f>+_xlfn.XLOOKUP(DETALLE_GD_1[[#This Row],[CODIGO]],PRODUCTOS[CODIGO],PRODUCTOS[DESC CORTA],"",0)</f>
        <v>AISLAN GLASS 90MM</v>
      </c>
      <c r="AF16"/>
      <c r="AI16"/>
    </row>
    <row r="17" spans="1:35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6"/>
      <c r="V17" s="2"/>
      <c r="W17">
        <v>5332</v>
      </c>
      <c r="X17" s="2">
        <v>6579000000</v>
      </c>
      <c r="Y17" s="6">
        <v>180488.96862500004</v>
      </c>
      <c r="Z17" s="38">
        <v>10010</v>
      </c>
      <c r="AA17" s="86">
        <f>+((DETALLE_GD_1[[#This Row],[VALOR X UN (GD)]]-DETALLE_GD_1[[#This Row],[VALOR PPTO]])/DETALLE_GD_1[[#This Row],[VALOR PPTO]])</f>
        <v>3.0086592045076104E-3</v>
      </c>
      <c r="AB17" s="2">
        <f>+DETALLE_GD_1[[#This Row],[VALOR PPTO]]*DETALLE_GD_1[[#This Row],[CANTIDAD RECIBIDA]]</f>
        <v>180488.96970000002</v>
      </c>
      <c r="AC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" s="3">
        <f>+DETALLE_GD_1[[#This Row],[CANTIDAD SOLICITADA]]-DETALLE_GD_1[[#This Row],[DEVOLUCIÓN]]</f>
        <v>43</v>
      </c>
      <c r="AE17" s="38" t="str">
        <f>+_xlfn.XLOOKUP(DETALLE_GD_1[[#This Row],[CODIGO]],PRODUCTOS[CODIGO],PRODUCTOS[DESC CORTA],"",0)</f>
        <v>AISLAN ROCA 90MM</v>
      </c>
      <c r="AF17"/>
      <c r="AI17"/>
    </row>
    <row r="18" spans="1:35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6"/>
      <c r="V18" s="2"/>
      <c r="W18">
        <v>5332</v>
      </c>
      <c r="X18" s="2">
        <v>6579000000</v>
      </c>
      <c r="Y18" s="6">
        <v>313429.03815999988</v>
      </c>
      <c r="Z18" s="38">
        <v>10010</v>
      </c>
      <c r="AA18" s="86">
        <f>+((DETALLE_GD_1[[#This Row],[VALOR X UN (GD)]]-DETALLE_GD_1[[#This Row],[VALOR PPTO]])/DETALLE_GD_1[[#This Row],[VALOR PPTO]])</f>
        <v>-1.1600839539310058E-2</v>
      </c>
      <c r="AB18" s="2">
        <f>+DETALLE_GD_1[[#This Row],[VALOR PPTO]]*DETALLE_GD_1[[#This Row],[CANTIDAD RECIBIDA]]</f>
        <v>313429.03999999998</v>
      </c>
      <c r="AC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" s="3">
        <f>+DETALLE_GD_1[[#This Row],[CANTIDAD SOLICITADA]]-DETALLE_GD_1[[#This Row],[DEVOLUCIÓN]]</f>
        <v>40</v>
      </c>
      <c r="AE18" s="38" t="str">
        <f>+_xlfn.XLOOKUP(DETALLE_GD_1[[#This Row],[CODIGO]],PRODUCTOS[CODIGO],PRODUCTOS[DESC CORTA],"",0)</f>
        <v>VOLCANITA RF</v>
      </c>
      <c r="AF18"/>
      <c r="AI18"/>
    </row>
    <row r="19" spans="1:35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6"/>
      <c r="V19" s="2"/>
      <c r="W19">
        <v>5332</v>
      </c>
      <c r="X19" s="2">
        <v>6579000000</v>
      </c>
      <c r="Y19" s="6">
        <v>160011.680372</v>
      </c>
      <c r="Z19" s="38">
        <v>10010</v>
      </c>
      <c r="AA19" s="86">
        <f>+((DETALLE_GD_1[[#This Row],[VALOR X UN (GD)]]-DETALLE_GD_1[[#This Row],[VALOR PPTO]])/DETALLE_GD_1[[#This Row],[VALOR PPTO]])</f>
        <v>7.2427960077844342E-2</v>
      </c>
      <c r="AB19" s="2">
        <f>+DETALLE_GD_1[[#This Row],[VALOR PPTO]]*DETALLE_GD_1[[#This Row],[CANTIDAD RECIBIDA]]</f>
        <v>160011.68040000001</v>
      </c>
      <c r="AC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" s="3">
        <f>+DETALLE_GD_1[[#This Row],[CANTIDAD SOLICITADA]]-DETALLE_GD_1[[#This Row],[DEVOLUCIÓN]]</f>
        <v>4</v>
      </c>
      <c r="AE19" s="38" t="str">
        <f>+_xlfn.XLOOKUP(DETALLE_GD_1[[#This Row],[CODIGO]],PRODUCTOS[CODIGO],PRODUCTOS[DESC CORTA],"",0)</f>
        <v>PB2</v>
      </c>
      <c r="AF19"/>
      <c r="AI19"/>
    </row>
    <row r="20" spans="1:35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6"/>
      <c r="V20" s="2"/>
      <c r="W20">
        <v>5332</v>
      </c>
      <c r="X20" s="2">
        <v>6579000000</v>
      </c>
      <c r="Y20" s="6">
        <v>1401079.0796479995</v>
      </c>
      <c r="Z20" s="38">
        <v>10010</v>
      </c>
      <c r="AA20" s="86">
        <f>+((DETALLE_GD_1[[#This Row],[VALOR X UN (GD)]]-DETALLE_GD_1[[#This Row],[VALOR PPTO]])/DETALLE_GD_1[[#This Row],[VALOR PPTO]])</f>
        <v>3.4574008484945705E-2</v>
      </c>
      <c r="AB20" s="2">
        <f>+DETALLE_GD_1[[#This Row],[VALOR PPTO]]*DETALLE_GD_1[[#This Row],[CANTIDAD RECIBIDA]]</f>
        <v>1401079.08</v>
      </c>
      <c r="AC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" s="3">
        <f>+DETALLE_GD_1[[#This Row],[CANTIDAD SOLICITADA]]-DETALLE_GD_1[[#This Row],[DEVOLUCIÓN]]</f>
        <v>16</v>
      </c>
      <c r="AE20" s="38" t="str">
        <f>+_xlfn.XLOOKUP(DETALLE_GD_1[[#This Row],[CODIGO]],PRODUCTOS[CODIGO],PRODUCTOS[DESC CORTA],"",0)</f>
        <v>PB1</v>
      </c>
      <c r="AF20"/>
      <c r="AI20"/>
    </row>
    <row r="21" spans="1:35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6"/>
      <c r="V21" s="2">
        <v>240761</v>
      </c>
      <c r="W21">
        <v>5332</v>
      </c>
      <c r="X21" s="2">
        <v>6579000000</v>
      </c>
      <c r="Y21" s="6">
        <v>236587.61999999997</v>
      </c>
      <c r="Z21" s="38">
        <v>10010</v>
      </c>
      <c r="AA21" s="86">
        <f>+((DETALLE_GD_1[[#This Row],[VALOR X UN (GD)]]-DETALLE_GD_1[[#This Row],[VALOR PPTO]])/DETALLE_GD_1[[#This Row],[VALOR PPTO]])</f>
        <v>1.7639977750313146E-2</v>
      </c>
      <c r="AB21" s="2">
        <f>+DETALLE_GD_1[[#This Row],[VALOR PPTO]]*DETALLE_GD_1[[#This Row],[CANTIDAD RECIBIDA]]</f>
        <v>236587.6</v>
      </c>
      <c r="AC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" s="3">
        <f>+DETALLE_GD_1[[#This Row],[CANTIDAD SOLICITADA]]-DETALLE_GD_1[[#This Row],[DEVOLUCIÓN]]</f>
        <v>500</v>
      </c>
      <c r="AE21" s="38" t="str">
        <f>+_xlfn.XLOOKUP(DETALLE_GD_1[[#This Row],[CODIGO]],PRODUCTOS[CODIGO],PRODUCTOS[DESC CORTA],"",0)</f>
        <v>TORNILLO SIMPSON 6"</v>
      </c>
      <c r="AF21"/>
      <c r="AI21"/>
    </row>
    <row r="22" spans="1:35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6"/>
      <c r="V22" s="2">
        <v>368311</v>
      </c>
      <c r="W22">
        <v>5332</v>
      </c>
      <c r="X22" s="2">
        <v>6579000000</v>
      </c>
      <c r="Y22" s="6">
        <v>55026.560000000005</v>
      </c>
      <c r="Z22" s="38">
        <v>10010</v>
      </c>
      <c r="AA22" s="86">
        <f>+((DETALLE_GD_1[[#This Row],[VALOR X UN (GD)]]-DETALLE_GD_1[[#This Row],[VALOR PPTO]])/DETALLE_GD_1[[#This Row],[VALOR PPTO]])</f>
        <v>5.4112207958361719E-2</v>
      </c>
      <c r="AB22" s="2">
        <f>+DETALLE_GD_1[[#This Row],[VALOR PPTO]]*DETALLE_GD_1[[#This Row],[CANTIDAD RECIBIDA]]</f>
        <v>55026.400000000001</v>
      </c>
      <c r="AC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" s="3">
        <f>+DETALLE_GD_1[[#This Row],[CANTIDAD SOLICITADA]]-DETALLE_GD_1[[#This Row],[DEVOLUCIÓN]]</f>
        <v>8000</v>
      </c>
      <c r="AE22" s="38">
        <f>+_xlfn.XLOOKUP(DETALLE_GD_1[[#This Row],[CODIGO]],PRODUCTOS[CODIGO],PRODUCTOS[DESC CORTA],"",0)</f>
        <v>0</v>
      </c>
      <c r="AF22"/>
      <c r="AI22"/>
    </row>
    <row r="23" spans="1:35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6"/>
      <c r="V23" s="2"/>
      <c r="W23">
        <v>5332</v>
      </c>
      <c r="X23" s="2">
        <v>6579000000</v>
      </c>
      <c r="Y23" s="6">
        <v>298079.95285</v>
      </c>
      <c r="Z23" s="38">
        <v>10010</v>
      </c>
      <c r="AA23" s="86">
        <f>+((DETALLE_GD_1[[#This Row],[VALOR X UN (GD)]]-DETALLE_GD_1[[#This Row],[VALOR PPTO]])/DETALLE_GD_1[[#This Row],[VALOR PPTO]])</f>
        <v>-3.9596611048859767E-2</v>
      </c>
      <c r="AB23" s="2">
        <f>+DETALLE_GD_1[[#This Row],[VALOR PPTO]]*DETALLE_GD_1[[#This Row],[CANTIDAD RECIBIDA]]</f>
        <v>298079.95399999997</v>
      </c>
      <c r="AC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" s="3">
        <f>+DETALLE_GD_1[[#This Row],[CANTIDAD SOLICITADA]]-DETALLE_GD_1[[#This Row],[DEVOLUCIÓN]]</f>
        <v>46</v>
      </c>
      <c r="AE23" s="38" t="str">
        <f>+_xlfn.XLOOKUP(DETALLE_GD_1[[#This Row],[CODIGO]],PRODUCTOS[CODIGO],PRODUCTOS[DESC CORTA],"",0)</f>
        <v>TARKETT</v>
      </c>
      <c r="AF23"/>
      <c r="AI23"/>
    </row>
    <row r="24" spans="1:35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6"/>
      <c r="V24" s="2"/>
      <c r="W24">
        <v>5332</v>
      </c>
      <c r="X24" s="2">
        <v>6579000000</v>
      </c>
      <c r="Y24" s="6">
        <v>24029.782609000009</v>
      </c>
      <c r="Z24" s="38">
        <v>10010</v>
      </c>
      <c r="AA24" s="86">
        <f>+((DETALLE_GD_1[[#This Row],[VALOR X UN (GD)]]-DETALLE_GD_1[[#This Row],[VALOR PPTO]])/DETALLE_GD_1[[#This Row],[VALOR PPTO]])</f>
        <v>9.0471064020929622E-6</v>
      </c>
      <c r="AB24" s="2">
        <f>+DETALLE_GD_1[[#This Row],[VALOR PPTO]]*DETALLE_GD_1[[#This Row],[CANTIDAD RECIBIDA]]</f>
        <v>24029.782599999999</v>
      </c>
      <c r="AC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" s="3">
        <f>+DETALLE_GD_1[[#This Row],[CANTIDAD SOLICITADA]]-DETALLE_GD_1[[#This Row],[DEVOLUCIÓN]]</f>
        <v>1</v>
      </c>
      <c r="AE24" s="38" t="str">
        <f>+_xlfn.XLOOKUP(DETALLE_GD_1[[#This Row],[CODIGO]],PRODUCTOS[CODIGO],PRODUCTOS[DESC CORTA],"",0)</f>
        <v>MONOFILAMENTO TARKETT</v>
      </c>
      <c r="AF24"/>
      <c r="AI24"/>
    </row>
    <row r="25" spans="1:35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6"/>
      <c r="V25" s="2">
        <v>375698</v>
      </c>
      <c r="W25">
        <v>5332</v>
      </c>
      <c r="X25" s="2">
        <v>6579000000</v>
      </c>
      <c r="Y25" s="6">
        <v>1662</v>
      </c>
      <c r="Z25" s="38">
        <v>10010</v>
      </c>
      <c r="AA25" s="86">
        <f>+((DETALLE_GD_1[[#This Row],[VALOR X UN (GD)]]-DETALLE_GD_1[[#This Row],[VALOR PPTO]])/DETALLE_GD_1[[#This Row],[VALOR PPTO]])</f>
        <v>0</v>
      </c>
      <c r="AB25" s="2">
        <f>+DETALLE_GD_1[[#This Row],[VALOR PPTO]]*DETALLE_GD_1[[#This Row],[CANTIDAD RECIBIDA]]</f>
        <v>1662</v>
      </c>
      <c r="AC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" s="3">
        <f>+DETALLE_GD_1[[#This Row],[CANTIDAD SOLICITADA]]-DETALLE_GD_1[[#This Row],[DEVOLUCIÓN]]</f>
        <v>1</v>
      </c>
      <c r="AE25" s="38" t="str">
        <f>+_xlfn.XLOOKUP(DETALLE_GD_1[[#This Row],[CODIGO]],PRODUCTOS[CODIGO],PRODUCTOS[DESC CORTA],"",0)</f>
        <v>SIFON LAVAPLATO</v>
      </c>
      <c r="AF25"/>
      <c r="AI25"/>
    </row>
    <row r="26" spans="1:35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6"/>
      <c r="V26" s="2"/>
      <c r="W26">
        <v>5332</v>
      </c>
      <c r="X26" s="2">
        <v>6579000000</v>
      </c>
      <c r="Y26" s="6">
        <v>3138</v>
      </c>
      <c r="Z26" s="38">
        <v>10010</v>
      </c>
      <c r="AA26" s="86">
        <f>+((DETALLE_GD_1[[#This Row],[VALOR X UN (GD)]]-DETALLE_GD_1[[#This Row],[VALOR PPTO]])/DETALLE_GD_1[[#This Row],[VALOR PPTO]])</f>
        <v>0</v>
      </c>
      <c r="AB26" s="2">
        <f>+DETALLE_GD_1[[#This Row],[VALOR PPTO]]*DETALLE_GD_1[[#This Row],[CANTIDAD RECIBIDA]]</f>
        <v>3138</v>
      </c>
      <c r="AC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" s="3">
        <f>+DETALLE_GD_1[[#This Row],[CANTIDAD SOLICITADA]]-DETALLE_GD_1[[#This Row],[DEVOLUCIÓN]]</f>
        <v>1</v>
      </c>
      <c r="AE26" s="38" t="str">
        <f>+_xlfn.XLOOKUP(DETALLE_GD_1[[#This Row],[CODIGO]],PRODUCTOS[CODIGO],PRODUCTOS[DESC CORTA],"",0)</f>
        <v>DESAGUE 1  1/2</v>
      </c>
      <c r="AF26"/>
      <c r="AI26"/>
    </row>
    <row r="27" spans="1:35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6"/>
      <c r="V27" s="2"/>
      <c r="W27">
        <v>5332</v>
      </c>
      <c r="X27" s="2">
        <v>6579000000</v>
      </c>
      <c r="Y27" s="6">
        <v>18126.208332999999</v>
      </c>
      <c r="Z27" s="38">
        <v>10010</v>
      </c>
      <c r="AA27" s="86">
        <f>+((DETALLE_GD_1[[#This Row],[VALOR X UN (GD)]]-DETALLE_GD_1[[#This Row],[VALOR PPTO]])/DETALLE_GD_1[[#This Row],[VALOR PPTO]])</f>
        <v>-1.1491647704303209E-5</v>
      </c>
      <c r="AB27" s="2">
        <f>+DETALLE_GD_1[[#This Row],[VALOR PPTO]]*DETALLE_GD_1[[#This Row],[CANTIDAD RECIBIDA]]</f>
        <v>18126.208299999998</v>
      </c>
      <c r="AC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" s="3">
        <f>+DETALLE_GD_1[[#This Row],[CANTIDAD SOLICITADA]]-DETALLE_GD_1[[#This Row],[DEVOLUCIÓN]]</f>
        <v>1</v>
      </c>
      <c r="AE27" s="38" t="str">
        <f>+_xlfn.XLOOKUP(DETALLE_GD_1[[#This Row],[CODIGO]],PRODUCTOS[CODIGO],PRODUCTOS[DESC CORTA],"",0)</f>
        <v>LAVAMANOS</v>
      </c>
      <c r="AF27"/>
      <c r="AI27"/>
    </row>
    <row r="28" spans="1:35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6"/>
      <c r="V28" s="2"/>
      <c r="W28">
        <v>5332</v>
      </c>
      <c r="X28" s="2">
        <v>6579000000</v>
      </c>
      <c r="Y28" s="6">
        <v>4675.5185190000002</v>
      </c>
      <c r="Z28" s="38">
        <v>10010</v>
      </c>
      <c r="AA28" s="86">
        <f>+((DETALLE_GD_1[[#This Row],[VALOR X UN (GD)]]-DETALLE_GD_1[[#This Row],[VALOR PPTO]])/DETALLE_GD_1[[#This Row],[VALOR PPTO]])</f>
        <v>-0.21206599866945242</v>
      </c>
      <c r="AB28" s="2">
        <f>+DETALLE_GD_1[[#This Row],[VALOR PPTO]]*DETALLE_GD_1[[#This Row],[CANTIDAD RECIBIDA]]</f>
        <v>4675.5185000000001</v>
      </c>
      <c r="AC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" s="3">
        <f>+DETALLE_GD_1[[#This Row],[CANTIDAD SOLICITADA]]-DETALLE_GD_1[[#This Row],[DEVOLUCIÓN]]</f>
        <v>1</v>
      </c>
      <c r="AE28" s="38" t="str">
        <f>+_xlfn.XLOOKUP(DETALLE_GD_1[[#This Row],[CODIGO]],PRODUCTOS[CODIGO],PRODUCTOS[DESC CORTA],"",0)</f>
        <v>KIT DESAGUE TINA</v>
      </c>
      <c r="AF28"/>
      <c r="AI28"/>
    </row>
    <row r="29" spans="1:35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6"/>
      <c r="V29" s="2"/>
      <c r="W29">
        <v>5332</v>
      </c>
      <c r="X29" s="2">
        <v>6579000000</v>
      </c>
      <c r="Y29" s="6">
        <v>9309.8461540000008</v>
      </c>
      <c r="Z29" s="38">
        <v>10010</v>
      </c>
      <c r="AA29" s="86">
        <f>+((DETALLE_GD_1[[#This Row],[VALOR X UN (GD)]]-DETALLE_GD_1[[#This Row],[VALOR PPTO]])/DETALLE_GD_1[[#This Row],[VALOR PPTO]])</f>
        <v>1.6520144016992092E-5</v>
      </c>
      <c r="AB29" s="2">
        <f>+DETALLE_GD_1[[#This Row],[VALOR PPTO]]*DETALLE_GD_1[[#This Row],[CANTIDAD RECIBIDA]]</f>
        <v>9309.8462</v>
      </c>
      <c r="AC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" s="3">
        <f>+DETALLE_GD_1[[#This Row],[CANTIDAD SOLICITADA]]-DETALLE_GD_1[[#This Row],[DEVOLUCIÓN]]</f>
        <v>1</v>
      </c>
      <c r="AE29" s="38" t="str">
        <f>+_xlfn.XLOOKUP(DETALLE_GD_1[[#This Row],[CODIGO]],PRODUCTOS[CODIGO],PRODUCTOS[DESC CORTA],"",0)</f>
        <v>SOPORTE TINA</v>
      </c>
      <c r="AF29"/>
      <c r="AI29"/>
    </row>
    <row r="30" spans="1:35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6"/>
      <c r="V30" s="2"/>
      <c r="W30">
        <v>5332</v>
      </c>
      <c r="X30" s="2">
        <v>6579000000</v>
      </c>
      <c r="Y30" s="6">
        <v>20303.2</v>
      </c>
      <c r="Z30" s="38">
        <v>10010</v>
      </c>
      <c r="AA30" s="86">
        <f>+((DETALLE_GD_1[[#This Row],[VALOR X UN (GD)]]-DETALLE_GD_1[[#This Row],[VALOR PPTO]])/DETALLE_GD_1[[#This Row],[VALOR PPTO]])</f>
        <v>-9.850663934785038E-6</v>
      </c>
      <c r="AB30" s="2">
        <f>+DETALLE_GD_1[[#This Row],[VALOR PPTO]]*DETALLE_GD_1[[#This Row],[CANTIDAD RECIBIDA]]</f>
        <v>20303.2</v>
      </c>
      <c r="AC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" s="3">
        <f>+DETALLE_GD_1[[#This Row],[CANTIDAD SOLICITADA]]-DETALLE_GD_1[[#This Row],[DEVOLUCIÓN]]</f>
        <v>1</v>
      </c>
      <c r="AE30" s="38" t="str">
        <f>+_xlfn.XLOOKUP(DETALLE_GD_1[[#This Row],[CODIGO]],PRODUCTOS[CODIGO],PRODUCTOS[DESC CORTA],"",0)</f>
        <v>MONOMANDO LAVAPLATOS</v>
      </c>
      <c r="AF30"/>
      <c r="AI30"/>
    </row>
    <row r="31" spans="1:35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6"/>
      <c r="V31" s="2"/>
      <c r="W31">
        <v>5332</v>
      </c>
      <c r="X31" s="2">
        <v>6579000000</v>
      </c>
      <c r="Y31" s="6">
        <v>30757</v>
      </c>
      <c r="Z31" s="38">
        <v>10010</v>
      </c>
      <c r="AA31" s="86">
        <f>+((DETALLE_GD_1[[#This Row],[VALOR X UN (GD)]]-DETALLE_GD_1[[#This Row],[VALOR PPTO]])/DETALLE_GD_1[[#This Row],[VALOR PPTO]])</f>
        <v>0</v>
      </c>
      <c r="AB31" s="2">
        <f>+DETALLE_GD_1[[#This Row],[VALOR PPTO]]*DETALLE_GD_1[[#This Row],[CANTIDAD RECIBIDA]]</f>
        <v>30757</v>
      </c>
      <c r="AC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" s="3">
        <f>+DETALLE_GD_1[[#This Row],[CANTIDAD SOLICITADA]]-DETALLE_GD_1[[#This Row],[DEVOLUCIÓN]]</f>
        <v>1</v>
      </c>
      <c r="AE31" s="38" t="str">
        <f>+_xlfn.XLOOKUP(DETALLE_GD_1[[#This Row],[CODIGO]],PRODUCTOS[CODIGO],PRODUCTOS[DESC CORTA],"",0)</f>
        <v>TINA</v>
      </c>
      <c r="AF31"/>
      <c r="AI31"/>
    </row>
    <row r="32" spans="1:35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6"/>
      <c r="V32" s="2"/>
      <c r="W32">
        <v>5332</v>
      </c>
      <c r="X32" s="2">
        <v>6579000000</v>
      </c>
      <c r="Y32" s="6">
        <v>124909</v>
      </c>
      <c r="Z32" s="38">
        <v>10010</v>
      </c>
      <c r="AA32" s="86">
        <f>+((DETALLE_GD_1[[#This Row],[VALOR X UN (GD)]]-DETALLE_GD_1[[#This Row],[VALOR PPTO]])/DETALLE_GD_1[[#This Row],[VALOR PPTO]])</f>
        <v>0.6331889615640186</v>
      </c>
      <c r="AB32" s="2">
        <f>+DETALLE_GD_1[[#This Row],[VALOR PPTO]]*DETALLE_GD_1[[#This Row],[CANTIDAD RECIBIDA]]</f>
        <v>124909</v>
      </c>
      <c r="AC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" s="3">
        <f>+DETALLE_GD_1[[#This Row],[CANTIDAD SOLICITADA]]-DETALLE_GD_1[[#This Row],[DEVOLUCIÓN]]</f>
        <v>1</v>
      </c>
      <c r="AE32" s="38" t="str">
        <f>+_xlfn.XLOOKUP(DETALLE_GD_1[[#This Row],[CODIGO]],PRODUCTOS[CODIGO],PRODUCTOS[DESC CORTA],"",0)</f>
        <v>BARANDA BALCON</v>
      </c>
      <c r="AF32"/>
      <c r="AI32"/>
    </row>
    <row r="33" spans="1:35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6"/>
      <c r="V33" s="2"/>
      <c r="W33">
        <v>5332</v>
      </c>
      <c r="X33" s="2">
        <v>6579000000</v>
      </c>
      <c r="Y33" s="6">
        <v>41419.666666999998</v>
      </c>
      <c r="Z33" s="38">
        <v>10010</v>
      </c>
      <c r="AA33" s="86">
        <f>+((DETALLE_GD_1[[#This Row],[VALOR X UN (GD)]]-DETALLE_GD_1[[#This Row],[VALOR PPTO]])/DETALLE_GD_1[[#This Row],[VALOR PPTO]])</f>
        <v>-0.11208846110777616</v>
      </c>
      <c r="AB33" s="2">
        <f>+DETALLE_GD_1[[#This Row],[VALOR PPTO]]*DETALLE_GD_1[[#This Row],[CANTIDAD RECIBIDA]]</f>
        <v>41419.666700000002</v>
      </c>
      <c r="AC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" s="3">
        <f>+DETALLE_GD_1[[#This Row],[CANTIDAD SOLICITADA]]-DETALLE_GD_1[[#This Row],[DEVOLUCIÓN]]</f>
        <v>1</v>
      </c>
      <c r="AE33" s="38" t="str">
        <f>+_xlfn.XLOOKUP(DETALLE_GD_1[[#This Row],[CODIGO]],PRODUCTOS[CODIGO],PRODUCTOS[DESC CORTA],"",0)</f>
        <v>MUEBLE LAVAPLATOS</v>
      </c>
      <c r="AF33"/>
      <c r="AI33"/>
    </row>
    <row r="34" spans="1:35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6"/>
      <c r="V34" s="2"/>
      <c r="W34">
        <v>5332</v>
      </c>
      <c r="X34" s="2">
        <v>6579000000</v>
      </c>
      <c r="Y34" s="6">
        <v>15433.333333</v>
      </c>
      <c r="Z34" s="38">
        <v>10010</v>
      </c>
      <c r="AA34" s="86">
        <f>+((DETALLE_GD_1[[#This Row],[VALOR X UN (GD)]]-DETALLE_GD_1[[#This Row],[VALOR PPTO]])/DETALLE_GD_1[[#This Row],[VALOR PPTO]])</f>
        <v>-2.1596112357674266E-5</v>
      </c>
      <c r="AB34" s="2">
        <f>+DETALLE_GD_1[[#This Row],[VALOR PPTO]]*DETALLE_GD_1[[#This Row],[CANTIDAD RECIBIDA]]</f>
        <v>15433.3333</v>
      </c>
      <c r="AC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" s="3">
        <f>+DETALLE_GD_1[[#This Row],[CANTIDAD SOLICITADA]]-DETALLE_GD_1[[#This Row],[DEVOLUCIÓN]]</f>
        <v>1</v>
      </c>
      <c r="AE34" s="38" t="str">
        <f>+_xlfn.XLOOKUP(DETALLE_GD_1[[#This Row],[CODIGO]],PRODUCTOS[CODIGO],PRODUCTOS[DESC CORTA],"",0)</f>
        <v>LAVAPLATOS</v>
      </c>
      <c r="AF34"/>
      <c r="AI34"/>
    </row>
    <row r="35" spans="1:35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6"/>
      <c r="V35" s="2"/>
      <c r="W35">
        <v>5332</v>
      </c>
      <c r="X35" s="2">
        <v>6579000000</v>
      </c>
      <c r="Y35" s="6">
        <v>2130.75731</v>
      </c>
      <c r="Z35" s="38">
        <v>10010</v>
      </c>
      <c r="AA35" s="86">
        <f>+((DETALLE_GD_1[[#This Row],[VALOR X UN (GD)]]-DETALLE_GD_1[[#This Row],[VALOR PPTO]])/DETALLE_GD_1[[#This Row],[VALOR PPTO]])</f>
        <v>-2.9453049392345252E-2</v>
      </c>
      <c r="AB35" s="2">
        <f>+DETALLE_GD_1[[#This Row],[VALOR PPTO]]*DETALLE_GD_1[[#This Row],[CANTIDAD RECIBIDA]]</f>
        <v>2130.7573000000002</v>
      </c>
      <c r="AC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" s="3">
        <f>+DETALLE_GD_1[[#This Row],[CANTIDAD SOLICITADA]]-DETALLE_GD_1[[#This Row],[DEVOLUCIÓN]]</f>
        <v>1</v>
      </c>
      <c r="AE35" s="38" t="str">
        <f>+_xlfn.XLOOKUP(DETALLE_GD_1[[#This Row],[CODIGO]],PRODUCTOS[CODIGO],PRODUCTOS[DESC CORTA],"",0)</f>
        <v>DUCO</v>
      </c>
      <c r="AF35"/>
      <c r="AI35"/>
    </row>
    <row r="36" spans="1:35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6"/>
      <c r="V36" s="2"/>
      <c r="W36">
        <v>5332</v>
      </c>
      <c r="X36" s="2">
        <v>6579000000</v>
      </c>
      <c r="Y36" s="6">
        <v>8436.2341680000009</v>
      </c>
      <c r="Z36" s="38">
        <v>10010</v>
      </c>
      <c r="AA36" s="86">
        <f>+((DETALLE_GD_1[[#This Row],[VALOR X UN (GD)]]-DETALLE_GD_1[[#This Row],[VALOR PPTO]])/DETALLE_GD_1[[#This Row],[VALOR PPTO]])</f>
        <v>-0.21351162141780328</v>
      </c>
      <c r="AB36" s="2">
        <f>+DETALLE_GD_1[[#This Row],[VALOR PPTO]]*DETALLE_GD_1[[#This Row],[CANTIDAD RECIBIDA]]</f>
        <v>8436.2340000000004</v>
      </c>
      <c r="AC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" s="3">
        <f>+DETALLE_GD_1[[#This Row],[CANTIDAD SOLICITADA]]-DETALLE_GD_1[[#This Row],[DEVOLUCIÓN]]</f>
        <v>4</v>
      </c>
      <c r="AE36" s="38" t="str">
        <f>+_xlfn.XLOOKUP(DETALLE_GD_1[[#This Row],[CODIGO]],PRODUCTOS[CODIGO],PRODUCTOS[DESC CORTA],"",0)</f>
        <v>TRAPOS DE ASEO</v>
      </c>
      <c r="AF36"/>
      <c r="AI36"/>
    </row>
    <row r="37" spans="1:35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6"/>
      <c r="V37" s="2"/>
      <c r="W37">
        <v>5332</v>
      </c>
      <c r="X37" s="2">
        <v>6579000000</v>
      </c>
      <c r="Y37" s="6">
        <v>11769.175824</v>
      </c>
      <c r="Z37" s="38">
        <v>10010</v>
      </c>
      <c r="AA37" s="86">
        <f>+((DETALLE_GD_1[[#This Row],[VALOR X UN (GD)]]-DETALLE_GD_1[[#This Row],[VALOR PPTO]])/DETALLE_GD_1[[#This Row],[VALOR PPTO]])</f>
        <v>-1.4937324668129315E-5</v>
      </c>
      <c r="AB37" s="2">
        <f>+DETALLE_GD_1[[#This Row],[VALOR PPTO]]*DETALLE_GD_1[[#This Row],[CANTIDAD RECIBIDA]]</f>
        <v>11769.175800000001</v>
      </c>
      <c r="AC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" s="3">
        <f>+DETALLE_GD_1[[#This Row],[CANTIDAD SOLICITADA]]-DETALLE_GD_1[[#This Row],[DEVOLUCIÓN]]</f>
        <v>1</v>
      </c>
      <c r="AE37" s="38">
        <f>+_xlfn.XLOOKUP(DETALLE_GD_1[[#This Row],[CODIGO]],PRODUCTOS[CODIGO],PRODUCTOS[DESC CORTA],"",0)</f>
        <v>0</v>
      </c>
      <c r="AF37"/>
      <c r="AI37"/>
    </row>
    <row r="38" spans="1:35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6"/>
      <c r="V38" s="2"/>
      <c r="W38">
        <v>5332</v>
      </c>
      <c r="X38" s="2">
        <v>6579000000</v>
      </c>
      <c r="Y38" s="6">
        <v>10525</v>
      </c>
      <c r="Z38" s="38">
        <v>10010</v>
      </c>
      <c r="AA38" s="86">
        <f>+((DETALLE_GD_1[[#This Row],[VALOR X UN (GD)]]-DETALLE_GD_1[[#This Row],[VALOR PPTO]])/DETALLE_GD_1[[#This Row],[VALOR PPTO]])</f>
        <v>0</v>
      </c>
      <c r="AB38" s="2">
        <f>+DETALLE_GD_1[[#This Row],[VALOR PPTO]]*DETALLE_GD_1[[#This Row],[CANTIDAD RECIBIDA]]</f>
        <v>10525</v>
      </c>
      <c r="AC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" s="3">
        <f>+DETALLE_GD_1[[#This Row],[CANTIDAD SOLICITADA]]-DETALLE_GD_1[[#This Row],[DEVOLUCIÓN]]</f>
        <v>1</v>
      </c>
      <c r="AE38" s="38" t="str">
        <f>+_xlfn.XLOOKUP(DETALLE_GD_1[[#This Row],[CODIGO]],PRODUCTOS[CODIGO],PRODUCTOS[DESC CORTA],"",0)</f>
        <v>LAVADERO</v>
      </c>
      <c r="AF38"/>
      <c r="AI38"/>
    </row>
    <row r="39" spans="1:35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6"/>
      <c r="V39" s="2"/>
      <c r="W39">
        <v>5332</v>
      </c>
      <c r="X39" s="2">
        <v>6579000000</v>
      </c>
      <c r="Y39" s="6">
        <v>1511</v>
      </c>
      <c r="Z39" s="38">
        <v>10010</v>
      </c>
      <c r="AA39" s="86">
        <f>+((DETALLE_GD_1[[#This Row],[VALOR X UN (GD)]]-DETALLE_GD_1[[#This Row],[VALOR PPTO]])/DETALLE_GD_1[[#This Row],[VALOR PPTO]])</f>
        <v>0</v>
      </c>
      <c r="AB39" s="2">
        <f>+DETALLE_GD_1[[#This Row],[VALOR PPTO]]*DETALLE_GD_1[[#This Row],[CANTIDAD RECIBIDA]]</f>
        <v>1511</v>
      </c>
      <c r="AC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" s="3">
        <f>+DETALLE_GD_1[[#This Row],[CANTIDAD SOLICITADA]]-DETALLE_GD_1[[#This Row],[DEVOLUCIÓN]]</f>
        <v>1</v>
      </c>
      <c r="AE39" s="38" t="str">
        <f>+_xlfn.XLOOKUP(DETALLE_GD_1[[#This Row],[CODIGO]],PRODUCTOS[CODIGO],PRODUCTOS[DESC CORTA],"",0)</f>
        <v>SIFON LAVADERO</v>
      </c>
      <c r="AF39"/>
      <c r="AI39"/>
    </row>
    <row r="40" spans="1:35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6"/>
      <c r="V40" s="2">
        <v>523808</v>
      </c>
      <c r="W40">
        <v>5332</v>
      </c>
      <c r="X40" s="2">
        <v>6579000000</v>
      </c>
      <c r="Y40" s="6">
        <v>81899.965679999994</v>
      </c>
      <c r="Z40" s="38">
        <v>10010</v>
      </c>
      <c r="AA40" s="86">
        <f>+((DETALLE_GD_1[[#This Row],[VALOR X UN (GD)]]-DETALLE_GD_1[[#This Row],[VALOR PPTO]])/DETALLE_GD_1[[#This Row],[VALOR PPTO]])</f>
        <v>4.0293056526552117E-7</v>
      </c>
      <c r="AB40" s="2">
        <f>+DETALLE_GD_1[[#This Row],[VALOR PPTO]]*DETALLE_GD_1[[#This Row],[CANTIDAD RECIBIDA]]</f>
        <v>81899.967000000004</v>
      </c>
      <c r="AC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" s="3">
        <f>+DETALLE_GD_1[[#This Row],[CANTIDAD SOLICITADA]]-DETALLE_GD_1[[#This Row],[DEVOLUCIÓN]]</f>
        <v>30</v>
      </c>
      <c r="AE40" s="38" t="str">
        <f>+_xlfn.XLOOKUP(DETALLE_GD_1[[#This Row],[CODIGO]],PRODUCTOS[CODIGO],PRODUCTOS[DESC CORTA],"",0)</f>
        <v>GUARDAPOLVO BLANCO</v>
      </c>
      <c r="AF40"/>
      <c r="AI40"/>
    </row>
    <row r="41" spans="1:35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6"/>
      <c r="V41" s="2"/>
      <c r="W41">
        <v>5332</v>
      </c>
      <c r="X41" s="2">
        <v>6579000000</v>
      </c>
      <c r="Y41" s="6">
        <v>80999.95815000002</v>
      </c>
      <c r="Z41" s="38">
        <v>10010</v>
      </c>
      <c r="AA41" s="86">
        <f>+((DETALLE_GD_1[[#This Row],[VALOR X UN (GD)]]-DETALLE_GD_1[[#This Row],[VALOR PPTO]])/DETALLE_GD_1[[#This Row],[VALOR PPTO]])</f>
        <v>5.1851878741837811E-7</v>
      </c>
      <c r="AB41" s="2">
        <f>+DETALLE_GD_1[[#This Row],[VALOR PPTO]]*DETALLE_GD_1[[#This Row],[CANTIDAD RECIBIDA]]</f>
        <v>80999.957999999999</v>
      </c>
      <c r="AC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" s="3">
        <f>+DETALLE_GD_1[[#This Row],[CANTIDAD SOLICITADA]]-DETALLE_GD_1[[#This Row],[DEVOLUCIÓN]]</f>
        <v>30</v>
      </c>
      <c r="AE41" s="38" t="str">
        <f>+_xlfn.XLOOKUP(DETALLE_GD_1[[#This Row],[CODIGO]],PRODUCTOS[CODIGO],PRODUCTOS[DESC CORTA],"",0)</f>
        <v>CORNIZA BLANCA</v>
      </c>
      <c r="AF41"/>
      <c r="AI41"/>
    </row>
    <row r="42" spans="1:35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6"/>
      <c r="V42" s="2"/>
      <c r="W42">
        <v>5332</v>
      </c>
      <c r="X42" s="2">
        <v>6579000000</v>
      </c>
      <c r="Y42" s="6">
        <v>5264.6271930000003</v>
      </c>
      <c r="Z42" s="38">
        <v>10010</v>
      </c>
      <c r="AA42" s="86">
        <f>+((DETALLE_GD_1[[#This Row],[VALOR X UN (GD)]]-DETALLE_GD_1[[#This Row],[VALOR PPTO]])/DETALLE_GD_1[[#This Row],[VALOR PPTO]])</f>
        <v>5.0026905039485099E-2</v>
      </c>
      <c r="AB42" s="2">
        <f>+DETALLE_GD_1[[#This Row],[VALOR PPTO]]*DETALLE_GD_1[[#This Row],[CANTIDAD RECIBIDA]]</f>
        <v>5264.6270999999997</v>
      </c>
      <c r="AC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" s="3">
        <f>+DETALLE_GD_1[[#This Row],[CANTIDAD SOLICITADA]]-DETALLE_GD_1[[#This Row],[DEVOLUCIÓN]]</f>
        <v>3</v>
      </c>
      <c r="AE42" s="38" t="str">
        <f>+_xlfn.XLOOKUP(DETALLE_GD_1[[#This Row],[CODIGO]],PRODUCTOS[CODIGO],PRODUCTOS[DESC CORTA],"",0)</f>
        <v>ANGULO BLANCO</v>
      </c>
      <c r="AF42"/>
      <c r="AI42"/>
    </row>
    <row r="43" spans="1:35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6"/>
      <c r="V43" s="2"/>
      <c r="W43">
        <v>5332</v>
      </c>
      <c r="X43" s="2">
        <v>6579000000</v>
      </c>
      <c r="Y43" s="6">
        <v>35000</v>
      </c>
      <c r="Z43" s="38">
        <v>10010</v>
      </c>
      <c r="AA43" s="86">
        <f>+((DETALLE_GD_1[[#This Row],[VALOR X UN (GD)]]-DETALLE_GD_1[[#This Row],[VALOR PPTO]])/DETALLE_GD_1[[#This Row],[VALOR PPTO]])</f>
        <v>0</v>
      </c>
      <c r="AB43" s="2">
        <f>+DETALLE_GD_1[[#This Row],[VALOR PPTO]]*DETALLE_GD_1[[#This Row],[CANTIDAD RECIBIDA]]</f>
        <v>35000</v>
      </c>
      <c r="AC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" s="3">
        <f>+DETALLE_GD_1[[#This Row],[CANTIDAD SOLICITADA]]-DETALLE_GD_1[[#This Row],[DEVOLUCIÓN]]</f>
        <v>1</v>
      </c>
      <c r="AE43" s="38" t="str">
        <f>+_xlfn.XLOOKUP(DETALLE_GD_1[[#This Row],[CODIGO]],PRODUCTOS[CODIGO],PRODUCTOS[DESC CORTA],"",0)</f>
        <v>PINTURA BALCON</v>
      </c>
      <c r="AF43"/>
      <c r="AI43"/>
    </row>
    <row r="44" spans="1:35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6"/>
      <c r="V44" s="2"/>
      <c r="W44">
        <v>5332</v>
      </c>
      <c r="X44" s="2">
        <v>6579000000</v>
      </c>
      <c r="Y44" s="6">
        <v>12000</v>
      </c>
      <c r="Z44" s="38">
        <v>10010</v>
      </c>
      <c r="AA44" s="86">
        <f>+((DETALLE_GD_1[[#This Row],[VALOR X UN (GD)]]-DETALLE_GD_1[[#This Row],[VALOR PPTO]])/DETALLE_GD_1[[#This Row],[VALOR PPTO]])</f>
        <v>0</v>
      </c>
      <c r="AB44" s="2">
        <f>+DETALLE_GD_1[[#This Row],[VALOR PPTO]]*DETALLE_GD_1[[#This Row],[CANTIDAD RECIBIDA]]</f>
        <v>12000</v>
      </c>
      <c r="AC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" s="3">
        <f>+DETALLE_GD_1[[#This Row],[CANTIDAD SOLICITADA]]-DETALLE_GD_1[[#This Row],[DEVOLUCIÓN]]</f>
        <v>1</v>
      </c>
      <c r="AE44" s="38" t="str">
        <f>+_xlfn.XLOOKUP(DETALLE_GD_1[[#This Row],[CODIGO]],PRODUCTOS[CODIGO],PRODUCTOS[DESC CORTA],"",0)</f>
        <v>CATALIZADOR BALCON</v>
      </c>
      <c r="AF44"/>
      <c r="AI44"/>
    </row>
    <row r="45" spans="1:35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6"/>
      <c r="V45" s="2"/>
      <c r="W45">
        <v>5332</v>
      </c>
      <c r="X45" s="2">
        <v>6579000000</v>
      </c>
      <c r="Y45" s="6">
        <v>11427.75</v>
      </c>
      <c r="Z45" s="38">
        <v>10010</v>
      </c>
      <c r="AA45" s="86">
        <f>+((DETALLE_GD_1[[#This Row],[VALOR X UN (GD)]]-DETALLE_GD_1[[#This Row],[VALOR PPTO]])/DETALLE_GD_1[[#This Row],[VALOR PPTO]])</f>
        <v>2.1876572378639716E-5</v>
      </c>
      <c r="AB45" s="2">
        <f>+DETALLE_GD_1[[#This Row],[VALOR PPTO]]*DETALLE_GD_1[[#This Row],[CANTIDAD RECIBIDA]]</f>
        <v>11427.75</v>
      </c>
      <c r="AC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" s="3">
        <f>+DETALLE_GD_1[[#This Row],[CANTIDAD SOLICITADA]]-DETALLE_GD_1[[#This Row],[DEVOLUCIÓN]]</f>
        <v>1</v>
      </c>
      <c r="AE45" s="38" t="str">
        <f>+_xlfn.XLOOKUP(DETALLE_GD_1[[#This Row],[CODIGO]],PRODUCTOS[CODIGO],PRODUCTOS[DESC CORTA],"",0)</f>
        <v>DILUYENTE</v>
      </c>
      <c r="AF45"/>
      <c r="AI45"/>
    </row>
    <row r="46" spans="1:35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6"/>
      <c r="V46" s="2"/>
      <c r="W46">
        <v>5332</v>
      </c>
      <c r="X46" s="2">
        <v>6579000000</v>
      </c>
      <c r="Y46" s="6">
        <v>63032</v>
      </c>
      <c r="Z46" s="38">
        <v>10010</v>
      </c>
      <c r="AA46" s="86">
        <f>+((DETALLE_GD_1[[#This Row],[VALOR X UN (GD)]]-DETALLE_GD_1[[#This Row],[VALOR PPTO]])/DETALLE_GD_1[[#This Row],[VALOR PPTO]])</f>
        <v>0</v>
      </c>
      <c r="AB46" s="2">
        <f>+DETALLE_GD_1[[#This Row],[VALOR PPTO]]*DETALLE_GD_1[[#This Row],[CANTIDAD RECIBIDA]]</f>
        <v>63032</v>
      </c>
      <c r="AC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" s="3">
        <f>+DETALLE_GD_1[[#This Row],[CANTIDAD SOLICITADA]]-DETALLE_GD_1[[#This Row],[DEVOLUCIÓN]]</f>
        <v>1</v>
      </c>
      <c r="AE46" s="38" t="str">
        <f>+_xlfn.XLOOKUP(DETALLE_GD_1[[#This Row],[CODIGO]],PRODUCTOS[CODIGO],PRODUCTOS[DESC CORTA],"",0)</f>
        <v>OLEO SEMIBRILLO</v>
      </c>
      <c r="AF46"/>
      <c r="AI46"/>
    </row>
    <row r="47" spans="1:35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6"/>
      <c r="V47" s="2"/>
      <c r="W47">
        <v>5332</v>
      </c>
      <c r="X47" s="2">
        <v>6579000000</v>
      </c>
      <c r="Y47" s="6">
        <v>137562.517242</v>
      </c>
      <c r="Z47" s="38">
        <v>10010</v>
      </c>
      <c r="AA47" s="86">
        <f>+((DETALLE_GD_1[[#This Row],[VALOR X UN (GD)]]-DETALLE_GD_1[[#This Row],[VALOR PPTO]])/DETALLE_GD_1[[#This Row],[VALOR PPTO]])</f>
        <v>-3.7597451001668997E-6</v>
      </c>
      <c r="AB47" s="2">
        <f>+DETALLE_GD_1[[#This Row],[VALOR PPTO]]*DETALLE_GD_1[[#This Row],[CANTIDAD RECIBIDA]]</f>
        <v>137562.5172</v>
      </c>
      <c r="AC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" s="3">
        <f>+DETALLE_GD_1[[#This Row],[CANTIDAD SOLICITADA]]-DETALLE_GD_1[[#This Row],[DEVOLUCIÓN]]</f>
        <v>6</v>
      </c>
      <c r="AE47" s="38" t="str">
        <f>+_xlfn.XLOOKUP(DETALLE_GD_1[[#This Row],[CODIGO]],PRODUCTOS[CODIGO],PRODUCTOS[DESC CORTA],"",0)</f>
        <v>SIMPLISIMA</v>
      </c>
      <c r="AF47"/>
      <c r="AI47"/>
    </row>
    <row r="48" spans="1:35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6"/>
      <c r="V48" s="2"/>
      <c r="W48">
        <v>5332</v>
      </c>
      <c r="X48" s="2">
        <v>6579000000</v>
      </c>
      <c r="Y48" s="6">
        <v>3495</v>
      </c>
      <c r="Z48" s="38">
        <v>10010</v>
      </c>
      <c r="AA48" s="86">
        <f>+((DETALLE_GD_1[[#This Row],[VALOR X UN (GD)]]-DETALLE_GD_1[[#This Row],[VALOR PPTO]])/DETALLE_GD_1[[#This Row],[VALOR PPTO]])</f>
        <v>0.13247496423462088</v>
      </c>
      <c r="AB48" s="2">
        <f>+DETALLE_GD_1[[#This Row],[VALOR PPTO]]*DETALLE_GD_1[[#This Row],[CANTIDAD RECIBIDA]]</f>
        <v>3495</v>
      </c>
      <c r="AC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" s="3">
        <f>+DETALLE_GD_1[[#This Row],[CANTIDAD SOLICITADA]]-DETALLE_GD_1[[#This Row],[DEVOLUCIÓN]]</f>
        <v>1</v>
      </c>
      <c r="AE48" s="38" t="str">
        <f>+_xlfn.XLOOKUP(DETALLE_GD_1[[#This Row],[CODIGO]],PRODUCTOS[CODIGO],PRODUCTOS[DESC CORTA],"",0)</f>
        <v>BURLETE PVC</v>
      </c>
      <c r="AF48"/>
      <c r="AI48"/>
    </row>
    <row r="49" spans="1:35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6"/>
      <c r="V49" s="2"/>
      <c r="W49">
        <v>5332</v>
      </c>
      <c r="X49" s="2">
        <v>6579000000</v>
      </c>
      <c r="Y49" s="6">
        <v>88104</v>
      </c>
      <c r="Z49" s="38">
        <v>10010</v>
      </c>
      <c r="AA49" s="86">
        <f>+((DETALLE_GD_1[[#This Row],[VALOR X UN (GD)]]-DETALLE_GD_1[[#This Row],[VALOR PPTO]])/DETALLE_GD_1[[#This Row],[VALOR PPTO]])</f>
        <v>4.8760555706891855E-2</v>
      </c>
      <c r="AB49" s="2">
        <f>+DETALLE_GD_1[[#This Row],[VALOR PPTO]]*DETALLE_GD_1[[#This Row],[CANTIDAD RECIBIDA]]</f>
        <v>88104</v>
      </c>
      <c r="AC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" s="3">
        <f>+DETALLE_GD_1[[#This Row],[CANTIDAD SOLICITADA]]-DETALLE_GD_1[[#This Row],[DEVOLUCIÓN]]</f>
        <v>24</v>
      </c>
      <c r="AE49" s="38" t="str">
        <f>+_xlfn.XLOOKUP(DETALLE_GD_1[[#This Row],[CODIGO]],PRODUCTOS[CODIGO],PRODUCTOS[DESC CORTA],"",0)</f>
        <v>SELLO</v>
      </c>
      <c r="AF49"/>
      <c r="AI49"/>
    </row>
    <row r="50" spans="1:35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6"/>
      <c r="V50" s="2">
        <v>213022</v>
      </c>
      <c r="W50">
        <v>5332</v>
      </c>
      <c r="X50" s="2">
        <v>6579000000</v>
      </c>
      <c r="Y50" s="6">
        <v>167453.97764999999</v>
      </c>
      <c r="Z50" s="38">
        <v>10010</v>
      </c>
      <c r="AA50" s="86">
        <f>+((DETALLE_GD_1[[#This Row],[VALOR X UN (GD)]]-DETALLE_GD_1[[#This Row],[VALOR PPTO]])/DETALLE_GD_1[[#This Row],[VALOR PPTO]])</f>
        <v>-1.0927032175154295E-3</v>
      </c>
      <c r="AB50" s="2">
        <f>+DETALLE_GD_1[[#This Row],[VALOR PPTO]]*DETALLE_GD_1[[#This Row],[CANTIDAD RECIBIDA]]</f>
        <v>167453.97750000001</v>
      </c>
      <c r="AC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" s="3">
        <f>+DETALLE_GD_1[[#This Row],[CANTIDAD SOLICITADA]]-DETALLE_GD_1[[#This Row],[DEVOLUCIÓN]]</f>
        <v>15</v>
      </c>
      <c r="AE50" s="38" t="str">
        <f>+_xlfn.XLOOKUP(DETALLE_GD_1[[#This Row],[CODIGO]],PRODUCTOS[CODIGO],PRODUCTOS[DESC CORTA],"",0)</f>
        <v>VOLCANITA RF</v>
      </c>
      <c r="AF50"/>
      <c r="AI50"/>
    </row>
    <row r="51" spans="1:35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6"/>
      <c r="V51" s="2"/>
      <c r="W51">
        <v>5332</v>
      </c>
      <c r="X51" s="2">
        <v>6579000000</v>
      </c>
      <c r="Y51" s="6">
        <v>45756.487340000007</v>
      </c>
      <c r="Z51" s="38">
        <v>10010</v>
      </c>
      <c r="AA51" s="86">
        <f>+((DETALLE_GD_1[[#This Row],[VALOR X UN (GD)]]-DETALLE_GD_1[[#This Row],[VALOR PPTO]])/DETALLE_GD_1[[#This Row],[VALOR PPTO]])</f>
        <v>-1.1992834895815096E-4</v>
      </c>
      <c r="AB51" s="2">
        <f>+DETALLE_GD_1[[#This Row],[VALOR PPTO]]*DETALLE_GD_1[[#This Row],[CANTIDAD RECIBIDA]]</f>
        <v>45756.487500000003</v>
      </c>
      <c r="AC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" s="3">
        <f>+DETALLE_GD_1[[#This Row],[CANTIDAD SOLICITADA]]-DETALLE_GD_1[[#This Row],[DEVOLUCIÓN]]</f>
        <v>5</v>
      </c>
      <c r="AE51" s="38" t="str">
        <f>+_xlfn.XLOOKUP(DETALLE_GD_1[[#This Row],[CODIGO]],PRODUCTOS[CODIGO],PRODUCTOS[DESC CORTA],"",0)</f>
        <v>VOLCANITA RH</v>
      </c>
      <c r="AF51"/>
      <c r="AI51"/>
    </row>
    <row r="52" spans="1:35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6"/>
      <c r="V52" s="2">
        <v>74700</v>
      </c>
      <c r="W52">
        <v>5284</v>
      </c>
      <c r="X52" s="2">
        <v>6579000000</v>
      </c>
      <c r="Y52" s="6">
        <v>95712.825396</v>
      </c>
      <c r="Z52" s="38">
        <v>10010</v>
      </c>
      <c r="AA52" s="86">
        <f>+((DETALLE_GD_1[[#This Row],[VALOR X UN (GD)]]-DETALLE_GD_1[[#This Row],[VALOR PPTO]])/DETALLE_GD_1[[#This Row],[VALOR PPTO]])</f>
        <v>-0.21954033132115647</v>
      </c>
      <c r="AB52" s="2">
        <f>+DETALLE_GD_1[[#This Row],[VALOR PPTO]]*DETALLE_GD_1[[#This Row],[CANTIDAD RECIBIDA]]</f>
        <v>95712.825400000002</v>
      </c>
      <c r="AC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" s="3">
        <f>+DETALLE_GD_1[[#This Row],[CANTIDAD SOLICITADA]]-DETALLE_GD_1[[#This Row],[DEVOLUCIÓN]]</f>
        <v>2</v>
      </c>
      <c r="AE52" s="38">
        <f>+_xlfn.XLOOKUP(DETALLE_GD_1[[#This Row],[CODIGO]],PRODUCTOS[CODIGO],PRODUCTOS[DESC CORTA],"",0)</f>
        <v>0</v>
      </c>
      <c r="AF52"/>
      <c r="AI52"/>
    </row>
    <row r="53" spans="1:35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6"/>
      <c r="V53" s="2">
        <v>9970</v>
      </c>
      <c r="W53">
        <v>5284</v>
      </c>
      <c r="X53" s="2">
        <v>6579000000</v>
      </c>
      <c r="Y53" s="6">
        <v>9962.0577240000002</v>
      </c>
      <c r="Z53" s="38">
        <v>10010</v>
      </c>
      <c r="AA53" s="86">
        <f>+((DETALLE_GD_1[[#This Row],[VALOR X UN (GD)]]-DETALLE_GD_1[[#This Row],[VALOR PPTO]])/DETALLE_GD_1[[#This Row],[VALOR PPTO]])</f>
        <v>7.9724490662466555E-4</v>
      </c>
      <c r="AB53" s="2">
        <f>+DETALLE_GD_1[[#This Row],[VALOR PPTO]]*DETALLE_GD_1[[#This Row],[CANTIDAD RECIBIDA]]</f>
        <v>9962.0580000000009</v>
      </c>
      <c r="AC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" s="3">
        <f>+DETALLE_GD_1[[#This Row],[CANTIDAD SOLICITADA]]-DETALLE_GD_1[[#This Row],[DEVOLUCIÓN]]</f>
        <v>6</v>
      </c>
      <c r="AE53" s="38" t="str">
        <f>+_xlfn.XLOOKUP(DETALLE_GD_1[[#This Row],[CODIGO]],PRODUCTOS[CODIGO],PRODUCTOS[DESC CORTA],"",0)</f>
        <v>PINO 1X4X320</v>
      </c>
      <c r="AF53"/>
      <c r="AI53"/>
    </row>
    <row r="54" spans="1:35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6"/>
      <c r="V54" s="2">
        <v>956880</v>
      </c>
      <c r="W54">
        <v>5284</v>
      </c>
      <c r="X54" s="2">
        <v>6579000000</v>
      </c>
      <c r="Y54" s="6">
        <v>823993.41758399969</v>
      </c>
      <c r="Z54" s="38">
        <v>10010</v>
      </c>
      <c r="AA54" s="86">
        <f>+((DETALLE_GD_1[[#This Row],[VALOR X UN (GD)]]-DETALLE_GD_1[[#This Row],[VALOR PPTO]])/DETALLE_GD_1[[#This Row],[VALOR PPTO]])</f>
        <v>0.16127141481916898</v>
      </c>
      <c r="AB54" s="2">
        <f>+DETALLE_GD_1[[#This Row],[VALOR PPTO]]*DETALLE_GD_1[[#This Row],[CANTIDAD RECIBIDA]]</f>
        <v>823993.41599999997</v>
      </c>
      <c r="AC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" s="3">
        <f>+DETALLE_GD_1[[#This Row],[CANTIDAD SOLICITADA]]-DETALLE_GD_1[[#This Row],[DEVOLUCIÓN]]</f>
        <v>72</v>
      </c>
      <c r="AE54" s="38" t="str">
        <f>+_xlfn.XLOOKUP(DETALLE_GD_1[[#This Row],[CODIGO]],PRODUCTOS[CODIGO],PRODUCTOS[DESC CORTA],"",0)</f>
        <v>OSB 11MM</v>
      </c>
      <c r="AF54"/>
      <c r="AI54"/>
    </row>
    <row r="55" spans="1:35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6"/>
      <c r="V55" s="2">
        <v>55051</v>
      </c>
      <c r="W55">
        <v>5284</v>
      </c>
      <c r="X55" s="2">
        <v>6579000000</v>
      </c>
      <c r="Y55" s="6">
        <v>50900.92308</v>
      </c>
      <c r="Z55" s="38">
        <v>10010</v>
      </c>
      <c r="AA55" s="86">
        <f>+((DETALLE_GD_1[[#This Row],[VALOR X UN (GD)]]-DETALLE_GD_1[[#This Row],[VALOR PPTO]])/DETALLE_GD_1[[#This Row],[VALOR PPTO]])</f>
        <v>8.1532450796619166E-2</v>
      </c>
      <c r="AB55" s="2">
        <f>+DETALLE_GD_1[[#This Row],[VALOR PPTO]]*DETALLE_GD_1[[#This Row],[CANTIDAD RECIBIDA]]</f>
        <v>50900.923000000003</v>
      </c>
      <c r="AC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" s="3">
        <f>+DETALLE_GD_1[[#This Row],[CANTIDAD SOLICITADA]]-DETALLE_GD_1[[#This Row],[DEVOLUCIÓN]]</f>
        <v>10</v>
      </c>
      <c r="AE55" s="38" t="str">
        <f>+_xlfn.XLOOKUP(DETALLE_GD_1[[#This Row],[CODIGO]],PRODUCTOS[CODIGO],PRODUCTOS[DESC CORTA],"",0)</f>
        <v>BROCAS VISLIDER</v>
      </c>
      <c r="AF55"/>
      <c r="AI55"/>
    </row>
    <row r="56" spans="1:35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6"/>
      <c r="V56" s="2">
        <v>64588</v>
      </c>
      <c r="W56">
        <v>5284</v>
      </c>
      <c r="X56" s="2">
        <v>6579000000</v>
      </c>
      <c r="Y56" s="6">
        <v>73879.636363999962</v>
      </c>
      <c r="Z56" s="38">
        <v>10010</v>
      </c>
      <c r="AA56" s="86">
        <f>+((DETALLE_GD_1[[#This Row],[VALOR X UN (GD)]]-DETALLE_GD_1[[#This Row],[VALOR PPTO]])/DETALLE_GD_1[[#This Row],[VALOR PPTO]])</f>
        <v>-0.12576721885436895</v>
      </c>
      <c r="AB56" s="2">
        <f>+DETALLE_GD_1[[#This Row],[VALOR PPTO]]*DETALLE_GD_1[[#This Row],[CANTIDAD RECIBIDA]]</f>
        <v>73879.636400000003</v>
      </c>
      <c r="AC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" s="3">
        <f>+DETALLE_GD_1[[#This Row],[CANTIDAD SOLICITADA]]-DETALLE_GD_1[[#This Row],[DEVOLUCIÓN]]</f>
        <v>2</v>
      </c>
      <c r="AE56" s="38" t="str">
        <f>+_xlfn.XLOOKUP(DETALLE_GD_1[[#This Row],[CODIGO]],PRODUCTOS[CODIGO],PRODUCTOS[DESC CORTA],"",0)</f>
        <v>CLAVO R20</v>
      </c>
      <c r="AF56"/>
      <c r="AI56"/>
    </row>
    <row r="57" spans="1:35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6"/>
      <c r="V57" s="2">
        <v>869191</v>
      </c>
      <c r="W57">
        <v>5284</v>
      </c>
      <c r="X57" s="2">
        <v>6579000000</v>
      </c>
      <c r="Y57" s="6">
        <v>288245.21321399999</v>
      </c>
      <c r="Z57" s="38">
        <v>10010</v>
      </c>
      <c r="AA57" s="86">
        <f>+((DETALLE_GD_1[[#This Row],[VALOR X UN (GD)]]-DETALLE_GD_1[[#This Row],[VALOR PPTO]])/DETALLE_GD_1[[#This Row],[VALOR PPTO]])</f>
        <v>1.518425392754787E-2</v>
      </c>
      <c r="AB57" s="2">
        <f>+DETALLE_GD_1[[#This Row],[VALOR PPTO]]*DETALLE_GD_1[[#This Row],[CANTIDAD RECIBIDA]]</f>
        <v>288245.21249999997</v>
      </c>
      <c r="AC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" s="3">
        <f>+DETALLE_GD_1[[#This Row],[CANTIDAD SOLICITADA]]-DETALLE_GD_1[[#This Row],[DEVOLUCIÓN]]</f>
        <v>21</v>
      </c>
      <c r="AE57" s="38" t="str">
        <f>+_xlfn.XLOOKUP(DETALLE_GD_1[[#This Row],[CODIGO]],PRODUCTOS[CODIGO],PRODUCTOS[DESC CORTA],"",0)</f>
        <v>PINO 2X8X4</v>
      </c>
      <c r="AF57"/>
      <c r="AI57"/>
    </row>
    <row r="58" spans="1:35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6"/>
      <c r="V58" s="2"/>
      <c r="W58">
        <v>5284</v>
      </c>
      <c r="X58" s="2">
        <v>6579000000</v>
      </c>
      <c r="Y58" s="6">
        <v>294766.43868000002</v>
      </c>
      <c r="Z58" s="38">
        <v>10010</v>
      </c>
      <c r="AA58" s="86">
        <f>+((DETALLE_GD_1[[#This Row],[VALOR X UN (GD)]]-DETALLE_GD_1[[#This Row],[VALOR PPTO]])/DETALLE_GD_1[[#This Row],[VALOR PPTO]])</f>
        <v>3.1589617189799482E-2</v>
      </c>
      <c r="AB58" s="2">
        <f>+DETALLE_GD_1[[#This Row],[VALOR PPTO]]*DETALLE_GD_1[[#This Row],[CANTIDAD RECIBIDA]]</f>
        <v>294766.44</v>
      </c>
      <c r="AC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" s="3">
        <f>+DETALLE_GD_1[[#This Row],[CANTIDAD SOLICITADA]]-DETALLE_GD_1[[#This Row],[DEVOLUCIÓN]]</f>
        <v>30</v>
      </c>
      <c r="AE58" s="38" t="str">
        <f>+_xlfn.XLOOKUP(DETALLE_GD_1[[#This Row],[CODIGO]],PRODUCTOS[CODIGO],PRODUCTOS[DESC CORTA],"",0)</f>
        <v>PINO 2X6X400</v>
      </c>
      <c r="AF58"/>
      <c r="AI58"/>
    </row>
    <row r="59" spans="1:35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6"/>
      <c r="V59" s="2"/>
      <c r="W59">
        <v>5284</v>
      </c>
      <c r="X59" s="2">
        <v>6579000000</v>
      </c>
      <c r="Y59" s="6">
        <v>153597.02785000004</v>
      </c>
      <c r="Z59" s="38">
        <v>10010</v>
      </c>
      <c r="AA59" s="86">
        <f>+((DETALLE_GD_1[[#This Row],[VALOR X UN (GD)]]-DETALLE_GD_1[[#This Row],[VALOR PPTO]])/DETALLE_GD_1[[#This Row],[VALOR PPTO]])</f>
        <v>2.1417862329993292E-3</v>
      </c>
      <c r="AB59" s="2">
        <f>+DETALLE_GD_1[[#This Row],[VALOR PPTO]]*DETALLE_GD_1[[#This Row],[CANTIDAD RECIBIDA]]</f>
        <v>153597.02799999999</v>
      </c>
      <c r="AC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" s="3">
        <f>+DETALLE_GD_1[[#This Row],[CANTIDAD SOLICITADA]]-DETALLE_GD_1[[#This Row],[DEVOLUCIÓN]]</f>
        <v>10</v>
      </c>
      <c r="AE59" s="38" t="str">
        <f>+_xlfn.XLOOKUP(DETALLE_GD_1[[#This Row],[CODIGO]],PRODUCTOS[CODIGO],PRODUCTOS[DESC CORTA],"",0)</f>
        <v>PINO 3X8X320</v>
      </c>
      <c r="AF59"/>
      <c r="AI59"/>
    </row>
    <row r="60" spans="1:35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6"/>
      <c r="V60" s="2"/>
      <c r="W60">
        <v>5284</v>
      </c>
      <c r="X60" s="2">
        <v>6579000000</v>
      </c>
      <c r="Y60" s="6">
        <v>118564.80512</v>
      </c>
      <c r="Z60" s="38">
        <v>10010</v>
      </c>
      <c r="AA60" s="86">
        <f>+((DETALLE_GD_1[[#This Row],[VALOR X UN (GD)]]-DETALLE_GD_1[[#This Row],[VALOR PPTO]])/DETALLE_GD_1[[#This Row],[VALOR PPTO]])</f>
        <v>1.6193675277268931E-6</v>
      </c>
      <c r="AB60" s="2">
        <f>+DETALLE_GD_1[[#This Row],[VALOR PPTO]]*DETALLE_GD_1[[#This Row],[CANTIDAD RECIBIDA]]</f>
        <v>118564.80799999999</v>
      </c>
      <c r="AC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" s="3">
        <f>+DETALLE_GD_1[[#This Row],[CANTIDAD SOLICITADA]]-DETALLE_GD_1[[#This Row],[DEVOLUCIÓN]]</f>
        <v>80</v>
      </c>
      <c r="AE60" s="38">
        <f>+_xlfn.XLOOKUP(DETALLE_GD_1[[#This Row],[CODIGO]],PRODUCTOS[CODIGO],PRODUCTOS[DESC CORTA],"",0)</f>
        <v>0</v>
      </c>
      <c r="AF60"/>
      <c r="AI60"/>
    </row>
    <row r="61" spans="1:35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6"/>
      <c r="V61" s="2">
        <v>67012</v>
      </c>
      <c r="W61">
        <v>5284</v>
      </c>
      <c r="X61" s="2">
        <v>6579000000</v>
      </c>
      <c r="Y61" s="6">
        <v>67012.083916000003</v>
      </c>
      <c r="Z61" s="38">
        <v>10010</v>
      </c>
      <c r="AA61" s="86">
        <f>+((DETALLE_GD_1[[#This Row],[VALOR X UN (GD)]]-DETALLE_GD_1[[#This Row],[VALOR PPTO]])/DETALLE_GD_1[[#This Row],[VALOR PPTO]])</f>
        <v>-1.2535052633575928E-6</v>
      </c>
      <c r="AB61" s="2">
        <f>+DETALLE_GD_1[[#This Row],[VALOR PPTO]]*DETALLE_GD_1[[#This Row],[CANTIDAD RECIBIDA]]</f>
        <v>67012.084000000003</v>
      </c>
      <c r="AC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" s="3">
        <f>+DETALLE_GD_1[[#This Row],[CANTIDAD SOLICITADA]]-DETALLE_GD_1[[#This Row],[DEVOLUCIÓN]]</f>
        <v>4</v>
      </c>
      <c r="AE61" s="38" t="str">
        <f>+_xlfn.XLOOKUP(DETALLE_GD_1[[#This Row],[CODIGO]],PRODUCTOS[CODIGO],PRODUCTOS[DESC CORTA],"",0)</f>
        <v>PINO 2X12X320</v>
      </c>
      <c r="AF61"/>
      <c r="AI61"/>
    </row>
    <row r="62" spans="1:35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6"/>
      <c r="V62" s="2">
        <v>43752</v>
      </c>
      <c r="W62">
        <v>5284</v>
      </c>
      <c r="X62" s="2">
        <v>6579000000</v>
      </c>
      <c r="Y62" s="6">
        <v>47856.412698</v>
      </c>
      <c r="Z62" s="38">
        <v>10010</v>
      </c>
      <c r="AA62" s="86">
        <f>+((DETALLE_GD_1[[#This Row],[VALOR X UN (GD)]]-DETALLE_GD_1[[#This Row],[VALOR PPTO]])/DETALLE_GD_1[[#This Row],[VALOR PPTO]])</f>
        <v>-8.5765155982951494E-2</v>
      </c>
      <c r="AB62" s="2">
        <f>+DETALLE_GD_1[[#This Row],[VALOR PPTO]]*DETALLE_GD_1[[#This Row],[CANTIDAD RECIBIDA]]</f>
        <v>47856.412700000001</v>
      </c>
      <c r="AC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" s="3">
        <f>+DETALLE_GD_1[[#This Row],[CANTIDAD SOLICITADA]]-DETALLE_GD_1[[#This Row],[DEVOLUCIÓN]]</f>
        <v>1</v>
      </c>
      <c r="AE62" s="38">
        <f>+_xlfn.XLOOKUP(DETALLE_GD_1[[#This Row],[CODIGO]],PRODUCTOS[CODIGO],PRODUCTOS[DESC CORTA],"",0)</f>
        <v>0</v>
      </c>
      <c r="AF62"/>
      <c r="AI62"/>
    </row>
    <row r="63" spans="1:35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6"/>
      <c r="V63" s="2">
        <v>27869</v>
      </c>
      <c r="W63">
        <v>5284</v>
      </c>
      <c r="X63" s="2">
        <v>6579000000</v>
      </c>
      <c r="Y63" s="6">
        <v>27451.925068</v>
      </c>
      <c r="Z63" s="38">
        <v>10010</v>
      </c>
      <c r="AA63" s="86">
        <f>+((DETALLE_GD_1[[#This Row],[VALOR X UN (GD)]]-DETALLE_GD_1[[#This Row],[VALOR PPTO]])/DETALLE_GD_1[[#This Row],[VALOR PPTO]])</f>
        <v>1.5192923629217286E-2</v>
      </c>
      <c r="AB63" s="2">
        <f>+DETALLE_GD_1[[#This Row],[VALOR PPTO]]*DETALLE_GD_1[[#This Row],[CANTIDAD RECIBIDA]]</f>
        <v>27451.924999999999</v>
      </c>
      <c r="AC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" s="3">
        <f>+DETALLE_GD_1[[#This Row],[CANTIDAD SOLICITADA]]-DETALLE_GD_1[[#This Row],[DEVOLUCIÓN]]</f>
        <v>2</v>
      </c>
      <c r="AE63" s="38" t="str">
        <f>+_xlfn.XLOOKUP(DETALLE_GD_1[[#This Row],[CODIGO]],PRODUCTOS[CODIGO],PRODUCTOS[DESC CORTA],"",0)</f>
        <v>PINO 2X8X4</v>
      </c>
      <c r="AF63"/>
      <c r="AI63"/>
    </row>
    <row r="64" spans="1:35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6"/>
      <c r="V64" s="2">
        <v>67012</v>
      </c>
      <c r="W64">
        <v>5284</v>
      </c>
      <c r="X64" s="2">
        <v>6579000000</v>
      </c>
      <c r="Y64" s="6">
        <v>67012.083916000003</v>
      </c>
      <c r="Z64" s="38">
        <v>10010</v>
      </c>
      <c r="AA64" s="86">
        <f>+((DETALLE_GD_1[[#This Row],[VALOR X UN (GD)]]-DETALLE_GD_1[[#This Row],[VALOR PPTO]])/DETALLE_GD_1[[#This Row],[VALOR PPTO]])</f>
        <v>-1.2535052633575928E-6</v>
      </c>
      <c r="AB64" s="2">
        <f>+DETALLE_GD_1[[#This Row],[VALOR PPTO]]*DETALLE_GD_1[[#This Row],[CANTIDAD RECIBIDA]]</f>
        <v>67012.084000000003</v>
      </c>
      <c r="AC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" s="3">
        <f>+DETALLE_GD_1[[#This Row],[CANTIDAD SOLICITADA]]-DETALLE_GD_1[[#This Row],[DEVOLUCIÓN]]</f>
        <v>4</v>
      </c>
      <c r="AE64" s="38" t="str">
        <f>+_xlfn.XLOOKUP(DETALLE_GD_1[[#This Row],[CODIGO]],PRODUCTOS[CODIGO],PRODUCTOS[DESC CORTA],"",0)</f>
        <v>PINO 2X12X320</v>
      </c>
      <c r="AF64"/>
      <c r="AI64"/>
    </row>
    <row r="65" spans="1:35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6"/>
      <c r="V65" s="2">
        <v>35996</v>
      </c>
      <c r="W65">
        <v>5332</v>
      </c>
      <c r="X65" s="2">
        <v>6579000000</v>
      </c>
      <c r="Y65" s="6">
        <v>35996</v>
      </c>
      <c r="Z65" s="38">
        <v>10010</v>
      </c>
      <c r="AA65" s="86">
        <f>+((DETALLE_GD_1[[#This Row],[VALOR X UN (GD)]]-DETALLE_GD_1[[#This Row],[VALOR PPTO]])/DETALLE_GD_1[[#This Row],[VALOR PPTO]])</f>
        <v>0</v>
      </c>
      <c r="AB65" s="2">
        <f>+DETALLE_GD_1[[#This Row],[VALOR PPTO]]*DETALLE_GD_1[[#This Row],[CANTIDAD RECIBIDA]]</f>
        <v>35996</v>
      </c>
      <c r="AC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" s="3">
        <f>+DETALLE_GD_1[[#This Row],[CANTIDAD SOLICITADA]]-DETALLE_GD_1[[#This Row],[DEVOLUCIÓN]]</f>
        <v>2</v>
      </c>
      <c r="AE65" s="38" t="str">
        <f>+_xlfn.XLOOKUP(DETALLE_GD_1[[#This Row],[CODIGO]],PRODUCTOS[CODIGO],PRODUCTOS[DESC CORTA],"",0)</f>
        <v>PINO 2X10X12</v>
      </c>
      <c r="AF65"/>
      <c r="AI65"/>
    </row>
    <row r="66" spans="1:35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6"/>
      <c r="V66" s="2">
        <v>319185</v>
      </c>
      <c r="W66">
        <v>5332</v>
      </c>
      <c r="X66" s="2">
        <v>6579000000</v>
      </c>
      <c r="Y66" s="6">
        <v>20069</v>
      </c>
      <c r="Z66" s="38">
        <v>10010</v>
      </c>
      <c r="AA66" s="86">
        <f>+((DETALLE_GD_1[[#This Row],[VALOR X UN (GD)]]-DETALLE_GD_1[[#This Row],[VALOR PPTO]])/DETALLE_GD_1[[#This Row],[VALOR PPTO]])</f>
        <v>0</v>
      </c>
      <c r="AB66" s="2">
        <f>+DETALLE_GD_1[[#This Row],[VALOR PPTO]]*DETALLE_GD_1[[#This Row],[CANTIDAD RECIBIDA]]</f>
        <v>20069</v>
      </c>
      <c r="AC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" s="3">
        <f>+DETALLE_GD_1[[#This Row],[CANTIDAD SOLICITADA]]-DETALLE_GD_1[[#This Row],[DEVOLUCIÓN]]</f>
        <v>1</v>
      </c>
      <c r="AE66" s="38" t="str">
        <f>+_xlfn.XLOOKUP(DETALLE_GD_1[[#This Row],[CODIGO]],PRODUCTOS[CODIGO],PRODUCTOS[DESC CORTA],"",0)</f>
        <v>CERRADURA ACCESO 2 MANILLAS</v>
      </c>
      <c r="AF66"/>
      <c r="AI66"/>
    </row>
    <row r="67" spans="1:35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6"/>
      <c r="V67" s="2"/>
      <c r="W67">
        <v>5332</v>
      </c>
      <c r="X67" s="2">
        <v>6579000000</v>
      </c>
      <c r="Y67" s="6">
        <v>18880.599999999999</v>
      </c>
      <c r="Z67" s="38">
        <v>10010</v>
      </c>
      <c r="AA67" s="86">
        <f>+((DETALLE_GD_1[[#This Row],[VALOR X UN (GD)]]-DETALLE_GD_1[[#This Row],[VALOR PPTO]])/DETALLE_GD_1[[#This Row],[VALOR PPTO]])</f>
        <v>-1.6736756247152393E-3</v>
      </c>
      <c r="AB67" s="2">
        <f>+DETALLE_GD_1[[#This Row],[VALOR PPTO]]*DETALLE_GD_1[[#This Row],[CANTIDAD RECIBIDA]]</f>
        <v>18880.599999999999</v>
      </c>
      <c r="AC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" s="3">
        <f>+DETALLE_GD_1[[#This Row],[CANTIDAD SOLICITADA]]-DETALLE_GD_1[[#This Row],[DEVOLUCIÓN]]</f>
        <v>1</v>
      </c>
      <c r="AE67" s="38" t="str">
        <f>+_xlfn.XLOOKUP(DETALLE_GD_1[[#This Row],[CODIGO]],PRODUCTOS[CODIGO],PRODUCTOS[DESC CORTA],"",0)</f>
        <v>CERRADURA ACCESO 1 MANILLA</v>
      </c>
      <c r="AF67"/>
      <c r="AI67"/>
    </row>
    <row r="68" spans="1:35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6"/>
      <c r="V68" s="2"/>
      <c r="W68">
        <v>5332</v>
      </c>
      <c r="X68" s="2">
        <v>6579000000</v>
      </c>
      <c r="Y68" s="6">
        <v>17428.493505999999</v>
      </c>
      <c r="Z68" s="38">
        <v>10010</v>
      </c>
      <c r="AA68" s="86">
        <f>+((DETALLE_GD_1[[#This Row],[VALOR X UN (GD)]]-DETALLE_GD_1[[#This Row],[VALOR PPTO]])/DETALLE_GD_1[[#This Row],[VALOR PPTO]])</f>
        <v>-2.8315700378836228E-5</v>
      </c>
      <c r="AB68" s="2">
        <f>+DETALLE_GD_1[[#This Row],[VALOR PPTO]]*DETALLE_GD_1[[#This Row],[CANTIDAD RECIBIDA]]</f>
        <v>17428.4935</v>
      </c>
      <c r="AC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" s="3">
        <f>+DETALLE_GD_1[[#This Row],[CANTIDAD SOLICITADA]]-DETALLE_GD_1[[#This Row],[DEVOLUCIÓN]]</f>
        <v>1</v>
      </c>
      <c r="AE68" s="38" t="str">
        <f>+_xlfn.XLOOKUP(DETALLE_GD_1[[#This Row],[CODIGO]],PRODUCTOS[CODIGO],PRODUCTOS[DESC CORTA],"",0)</f>
        <v>CERRADURA BAÑO</v>
      </c>
      <c r="AF68"/>
      <c r="AI68"/>
    </row>
    <row r="69" spans="1:35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6"/>
      <c r="V69" s="2"/>
      <c r="W69">
        <v>5332</v>
      </c>
      <c r="X69" s="2">
        <v>6579000000</v>
      </c>
      <c r="Y69" s="6">
        <v>15106.414345000005</v>
      </c>
      <c r="Z69" s="38">
        <v>10010</v>
      </c>
      <c r="AA69" s="86">
        <f>+((DETALLE_GD_1[[#This Row],[VALOR X UN (GD)]]-DETALLE_GD_1[[#This Row],[VALOR PPTO]])/DETALLE_GD_1[[#This Row],[VALOR PPTO]])</f>
        <v>-2.7438675140396863E-5</v>
      </c>
      <c r="AB69" s="2">
        <f>+DETALLE_GD_1[[#This Row],[VALOR PPTO]]*DETALLE_GD_1[[#This Row],[CANTIDAD RECIBIDA]]</f>
        <v>15106.414500000001</v>
      </c>
      <c r="AC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" s="3">
        <f>+DETALLE_GD_1[[#This Row],[CANTIDAD SOLICITADA]]-DETALLE_GD_1[[#This Row],[DEVOLUCIÓN]]</f>
        <v>5</v>
      </c>
      <c r="AE69" s="38" t="str">
        <f>+_xlfn.XLOOKUP(DETALLE_GD_1[[#This Row],[CODIGO]],PRODUCTOS[CODIGO],PRODUCTOS[DESC CORTA],"",0)</f>
        <v>TOPE DE PUERTA</v>
      </c>
      <c r="AF69"/>
      <c r="AI69"/>
    </row>
    <row r="70" spans="1:35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6"/>
      <c r="V70" s="2"/>
      <c r="W70">
        <v>5332</v>
      </c>
      <c r="X70" s="2">
        <v>6579000000</v>
      </c>
      <c r="Y70" s="6">
        <v>4372.7272730000004</v>
      </c>
      <c r="Z70" s="38">
        <v>10010</v>
      </c>
      <c r="AA70" s="86">
        <f>+((DETALLE_GD_1[[#This Row],[VALOR X UN (GD)]]-DETALLE_GD_1[[#This Row],[VALOR PPTO]])/DETALLE_GD_1[[#This Row],[VALOR PPTO]])</f>
        <v>0.72546776470602248</v>
      </c>
      <c r="AB70" s="2">
        <f>+DETALLE_GD_1[[#This Row],[VALOR PPTO]]*DETALLE_GD_1[[#This Row],[CANTIDAD RECIBIDA]]</f>
        <v>4372.7272999999996</v>
      </c>
      <c r="AC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" s="3">
        <f>+DETALLE_GD_1[[#This Row],[CANTIDAD SOLICITADA]]-DETALLE_GD_1[[#This Row],[DEVOLUCIÓN]]</f>
        <v>1</v>
      </c>
      <c r="AE70" s="38" t="str">
        <f>+_xlfn.XLOOKUP(DETALLE_GD_1[[#This Row],[CODIGO]],PRODUCTOS[CODIGO],PRODUCTOS[DESC CORTA],"",0)</f>
        <v>LLAVE DE BOLA AC</v>
      </c>
      <c r="AF70"/>
      <c r="AI70"/>
    </row>
    <row r="71" spans="1:35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6"/>
      <c r="V71" s="2"/>
      <c r="W71">
        <v>5332</v>
      </c>
      <c r="X71" s="2">
        <v>6579000000</v>
      </c>
      <c r="Y71" s="6">
        <v>3237.6071430000002</v>
      </c>
      <c r="Z71" s="38">
        <v>10010</v>
      </c>
      <c r="AA71" s="86">
        <f>+((DETALLE_GD_1[[#This Row],[VALOR X UN (GD)]]-DETALLE_GD_1[[#This Row],[VALOR PPTO]])/DETALLE_GD_1[[#This Row],[VALOR PPTO]])</f>
        <v>1.2078034113527858</v>
      </c>
      <c r="AB71" s="2">
        <f>+DETALLE_GD_1[[#This Row],[VALOR PPTO]]*DETALLE_GD_1[[#This Row],[CANTIDAD RECIBIDA]]</f>
        <v>3237.6071000000002</v>
      </c>
      <c r="AC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" s="3">
        <f>+DETALLE_GD_1[[#This Row],[CANTIDAD SOLICITADA]]-DETALLE_GD_1[[#This Row],[DEVOLUCIÓN]]</f>
        <v>1</v>
      </c>
      <c r="AE71" s="38" t="str">
        <f>+_xlfn.XLOOKUP(DETALLE_GD_1[[#This Row],[CODIGO]],PRODUCTOS[CODIGO],PRODUCTOS[DESC CORTA],"",0)</f>
        <v>LLAVE DE BOLA AF</v>
      </c>
      <c r="AF71"/>
      <c r="AI71"/>
    </row>
    <row r="72" spans="1:35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6"/>
      <c r="V72" s="2"/>
      <c r="W72">
        <v>5332</v>
      </c>
      <c r="X72" s="2">
        <v>6579000000</v>
      </c>
      <c r="Y72" s="6">
        <v>23733.489796000002</v>
      </c>
      <c r="Z72" s="38">
        <v>10010</v>
      </c>
      <c r="AA72" s="86">
        <f>+((DETALLE_GD_1[[#This Row],[VALOR X UN (GD)]]-DETALLE_GD_1[[#This Row],[VALOR PPTO]])/DETALLE_GD_1[[#This Row],[VALOR PPTO]])</f>
        <v>2.1497049287737822E-5</v>
      </c>
      <c r="AB72" s="2">
        <f>+DETALLE_GD_1[[#This Row],[VALOR PPTO]]*DETALLE_GD_1[[#This Row],[CANTIDAD RECIBIDA]]</f>
        <v>23733.489799999999</v>
      </c>
      <c r="AC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" s="3">
        <f>+DETALLE_GD_1[[#This Row],[CANTIDAD SOLICITADA]]-DETALLE_GD_1[[#This Row],[DEVOLUCIÓN]]</f>
        <v>1</v>
      </c>
      <c r="AE72" s="38" t="str">
        <f>+_xlfn.XLOOKUP(DETALLE_GD_1[[#This Row],[CODIGO]],PRODUCTOS[CODIGO],PRODUCTOS[DESC CORTA],"",0)</f>
        <v>ESTANQUE</v>
      </c>
      <c r="AF72"/>
      <c r="AI72"/>
    </row>
    <row r="73" spans="1:35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6"/>
      <c r="V73" s="2"/>
      <c r="W73">
        <v>5332</v>
      </c>
      <c r="X73" s="2">
        <v>6579000000</v>
      </c>
      <c r="Y73" s="6">
        <v>32738.5</v>
      </c>
      <c r="Z73" s="38">
        <v>10010</v>
      </c>
      <c r="AA73" s="86">
        <f>+((DETALLE_GD_1[[#This Row],[VALOR X UN (GD)]]-DETALLE_GD_1[[#This Row],[VALOR PPTO]])/DETALLE_GD_1[[#This Row],[VALOR PPTO]])</f>
        <v>1.5272538448615544E-5</v>
      </c>
      <c r="AB73" s="2">
        <f>+DETALLE_GD_1[[#This Row],[VALOR PPTO]]*DETALLE_GD_1[[#This Row],[CANTIDAD RECIBIDA]]</f>
        <v>32738.5</v>
      </c>
      <c r="AC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" s="3">
        <f>+DETALLE_GD_1[[#This Row],[CANTIDAD SOLICITADA]]-DETALLE_GD_1[[#This Row],[DEVOLUCIÓN]]</f>
        <v>1</v>
      </c>
      <c r="AE73" s="38" t="str">
        <f>+_xlfn.XLOOKUP(DETALLE_GD_1[[#This Row],[CODIGO]],PRODUCTOS[CODIGO],PRODUCTOS[DESC CORTA],"",0)</f>
        <v>WC</v>
      </c>
      <c r="AF73"/>
      <c r="AI73"/>
    </row>
    <row r="74" spans="1:35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6"/>
      <c r="V74" s="2"/>
      <c r="W74">
        <v>5332</v>
      </c>
      <c r="X74" s="2">
        <v>6579000000</v>
      </c>
      <c r="Y74" s="6">
        <v>134850</v>
      </c>
      <c r="Z74" s="38">
        <v>10010</v>
      </c>
      <c r="AA74" s="86">
        <f>+((DETALLE_GD_1[[#This Row],[VALOR X UN (GD)]]-DETALLE_GD_1[[#This Row],[VALOR PPTO]])/DETALLE_GD_1[[#This Row],[VALOR PPTO]])</f>
        <v>0</v>
      </c>
      <c r="AB74" s="2">
        <f>+DETALLE_GD_1[[#This Row],[VALOR PPTO]]*DETALLE_GD_1[[#This Row],[CANTIDAD RECIBIDA]]</f>
        <v>134850</v>
      </c>
      <c r="AC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" s="3">
        <f>+DETALLE_GD_1[[#This Row],[CANTIDAD SOLICITADA]]-DETALLE_GD_1[[#This Row],[DEVOLUCIÓN]]</f>
        <v>3</v>
      </c>
      <c r="AE74" s="38" t="str">
        <f>+_xlfn.XLOOKUP(DETALLE_GD_1[[#This Row],[CODIGO]],PRODUCTOS[CODIGO],PRODUCTOS[DESC CORTA],"",0)</f>
        <v>PUERTA INTERIOR</v>
      </c>
      <c r="AF74"/>
      <c r="AI74"/>
    </row>
    <row r="75" spans="1:35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6"/>
      <c r="V75" s="2"/>
      <c r="W75">
        <v>5332</v>
      </c>
      <c r="X75" s="2">
        <v>6579000000</v>
      </c>
      <c r="Y75" s="6">
        <v>3780.4087909999998</v>
      </c>
      <c r="Z75" s="38">
        <v>10010</v>
      </c>
      <c r="AA75" s="86">
        <f>+((DETALLE_GD_1[[#This Row],[VALOR X UN (GD)]]-DETALLE_GD_1[[#This Row],[VALOR PPTO]])/DETALLE_GD_1[[#This Row],[VALOR PPTO]])</f>
        <v>-1.0813645339100778E-4</v>
      </c>
      <c r="AB75" s="2">
        <f>+DETALLE_GD_1[[#This Row],[VALOR PPTO]]*DETALLE_GD_1[[#This Row],[CANTIDAD RECIBIDA]]</f>
        <v>3780.4088000000002</v>
      </c>
      <c r="AC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" s="3">
        <f>+DETALLE_GD_1[[#This Row],[CANTIDAD SOLICITADA]]-DETALLE_GD_1[[#This Row],[DEVOLUCIÓN]]</f>
        <v>1</v>
      </c>
      <c r="AE75" s="38" t="str">
        <f>+_xlfn.XLOOKUP(DETALLE_GD_1[[#This Row],[CODIGO]],PRODUCTOS[CODIGO],PRODUCTOS[DESC CORTA],"",0)</f>
        <v>ASIENTO WC</v>
      </c>
      <c r="AF75"/>
      <c r="AI75"/>
    </row>
    <row r="76" spans="1:35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6"/>
      <c r="V76" s="2"/>
      <c r="W76">
        <v>5332</v>
      </c>
      <c r="X76" s="2">
        <v>6579000000</v>
      </c>
      <c r="Y76" s="6">
        <v>2779.727273</v>
      </c>
      <c r="Z76" s="38">
        <v>10010</v>
      </c>
      <c r="AA76" s="86">
        <f>+((DETALLE_GD_1[[#This Row],[VALOR X UN (GD)]]-DETALLE_GD_1[[#This Row],[VALOR PPTO]])/DETALLE_GD_1[[#This Row],[VALOR PPTO]])</f>
        <v>9.8103148463515169E-5</v>
      </c>
      <c r="AB76" s="2">
        <f>+DETALLE_GD_1[[#This Row],[VALOR PPTO]]*DETALLE_GD_1[[#This Row],[CANTIDAD RECIBIDA]]</f>
        <v>2779.7273</v>
      </c>
      <c r="AC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" s="3">
        <f>+DETALLE_GD_1[[#This Row],[CANTIDAD SOLICITADA]]-DETALLE_GD_1[[#This Row],[DEVOLUCIÓN]]</f>
        <v>1</v>
      </c>
      <c r="AE76" s="38" t="str">
        <f>+_xlfn.XLOOKUP(DETALLE_GD_1[[#This Row],[CODIGO]],PRODUCTOS[CODIGO],PRODUCTOS[DESC CORTA],"",0)</f>
        <v>LLAVE ANGULAR</v>
      </c>
      <c r="AF76"/>
      <c r="AI76"/>
    </row>
    <row r="77" spans="1:35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6"/>
      <c r="V77" s="2"/>
      <c r="W77">
        <v>5332</v>
      </c>
      <c r="X77" s="2">
        <v>6579000000</v>
      </c>
      <c r="Y77" s="6">
        <v>8938</v>
      </c>
      <c r="Z77" s="38">
        <v>10010</v>
      </c>
      <c r="AA77" s="86">
        <f>+((DETALLE_GD_1[[#This Row],[VALOR X UN (GD)]]-DETALLE_GD_1[[#This Row],[VALOR PPTO]])/DETALLE_GD_1[[#This Row],[VALOR PPTO]])</f>
        <v>3.7032893264712465E-2</v>
      </c>
      <c r="AB77" s="2">
        <f>+DETALLE_GD_1[[#This Row],[VALOR PPTO]]*DETALLE_GD_1[[#This Row],[CANTIDAD RECIBIDA]]</f>
        <v>8938</v>
      </c>
      <c r="AC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" s="3">
        <f>+DETALLE_GD_1[[#This Row],[CANTIDAD SOLICITADA]]-DETALLE_GD_1[[#This Row],[DEVOLUCIÓN]]</f>
        <v>1</v>
      </c>
      <c r="AE77" s="38" t="str">
        <f>+_xlfn.XLOOKUP(DETALLE_GD_1[[#This Row],[CODIGO]],PRODUCTOS[CODIGO],PRODUCTOS[DESC CORTA],"",0)</f>
        <v>MONOMANDO LAVAMANOS</v>
      </c>
      <c r="AF77"/>
      <c r="AI77"/>
    </row>
    <row r="78" spans="1:35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6"/>
      <c r="V78" s="2"/>
      <c r="W78">
        <v>5332</v>
      </c>
      <c r="X78" s="2">
        <v>6579000000</v>
      </c>
      <c r="Y78" s="6">
        <v>16615</v>
      </c>
      <c r="Z78" s="38">
        <v>10010</v>
      </c>
      <c r="AA78" s="86">
        <f>+((DETALLE_GD_1[[#This Row],[VALOR X UN (GD)]]-DETALLE_GD_1[[#This Row],[VALOR PPTO]])/DETALLE_GD_1[[#This Row],[VALOR PPTO]])</f>
        <v>0</v>
      </c>
      <c r="AB78" s="2">
        <f>+DETALLE_GD_1[[#This Row],[VALOR PPTO]]*DETALLE_GD_1[[#This Row],[CANTIDAD RECIBIDA]]</f>
        <v>16615</v>
      </c>
      <c r="AC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" s="3">
        <f>+DETALLE_GD_1[[#This Row],[CANTIDAD SOLICITADA]]-DETALLE_GD_1[[#This Row],[DEVOLUCIÓN]]</f>
        <v>1</v>
      </c>
      <c r="AE78" s="38" t="str">
        <f>+_xlfn.XLOOKUP(DETALLE_GD_1[[#This Row],[CODIGO]],PRODUCTOS[CODIGO],PRODUCTOS[DESC CORTA],"",0)</f>
        <v>MONOMANDO TINA</v>
      </c>
      <c r="AF78"/>
      <c r="AI78"/>
    </row>
    <row r="79" spans="1:35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6"/>
      <c r="V79" s="2"/>
      <c r="W79">
        <v>5332</v>
      </c>
      <c r="X79" s="2">
        <v>6579000000</v>
      </c>
      <c r="Y79" s="6">
        <v>9242.4217690000005</v>
      </c>
      <c r="Z79" s="38">
        <v>10010</v>
      </c>
      <c r="AA79" s="86">
        <f>+((DETALLE_GD_1[[#This Row],[VALOR X UN (GD)]]-DETALLE_GD_1[[#This Row],[VALOR PPTO]])/DETALLE_GD_1[[#This Row],[VALOR PPTO]])</f>
        <v>3.308461857908273E-3</v>
      </c>
      <c r="AB79" s="2">
        <f>+DETALLE_GD_1[[#This Row],[VALOR PPTO]]*DETALLE_GD_1[[#This Row],[CANTIDAD RECIBIDA]]</f>
        <v>9242.4218000000001</v>
      </c>
      <c r="AC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" s="3">
        <f>+DETALLE_GD_1[[#This Row],[CANTIDAD SOLICITADA]]-DETALLE_GD_1[[#This Row],[DEVOLUCIÓN]]</f>
        <v>1</v>
      </c>
      <c r="AE79" s="38" t="str">
        <f>+_xlfn.XLOOKUP(DETALLE_GD_1[[#This Row],[CODIGO]],PRODUCTOS[CODIGO],PRODUCTOS[DESC CORTA],"",0)</f>
        <v>PEDESTAL LAVAMANOS</v>
      </c>
      <c r="AF79"/>
      <c r="AI79"/>
    </row>
    <row r="80" spans="1:35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6"/>
      <c r="V80" s="2">
        <v>2578440</v>
      </c>
      <c r="W80">
        <v>5284</v>
      </c>
      <c r="X80" s="2">
        <v>6579000000</v>
      </c>
      <c r="Y80" s="6">
        <v>42656.200793513512</v>
      </c>
      <c r="Z80" s="38">
        <v>10010</v>
      </c>
      <c r="AA80" s="86">
        <f>+((DETALLE_GD_1[[#This Row],[VALOR X UN (GD)]]-DETALLE_GD_1[[#This Row],[VALOR PPTO]])/DETALLE_GD_1[[#This Row],[VALOR PPTO]])</f>
        <v>-0.9698754225645978</v>
      </c>
      <c r="AB80" s="2">
        <f>+DETALLE_GD_1[[#This Row],[VALOR PPTO]]*DETALLE_GD_1[[#This Row],[CANTIDAD RECIBIDA]]</f>
        <v>42656.200000000004</v>
      </c>
      <c r="AC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" s="3">
        <f>+DETALLE_GD_1[[#This Row],[CANTIDAD SOLICITADA]]-DETALLE_GD_1[[#This Row],[DEVOLUCIÓN]]</f>
        <v>400</v>
      </c>
      <c r="AE80" s="38" t="str">
        <f>+_xlfn.XLOOKUP(DETALLE_GD_1[[#This Row],[CODIGO]],PRODUCTOS[CODIGO],PRODUCTOS[DESC CORTA],"",0)</f>
        <v>TORNILLO CRS 6X1 5/8</v>
      </c>
      <c r="AF80"/>
      <c r="AI80"/>
    </row>
    <row r="81" spans="1:35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6"/>
      <c r="V81" s="2"/>
      <c r="W81">
        <v>5284</v>
      </c>
      <c r="X81" s="2">
        <v>6579000000</v>
      </c>
      <c r="Y81" s="6">
        <v>976.04320000000018</v>
      </c>
      <c r="Z81" s="38">
        <v>10010</v>
      </c>
      <c r="AA81" s="86">
        <f>+((DETALLE_GD_1[[#This Row],[VALOR X UN (GD)]]-DETALLE_GD_1[[#This Row],[VALOR PPTO]])/DETALLE_GD_1[[#This Row],[VALOR PPTO]])</f>
        <v>0.17310765952215057</v>
      </c>
      <c r="AB81" s="2">
        <f>+DETALLE_GD_1[[#This Row],[VALOR PPTO]]*DETALLE_GD_1[[#This Row],[CANTIDAD RECIBIDA]]</f>
        <v>976.04000000000008</v>
      </c>
      <c r="AC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" s="3">
        <f>+DETALLE_GD_1[[#This Row],[CANTIDAD SOLICITADA]]-DETALLE_GD_1[[#This Row],[DEVOLUCIÓN]]</f>
        <v>200</v>
      </c>
      <c r="AE81" s="38" t="str">
        <f>+_xlfn.XLOOKUP(DETALLE_GD_1[[#This Row],[CODIGO]],PRODUCTOS[CODIGO],PRODUCTOS[DESC CORTA],"",0)</f>
        <v>TORNILLO CRS 6X2 1/4</v>
      </c>
      <c r="AF81"/>
      <c r="AI81"/>
    </row>
    <row r="82" spans="1:35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6"/>
      <c r="V82" s="2"/>
      <c r="W82">
        <v>5284</v>
      </c>
      <c r="X82" s="2">
        <v>6579000000</v>
      </c>
      <c r="Y82" s="6">
        <v>501469.73483999993</v>
      </c>
      <c r="Z82" s="38">
        <v>10010</v>
      </c>
      <c r="AA82" s="86">
        <f>+((DETALLE_GD_1[[#This Row],[VALOR X UN (GD)]]-DETALLE_GD_1[[#This Row],[VALOR PPTO]])/DETALLE_GD_1[[#This Row],[VALOR PPTO]])</f>
        <v>-1.6426419027490604E-3</v>
      </c>
      <c r="AB82" s="2">
        <f>+DETALLE_GD_1[[#This Row],[VALOR PPTO]]*DETALLE_GD_1[[#This Row],[CANTIDAD RECIBIDA]]</f>
        <v>501469.7352</v>
      </c>
      <c r="AC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" s="3">
        <f>+DETALLE_GD_1[[#This Row],[CANTIDAD SOLICITADA]]-DETALLE_GD_1[[#This Row],[DEVOLUCIÓN]]</f>
        <v>24</v>
      </c>
      <c r="AE82" s="38">
        <f>+_xlfn.XLOOKUP(DETALLE_GD_1[[#This Row],[CODIGO]],PRODUCTOS[CODIGO],PRODUCTOS[DESC CORTA],"",0)</f>
        <v>0</v>
      </c>
      <c r="AF82"/>
      <c r="AI82"/>
    </row>
    <row r="83" spans="1:35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6"/>
      <c r="V83" s="2"/>
      <c r="W83">
        <v>5284</v>
      </c>
      <c r="X83" s="2">
        <v>6579000000</v>
      </c>
      <c r="Y83" s="6">
        <v>18950</v>
      </c>
      <c r="Z83" s="38">
        <v>10010</v>
      </c>
      <c r="AA83" s="86">
        <f>+((DETALLE_GD_1[[#This Row],[VALOR X UN (GD)]]-DETALLE_GD_1[[#This Row],[VALOR PPTO]])/DETALLE_GD_1[[#This Row],[VALOR PPTO]])</f>
        <v>0</v>
      </c>
      <c r="AB83" s="2">
        <f>+DETALLE_GD_1[[#This Row],[VALOR PPTO]]*DETALLE_GD_1[[#This Row],[CANTIDAD RECIBIDA]]</f>
        <v>18950</v>
      </c>
      <c r="AC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" s="3">
        <f>+DETALLE_GD_1[[#This Row],[CANTIDAD SOLICITADA]]-DETALLE_GD_1[[#This Row],[DEVOLUCIÓN]]</f>
        <v>10</v>
      </c>
      <c r="AE83" s="38" t="str">
        <f>+_xlfn.XLOOKUP(DETALLE_GD_1[[#This Row],[CODIGO]],PRODUCTOS[CODIGO],PRODUCTOS[DESC CORTA],"",0)</f>
        <v>POLIETILENO</v>
      </c>
      <c r="AF83"/>
      <c r="AI83"/>
    </row>
    <row r="84" spans="1:35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6"/>
      <c r="V84" s="2"/>
      <c r="W84">
        <v>5284</v>
      </c>
      <c r="X84" s="2">
        <v>6579000000</v>
      </c>
      <c r="Y84" s="6">
        <v>117535.88930999996</v>
      </c>
      <c r="Z84" s="38">
        <v>10010</v>
      </c>
      <c r="AA84" s="86">
        <f>+((DETALLE_GD_1[[#This Row],[VALOR X UN (GD)]]-DETALLE_GD_1[[#This Row],[VALOR PPTO]])/DETALLE_GD_1[[#This Row],[VALOR PPTO]])</f>
        <v>-1.4411683103773599E-2</v>
      </c>
      <c r="AB84" s="2">
        <f>+DETALLE_GD_1[[#This Row],[VALOR PPTO]]*DETALLE_GD_1[[#This Row],[CANTIDAD RECIBIDA]]</f>
        <v>117535.89</v>
      </c>
      <c r="AC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" s="3">
        <f>+DETALLE_GD_1[[#This Row],[CANTIDAD SOLICITADA]]-DETALLE_GD_1[[#This Row],[DEVOLUCIÓN]]</f>
        <v>15</v>
      </c>
      <c r="AE84" s="38" t="str">
        <f>+_xlfn.XLOOKUP(DETALLE_GD_1[[#This Row],[CODIGO]],PRODUCTOS[CODIGO],PRODUCTOS[DESC CORTA],"",0)</f>
        <v>VOLCANITA RF</v>
      </c>
      <c r="AF84"/>
      <c r="AI84"/>
    </row>
    <row r="85" spans="1:35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6"/>
      <c r="V85" s="2"/>
      <c r="W85">
        <v>5284</v>
      </c>
      <c r="X85" s="2">
        <v>6579000000</v>
      </c>
      <c r="Y85" s="6">
        <v>171665.29532999994</v>
      </c>
      <c r="Z85" s="38">
        <v>10010</v>
      </c>
      <c r="AA85" s="86">
        <f>+((DETALLE_GD_1[[#This Row],[VALOR X UN (GD)]]-DETALLE_GD_1[[#This Row],[VALOR PPTO]])/DETALLE_GD_1[[#This Row],[VALOR PPTO]])</f>
        <v>0.16127141481916898</v>
      </c>
      <c r="AB85" s="2">
        <f>+DETALLE_GD_1[[#This Row],[VALOR PPTO]]*DETALLE_GD_1[[#This Row],[CANTIDAD RECIBIDA]]</f>
        <v>171665.29499999998</v>
      </c>
      <c r="AC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5" s="3">
        <f>+DETALLE_GD_1[[#This Row],[CANTIDAD SOLICITADA]]-DETALLE_GD_1[[#This Row],[DEVOLUCIÓN]]</f>
        <v>15</v>
      </c>
      <c r="AE85" s="38" t="str">
        <f>+_xlfn.XLOOKUP(DETALLE_GD_1[[#This Row],[CODIGO]],PRODUCTOS[CODIGO],PRODUCTOS[DESC CORTA],"",0)</f>
        <v>OSB 11MM</v>
      </c>
      <c r="AF85"/>
      <c r="AI85"/>
    </row>
    <row r="86" spans="1:35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6"/>
      <c r="V86" s="2"/>
      <c r="W86">
        <v>5284</v>
      </c>
      <c r="X86" s="2">
        <v>6579000000</v>
      </c>
      <c r="Y86" s="6">
        <v>231782.11080000011</v>
      </c>
      <c r="Z86" s="38">
        <v>10010</v>
      </c>
      <c r="AA86" s="86">
        <f>+((DETALLE_GD_1[[#This Row],[VALOR X UN (GD)]]-DETALLE_GD_1[[#This Row],[VALOR PPTO]])/DETALLE_GD_1[[#This Row],[VALOR PPTO]])</f>
        <v>0.10652197008197083</v>
      </c>
      <c r="AB86" s="2">
        <f>+DETALLE_GD_1[[#This Row],[VALOR PPTO]]*DETALLE_GD_1[[#This Row],[CANTIDAD RECIBIDA]]</f>
        <v>231782.11199999999</v>
      </c>
      <c r="AC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" s="3">
        <f>+DETALLE_GD_1[[#This Row],[CANTIDAD SOLICITADA]]-DETALLE_GD_1[[#This Row],[DEVOLUCIÓN]]</f>
        <v>24</v>
      </c>
      <c r="AE86" s="38" t="str">
        <f>+_xlfn.XLOOKUP(DETALLE_GD_1[[#This Row],[CODIGO]],PRODUCTOS[CODIGO],PRODUCTOS[DESC CORTA],"",0)</f>
        <v>OSB 9.5</v>
      </c>
      <c r="AF86"/>
      <c r="AI86"/>
    </row>
    <row r="87" spans="1:35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6"/>
      <c r="V87" s="2"/>
      <c r="W87">
        <v>5284</v>
      </c>
      <c r="X87" s="2">
        <v>6579000000</v>
      </c>
      <c r="Y87" s="6">
        <v>153597.02785000004</v>
      </c>
      <c r="Z87" s="38">
        <v>10010</v>
      </c>
      <c r="AA87" s="86">
        <f>+((DETALLE_GD_1[[#This Row],[VALOR X UN (GD)]]-DETALLE_GD_1[[#This Row],[VALOR PPTO]])/DETALLE_GD_1[[#This Row],[VALOR PPTO]])</f>
        <v>-6.113417767432313E-2</v>
      </c>
      <c r="AB87" s="2">
        <f>+DETALLE_GD_1[[#This Row],[VALOR PPTO]]*DETALLE_GD_1[[#This Row],[CANTIDAD RECIBIDA]]</f>
        <v>153597.02799999999</v>
      </c>
      <c r="AC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" s="3">
        <f>+DETALLE_GD_1[[#This Row],[CANTIDAD SOLICITADA]]-DETALLE_GD_1[[#This Row],[DEVOLUCIÓN]]</f>
        <v>10</v>
      </c>
      <c r="AE87" s="38" t="str">
        <f>+_xlfn.XLOOKUP(DETALLE_GD_1[[#This Row],[CODIGO]],PRODUCTOS[CODIGO],PRODUCTOS[DESC CORTA],"",0)</f>
        <v>PINO 3X8X320</v>
      </c>
      <c r="AF87"/>
      <c r="AI87"/>
    </row>
    <row r="88" spans="1:35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6"/>
      <c r="V88" s="2"/>
      <c r="W88">
        <v>5284</v>
      </c>
      <c r="X88" s="2">
        <v>6579000000</v>
      </c>
      <c r="Y88" s="6">
        <v>8301.7147700000005</v>
      </c>
      <c r="Z88" s="38">
        <v>10010</v>
      </c>
      <c r="AA88" s="86">
        <f>+((DETALLE_GD_1[[#This Row],[VALOR X UN (GD)]]-DETALLE_GD_1[[#This Row],[VALOR PPTO]])/DETALLE_GD_1[[#This Row],[VALOR PPTO]])</f>
        <v>7.5707248442028808E-4</v>
      </c>
      <c r="AB88" s="2">
        <f>+DETALLE_GD_1[[#This Row],[VALOR PPTO]]*DETALLE_GD_1[[#This Row],[CANTIDAD RECIBIDA]]</f>
        <v>8301.7150000000001</v>
      </c>
      <c r="AC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" s="3">
        <f>+DETALLE_GD_1[[#This Row],[CANTIDAD SOLICITADA]]-DETALLE_GD_1[[#This Row],[DEVOLUCIÓN]]</f>
        <v>5</v>
      </c>
      <c r="AE88" s="38" t="str">
        <f>+_xlfn.XLOOKUP(DETALLE_GD_1[[#This Row],[CODIGO]],PRODUCTOS[CODIGO],PRODUCTOS[DESC CORTA],"",0)</f>
        <v>PINO 1X4X320</v>
      </c>
      <c r="AF88"/>
      <c r="AI88"/>
    </row>
    <row r="89" spans="1:35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6"/>
      <c r="V89" s="2"/>
      <c r="W89">
        <v>5284</v>
      </c>
      <c r="X89" s="2">
        <v>6579000000</v>
      </c>
      <c r="Y89" s="6">
        <v>196510.95912000001</v>
      </c>
      <c r="Z89" s="38">
        <v>10010</v>
      </c>
      <c r="AA89" s="86">
        <f>+((DETALLE_GD_1[[#This Row],[VALOR X UN (GD)]]-DETALLE_GD_1[[#This Row],[VALOR PPTO]])/DETALLE_GD_1[[#This Row],[VALOR PPTO]])</f>
        <v>3.159131684054671E-2</v>
      </c>
      <c r="AB89" s="2">
        <f>+DETALLE_GD_1[[#This Row],[VALOR PPTO]]*DETALLE_GD_1[[#This Row],[CANTIDAD RECIBIDA]]</f>
        <v>196510.96000000002</v>
      </c>
      <c r="AC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" s="3">
        <f>+DETALLE_GD_1[[#This Row],[CANTIDAD SOLICITADA]]-DETALLE_GD_1[[#This Row],[DEVOLUCIÓN]]</f>
        <v>20</v>
      </c>
      <c r="AE89" s="38" t="str">
        <f>+_xlfn.XLOOKUP(DETALLE_GD_1[[#This Row],[CODIGO]],PRODUCTOS[CODIGO],PRODUCTOS[DESC CORTA],"",0)</f>
        <v>PINO 2X6X400</v>
      </c>
      <c r="AF89"/>
      <c r="AI89"/>
    </row>
    <row r="90" spans="1:35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6"/>
      <c r="V90" s="2"/>
      <c r="W90">
        <v>5284</v>
      </c>
      <c r="X90" s="2">
        <v>6579000000</v>
      </c>
      <c r="Y90" s="6">
        <v>563618.27797000017</v>
      </c>
      <c r="Z90" s="38">
        <v>10010</v>
      </c>
      <c r="AA90" s="86">
        <f>+((DETALLE_GD_1[[#This Row],[VALOR X UN (GD)]]-DETALLE_GD_1[[#This Row],[VALOR PPTO]])/DETALLE_GD_1[[#This Row],[VALOR PPTO]])</f>
        <v>-0.13431479843338995</v>
      </c>
      <c r="AB90" s="2">
        <f>+DETALLE_GD_1[[#This Row],[VALOR PPTO]]*DETALLE_GD_1[[#This Row],[CANTIDAD RECIBIDA]]</f>
        <v>563618.27500000002</v>
      </c>
      <c r="AC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" s="3">
        <f>+DETALLE_GD_1[[#This Row],[CANTIDAD SOLICITADA]]-DETALLE_GD_1[[#This Row],[DEVOLUCIÓN]]</f>
        <v>110</v>
      </c>
      <c r="AE90" s="38" t="str">
        <f>+_xlfn.XLOOKUP(DETALLE_GD_1[[#This Row],[CODIGO]],PRODUCTOS[CODIGO],PRODUCTOS[DESC CORTA],"",0)</f>
        <v>PINO 2X4X320</v>
      </c>
      <c r="AF90"/>
      <c r="AI90"/>
    </row>
    <row r="91" spans="1:35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6"/>
      <c r="V91" s="2"/>
      <c r="W91">
        <v>5284</v>
      </c>
      <c r="X91" s="2">
        <v>6579000000</v>
      </c>
      <c r="Y91" s="6">
        <v>480408.68868999998</v>
      </c>
      <c r="Z91" s="38">
        <v>10010</v>
      </c>
      <c r="AA91" s="86">
        <f>+((DETALLE_GD_1[[#This Row],[VALOR X UN (GD)]]-DETALLE_GD_1[[#This Row],[VALOR PPTO]])/DETALLE_GD_1[[#This Row],[VALOR PPTO]])</f>
        <v>1.5185638165629551E-2</v>
      </c>
      <c r="AB91" s="2">
        <f>+DETALLE_GD_1[[#This Row],[VALOR PPTO]]*DETALLE_GD_1[[#This Row],[CANTIDAD RECIBIDA]]</f>
        <v>480408.6875</v>
      </c>
      <c r="AC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1" s="3">
        <f>+DETALLE_GD_1[[#This Row],[CANTIDAD SOLICITADA]]-DETALLE_GD_1[[#This Row],[DEVOLUCIÓN]]</f>
        <v>35</v>
      </c>
      <c r="AE91" s="38" t="str">
        <f>+_xlfn.XLOOKUP(DETALLE_GD_1[[#This Row],[CODIGO]],PRODUCTOS[CODIGO],PRODUCTOS[DESC CORTA],"",0)</f>
        <v>PINO 2X8X4</v>
      </c>
      <c r="AF91"/>
      <c r="AI91"/>
    </row>
    <row r="92" spans="1:35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6"/>
      <c r="V92" s="2"/>
      <c r="W92">
        <v>5284</v>
      </c>
      <c r="X92" s="2">
        <v>6579000000</v>
      </c>
      <c r="Y92" s="6">
        <v>16182.106762000009</v>
      </c>
      <c r="Z92" s="38">
        <v>10010</v>
      </c>
      <c r="AA92" s="86">
        <f>+((DETALLE_GD_1[[#This Row],[VALOR X UN (GD)]]-DETALLE_GD_1[[#This Row],[VALOR PPTO]])/DETALLE_GD_1[[#This Row],[VALOR PPTO]])</f>
        <v>-9.7830697792700247E-2</v>
      </c>
      <c r="AB92" s="2">
        <f>+DETALLE_GD_1[[#This Row],[VALOR PPTO]]*DETALLE_GD_1[[#This Row],[CANTIDAD RECIBIDA]]</f>
        <v>16182.1068</v>
      </c>
      <c r="AC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" s="3">
        <f>+DETALLE_GD_1[[#This Row],[CANTIDAD SOLICITADA]]-DETALLE_GD_1[[#This Row],[DEVOLUCIÓN]]</f>
        <v>1</v>
      </c>
      <c r="AE92" s="38" t="str">
        <f>+_xlfn.XLOOKUP(DETALLE_GD_1[[#This Row],[CODIGO]],PRODUCTOS[CODIGO],PRODUCTOS[DESC CORTA],"",0)</f>
        <v>GRAPA T40</v>
      </c>
      <c r="AF92"/>
      <c r="AI92"/>
    </row>
    <row r="93" spans="1:35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6"/>
      <c r="V93" s="2"/>
      <c r="W93">
        <v>5284</v>
      </c>
      <c r="X93" s="2">
        <v>6579000000</v>
      </c>
      <c r="Y93" s="6">
        <v>17500.092714999999</v>
      </c>
      <c r="Z93" s="38">
        <v>10010</v>
      </c>
      <c r="AA93" s="86">
        <f>+((DETALLE_GD_1[[#This Row],[VALOR X UN (GD)]]-DETALLE_GD_1[[#This Row],[VALOR PPTO]])/DETALLE_GD_1[[#This Row],[VALOR PPTO]])</f>
        <v>-5.2971147976295791E-6</v>
      </c>
      <c r="AB93" s="2">
        <f>+DETALLE_GD_1[[#This Row],[VALOR PPTO]]*DETALLE_GD_1[[#This Row],[CANTIDAD RECIBIDA]]</f>
        <v>17500.092700000001</v>
      </c>
      <c r="AC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" s="3">
        <f>+DETALLE_GD_1[[#This Row],[CANTIDAD SOLICITADA]]-DETALLE_GD_1[[#This Row],[DEVOLUCIÓN]]</f>
        <v>1</v>
      </c>
      <c r="AE93" s="38" t="str">
        <f>+_xlfn.XLOOKUP(DETALLE_GD_1[[#This Row],[CODIGO]],PRODUCTOS[CODIGO],PRODUCTOS[DESC CORTA],"",0)</f>
        <v>GRAPA T50</v>
      </c>
      <c r="AF93"/>
      <c r="AI93"/>
    </row>
    <row r="94" spans="1:35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6"/>
      <c r="V94" s="2"/>
      <c r="W94">
        <v>5284</v>
      </c>
      <c r="X94" s="2">
        <v>6579000000</v>
      </c>
      <c r="Y94" s="6">
        <v>7360.0272199999981</v>
      </c>
      <c r="Z94" s="38">
        <v>10010</v>
      </c>
      <c r="AA94" s="86">
        <f>+((DETALLE_GD_1[[#This Row],[VALOR X UN (GD)]]-DETALLE_GD_1[[#This Row],[VALOR PPTO]])/DETALLE_GD_1[[#This Row],[VALOR PPTO]])</f>
        <v>-3.8043333530514605E-6</v>
      </c>
      <c r="AB94" s="2">
        <f>+DETALLE_GD_1[[#This Row],[VALOR PPTO]]*DETALLE_GD_1[[#This Row],[CANTIDAD RECIBIDA]]</f>
        <v>7360.0280000000002</v>
      </c>
      <c r="AC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" s="3">
        <f>+DETALLE_GD_1[[#This Row],[CANTIDAD SOLICITADA]]-DETALLE_GD_1[[#This Row],[DEVOLUCIÓN]]</f>
        <v>20</v>
      </c>
      <c r="AE94" s="38" t="str">
        <f>+_xlfn.XLOOKUP(DETALLE_GD_1[[#This Row],[CODIGO]],PRODUCTOS[CODIGO],PRODUCTOS[DESC CORTA],"",0)</f>
        <v>CONECTOR DENTADO</v>
      </c>
      <c r="AF94"/>
      <c r="AI94"/>
    </row>
    <row r="95" spans="1:35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6"/>
      <c r="V95" s="2"/>
      <c r="W95">
        <v>5284</v>
      </c>
      <c r="X95" s="2">
        <v>6579000000</v>
      </c>
      <c r="Y95" s="6">
        <v>21212.999999999996</v>
      </c>
      <c r="Z95" s="38">
        <v>10010</v>
      </c>
      <c r="AA95" s="86">
        <f>+((DETALLE_GD_1[[#This Row],[VALOR X UN (GD)]]-DETALLE_GD_1[[#This Row],[VALOR PPTO]])/DETALLE_GD_1[[#This Row],[VALOR PPTO]])</f>
        <v>0</v>
      </c>
      <c r="AB95" s="2">
        <f>+DETALLE_GD_1[[#This Row],[VALOR PPTO]]*DETALLE_GD_1[[#This Row],[CANTIDAD RECIBIDA]]</f>
        <v>21213</v>
      </c>
      <c r="AC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" s="3">
        <f>+DETALLE_GD_1[[#This Row],[CANTIDAD SOLICITADA]]-DETALLE_GD_1[[#This Row],[DEVOLUCIÓN]]</f>
        <v>1</v>
      </c>
      <c r="AE95" s="38" t="str">
        <f>+_xlfn.XLOOKUP(DETALLE_GD_1[[#This Row],[CODIGO]],PRODUCTOS[CODIGO],PRODUCTOS[DESC CORTA],"",0)</f>
        <v>COLA FRIA</v>
      </c>
      <c r="AF95"/>
      <c r="AI95"/>
    </row>
    <row r="96" spans="1:35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6"/>
      <c r="V96" s="2"/>
      <c r="W96">
        <v>5284</v>
      </c>
      <c r="X96" s="2">
        <v>6579000000</v>
      </c>
      <c r="Y96" s="6">
        <v>23200.297871999981</v>
      </c>
      <c r="Z96" s="38">
        <v>10010</v>
      </c>
      <c r="AA96" s="86">
        <f>+((DETALLE_GD_1[[#This Row],[VALOR X UN (GD)]]-DETALLE_GD_1[[#This Row],[VALOR PPTO]])/DETALLE_GD_1[[#This Row],[VALOR PPTO]])</f>
        <v>1.0216291231328804E-3</v>
      </c>
      <c r="AB96" s="2">
        <f>+DETALLE_GD_1[[#This Row],[VALOR PPTO]]*DETALLE_GD_1[[#This Row],[CANTIDAD RECIBIDA]]</f>
        <v>23200.297900000001</v>
      </c>
      <c r="AC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" s="3">
        <f>+DETALLE_GD_1[[#This Row],[CANTIDAD SOLICITADA]]-DETALLE_GD_1[[#This Row],[DEVOLUCIÓN]]</f>
        <v>1</v>
      </c>
      <c r="AE96" s="38" t="str">
        <f>+_xlfn.XLOOKUP(DETALLE_GD_1[[#This Row],[CODIGO]],PRODUCTOS[CODIGO],PRODUCTOS[DESC CORTA],"",0)</f>
        <v>CLAVO HELICOIDAL</v>
      </c>
      <c r="AF96"/>
      <c r="AI96"/>
    </row>
    <row r="97" spans="1:35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6"/>
      <c r="V97" s="2"/>
      <c r="W97">
        <v>5284</v>
      </c>
      <c r="X97" s="2">
        <v>6579000000</v>
      </c>
      <c r="Y97" s="6">
        <v>69999.923200000048</v>
      </c>
      <c r="Z97" s="38">
        <v>10010</v>
      </c>
      <c r="AA97" s="86">
        <f>+((DETALLE_GD_1[[#This Row],[VALOR X UN (GD)]]-DETALLE_GD_1[[#This Row],[VALOR PPTO]])/DETALLE_GD_1[[#This Row],[VALOR PPTO]])</f>
        <v>1.1428584490190236E-6</v>
      </c>
      <c r="AB97" s="2">
        <f>+DETALLE_GD_1[[#This Row],[VALOR PPTO]]*DETALLE_GD_1[[#This Row],[CANTIDAD RECIBIDA]]</f>
        <v>69999.92</v>
      </c>
      <c r="AC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" s="3">
        <f>+DETALLE_GD_1[[#This Row],[CANTIDAD SOLICITADA]]-DETALLE_GD_1[[#This Row],[DEVOLUCIÓN]]</f>
        <v>100</v>
      </c>
      <c r="AE97" s="38">
        <f>+_xlfn.XLOOKUP(DETALLE_GD_1[[#This Row],[CODIGO]],PRODUCTOS[CODIGO],PRODUCTOS[DESC CORTA],"",0)</f>
        <v>0</v>
      </c>
      <c r="AF97"/>
      <c r="AI97"/>
    </row>
    <row r="98" spans="1:35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6"/>
      <c r="V98" s="2">
        <v>4959999</v>
      </c>
      <c r="W98">
        <v>5284</v>
      </c>
      <c r="X98" s="2">
        <v>6579000000</v>
      </c>
      <c r="Y98" s="6">
        <v>185602.38297599985</v>
      </c>
      <c r="Z98" s="38">
        <v>10010</v>
      </c>
      <c r="AA98" s="86">
        <f>+((DETALLE_GD_1[[#This Row],[VALOR X UN (GD)]]-DETALLE_GD_1[[#This Row],[VALOR PPTO]])/DETALLE_GD_1[[#This Row],[VALOR PPTO]])</f>
        <v>1.0377927086875297E-3</v>
      </c>
      <c r="AB98" s="2">
        <f>+DETALLE_GD_1[[#This Row],[VALOR PPTO]]*DETALLE_GD_1[[#This Row],[CANTIDAD RECIBIDA]]</f>
        <v>185602.38320000001</v>
      </c>
      <c r="AC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" s="3">
        <f>+DETALLE_GD_1[[#This Row],[CANTIDAD SOLICITADA]]-DETALLE_GD_1[[#This Row],[DEVOLUCIÓN]]</f>
        <v>8</v>
      </c>
      <c r="AE98" s="38" t="str">
        <f>+_xlfn.XLOOKUP(DETALLE_GD_1[[#This Row],[CODIGO]],PRODUCTOS[CODIGO],PRODUCTOS[DESC CORTA],"",0)</f>
        <v>CLAVO HELICOIDAL</v>
      </c>
      <c r="AF98"/>
      <c r="AI98"/>
    </row>
    <row r="99" spans="1:35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6"/>
      <c r="V99" s="2"/>
      <c r="W99">
        <v>5284</v>
      </c>
      <c r="X99" s="2">
        <v>6579000000</v>
      </c>
      <c r="Y99" s="6">
        <v>2095635.2335430009</v>
      </c>
      <c r="Z99" s="38">
        <v>10010</v>
      </c>
      <c r="AA99" s="86">
        <f>+((DETALLE_GD_1[[#This Row],[VALOR X UN (GD)]]-DETALLE_GD_1[[#This Row],[VALOR PPTO]])/DETALLE_GD_1[[#This Row],[VALOR PPTO]])</f>
        <v>-0.13431403727993024</v>
      </c>
      <c r="AB99" s="2">
        <f>+DETALLE_GD_1[[#This Row],[VALOR PPTO]]*DETALLE_GD_1[[#This Row],[CANTIDAD RECIBIDA]]</f>
        <v>2095635.2224999999</v>
      </c>
      <c r="AC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" s="3">
        <f>+DETALLE_GD_1[[#This Row],[CANTIDAD SOLICITADA]]-DETALLE_GD_1[[#This Row],[DEVOLUCIÓN]]</f>
        <v>409</v>
      </c>
      <c r="AE99" s="38" t="str">
        <f>+_xlfn.XLOOKUP(DETALLE_GD_1[[#This Row],[CODIGO]],PRODUCTOS[CODIGO],PRODUCTOS[DESC CORTA],"",0)</f>
        <v>PINO 2X4X320</v>
      </c>
      <c r="AF99"/>
      <c r="AI99"/>
    </row>
    <row r="100" spans="1:35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6"/>
      <c r="V100" s="2"/>
      <c r="W100">
        <v>5284</v>
      </c>
      <c r="X100" s="2">
        <v>6579000000</v>
      </c>
      <c r="Y100" s="6">
        <v>680492.09728900006</v>
      </c>
      <c r="Z100" s="38">
        <v>10010</v>
      </c>
      <c r="AA100" s="86">
        <f>+((DETALLE_GD_1[[#This Row],[VALOR X UN (GD)]]-DETALLE_GD_1[[#This Row],[VALOR PPTO]])/DETALLE_GD_1[[#This Row],[VALOR PPTO]])</f>
        <v>-3.2012272612725608E-2</v>
      </c>
      <c r="AB100" s="2">
        <f>+DETALLE_GD_1[[#This Row],[VALOR PPTO]]*DETALLE_GD_1[[#This Row],[CANTIDAD RECIBIDA]]</f>
        <v>680492.09950000001</v>
      </c>
      <c r="AC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" s="3">
        <f>+DETALLE_GD_1[[#This Row],[CANTIDAD SOLICITADA]]-DETALLE_GD_1[[#This Row],[DEVOLUCIÓN]]</f>
        <v>67</v>
      </c>
      <c r="AE100" s="38" t="str">
        <f>+_xlfn.XLOOKUP(DETALLE_GD_1[[#This Row],[CODIGO]],PRODUCTOS[CODIGO],PRODUCTOS[DESC CORTA],"",0)</f>
        <v>PINO 2X6X400</v>
      </c>
      <c r="AF100"/>
      <c r="AI100"/>
    </row>
    <row r="101" spans="1:35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6"/>
      <c r="V101" s="2"/>
      <c r="W101">
        <v>5284</v>
      </c>
      <c r="X101" s="2">
        <v>6579000000</v>
      </c>
      <c r="Y101" s="6">
        <v>461800.75393200002</v>
      </c>
      <c r="Z101" s="38">
        <v>10010</v>
      </c>
      <c r="AA101" s="86">
        <f>+((DETALLE_GD_1[[#This Row],[VALOR X UN (GD)]]-DETALLE_GD_1[[#This Row],[VALOR PPTO]])/DETALLE_GD_1[[#This Row],[VALOR PPTO]])</f>
        <v>3.1589912338731582E-2</v>
      </c>
      <c r="AB101" s="2">
        <f>+DETALLE_GD_1[[#This Row],[VALOR PPTO]]*DETALLE_GD_1[[#This Row],[CANTIDAD RECIBIDA]]</f>
        <v>461800.75600000005</v>
      </c>
      <c r="AC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" s="3">
        <f>+DETALLE_GD_1[[#This Row],[CANTIDAD SOLICITADA]]-DETALLE_GD_1[[#This Row],[DEVOLUCIÓN]]</f>
        <v>47</v>
      </c>
      <c r="AE101" s="38" t="str">
        <f>+_xlfn.XLOOKUP(DETALLE_GD_1[[#This Row],[CODIGO]],PRODUCTOS[CODIGO],PRODUCTOS[DESC CORTA],"",0)</f>
        <v>PINO 2X6X400</v>
      </c>
      <c r="AF101"/>
      <c r="AI101"/>
    </row>
    <row r="102" spans="1:35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6"/>
      <c r="V102" s="2"/>
      <c r="W102">
        <v>5284</v>
      </c>
      <c r="X102" s="2">
        <v>6579000000</v>
      </c>
      <c r="Y102" s="6">
        <v>589112.86495000031</v>
      </c>
      <c r="Z102" s="38">
        <v>10010</v>
      </c>
      <c r="AA102" s="86">
        <f>+((DETALLE_GD_1[[#This Row],[VALOR X UN (GD)]]-DETALLE_GD_1[[#This Row],[VALOR PPTO]])/DETALLE_GD_1[[#This Row],[VALOR PPTO]])</f>
        <v>0.10651971278957025</v>
      </c>
      <c r="AB102" s="2">
        <f>+DETALLE_GD_1[[#This Row],[VALOR PPTO]]*DETALLE_GD_1[[#This Row],[CANTIDAD RECIBIDA]]</f>
        <v>589112.86800000002</v>
      </c>
      <c r="AC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" s="3">
        <f>+DETALLE_GD_1[[#This Row],[CANTIDAD SOLICITADA]]-DETALLE_GD_1[[#This Row],[DEVOLUCIÓN]]</f>
        <v>61</v>
      </c>
      <c r="AE102" s="38" t="str">
        <f>+_xlfn.XLOOKUP(DETALLE_GD_1[[#This Row],[CODIGO]],PRODUCTOS[CODIGO],PRODUCTOS[DESC CORTA],"",0)</f>
        <v>OSB 9.5</v>
      </c>
      <c r="AF102"/>
      <c r="AI102"/>
    </row>
    <row r="103" spans="1:35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6"/>
      <c r="V103" s="2"/>
      <c r="W103">
        <v>5284</v>
      </c>
      <c r="X103" s="2">
        <v>6579000000</v>
      </c>
      <c r="Y103" s="6">
        <v>343330.59065999987</v>
      </c>
      <c r="Z103" s="38">
        <v>10010</v>
      </c>
      <c r="AA103" s="86">
        <f>+((DETALLE_GD_1[[#This Row],[VALOR X UN (GD)]]-DETALLE_GD_1[[#This Row],[VALOR PPTO]])/DETALLE_GD_1[[#This Row],[VALOR PPTO]])</f>
        <v>0.16127141481916898</v>
      </c>
      <c r="AB103" s="2">
        <f>+DETALLE_GD_1[[#This Row],[VALOR PPTO]]*DETALLE_GD_1[[#This Row],[CANTIDAD RECIBIDA]]</f>
        <v>343330.58999999997</v>
      </c>
      <c r="AC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" s="3">
        <f>+DETALLE_GD_1[[#This Row],[CANTIDAD SOLICITADA]]-DETALLE_GD_1[[#This Row],[DEVOLUCIÓN]]</f>
        <v>30</v>
      </c>
      <c r="AE103" s="38" t="str">
        <f>+_xlfn.XLOOKUP(DETALLE_GD_1[[#This Row],[CODIGO]],PRODUCTOS[CODIGO],PRODUCTOS[DESC CORTA],"",0)</f>
        <v>OSB 11MM</v>
      </c>
      <c r="AF103"/>
      <c r="AI103"/>
    </row>
    <row r="104" spans="1:35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6"/>
      <c r="V104" s="2"/>
      <c r="W104">
        <v>5284</v>
      </c>
      <c r="X104" s="2">
        <v>6579000000</v>
      </c>
      <c r="Y104" s="6">
        <v>673872.43204399978</v>
      </c>
      <c r="Z104" s="38">
        <v>10010</v>
      </c>
      <c r="AA104" s="86">
        <f>+((DETALLE_GD_1[[#This Row],[VALOR X UN (GD)]]-DETALLE_GD_1[[#This Row],[VALOR PPTO]])/DETALLE_GD_1[[#This Row],[VALOR PPTO]])</f>
        <v>-0.46092468011260213</v>
      </c>
      <c r="AB104" s="2">
        <f>+DETALLE_GD_1[[#This Row],[VALOR PPTO]]*DETALLE_GD_1[[#This Row],[CANTIDAD RECIBIDA]]</f>
        <v>673872.43599999999</v>
      </c>
      <c r="AC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" s="3">
        <f>+DETALLE_GD_1[[#This Row],[CANTIDAD SOLICITADA]]-DETALLE_GD_1[[#This Row],[DEVOLUCIÓN]]</f>
        <v>86</v>
      </c>
      <c r="AE104" s="38" t="str">
        <f>+_xlfn.XLOOKUP(DETALLE_GD_1[[#This Row],[CODIGO]],PRODUCTOS[CODIGO],PRODUCTOS[DESC CORTA],"",0)</f>
        <v>VOLCANITA RF</v>
      </c>
      <c r="AF104"/>
      <c r="AI104"/>
    </row>
    <row r="105" spans="1:35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6"/>
      <c r="V105" s="2"/>
      <c r="W105">
        <v>5284</v>
      </c>
      <c r="X105" s="2">
        <v>6579000000</v>
      </c>
      <c r="Y105" s="6">
        <v>178617.57616</v>
      </c>
      <c r="Z105" s="38">
        <v>10010</v>
      </c>
      <c r="AA105" s="86">
        <f>+((DETALLE_GD_1[[#This Row],[VALOR X UN (GD)]]-DETALLE_GD_1[[#This Row],[VALOR PPTO]])/DETALLE_GD_1[[#This Row],[VALOR PPTO]])</f>
        <v>-8.2442950631017465E-3</v>
      </c>
      <c r="AB105" s="2">
        <f>+DETALLE_GD_1[[#This Row],[VALOR PPTO]]*DETALLE_GD_1[[#This Row],[CANTIDAD RECIBIDA]]</f>
        <v>178617.576</v>
      </c>
      <c r="AC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" s="3">
        <f>+DETALLE_GD_1[[#This Row],[CANTIDAD SOLICITADA]]-DETALLE_GD_1[[#This Row],[DEVOLUCIÓN]]</f>
        <v>16</v>
      </c>
      <c r="AE105" s="38" t="str">
        <f>+_xlfn.XLOOKUP(DETALLE_GD_1[[#This Row],[CODIGO]],PRODUCTOS[CODIGO],PRODUCTOS[DESC CORTA],"",0)</f>
        <v>VOLCANITA RF</v>
      </c>
      <c r="AF105"/>
      <c r="AI105"/>
    </row>
    <row r="106" spans="1:35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6"/>
      <c r="V106" s="2"/>
      <c r="W106">
        <v>5284</v>
      </c>
      <c r="X106" s="2">
        <v>6579000000</v>
      </c>
      <c r="Y106" s="6">
        <v>172445</v>
      </c>
      <c r="Z106" s="38">
        <v>10010</v>
      </c>
      <c r="AA106" s="86">
        <f>+((DETALLE_GD_1[[#This Row],[VALOR X UN (GD)]]-DETALLE_GD_1[[#This Row],[VALOR PPTO]])/DETALLE_GD_1[[#This Row],[VALOR PPTO]])</f>
        <v>0</v>
      </c>
      <c r="AB106" s="2">
        <f>+DETALLE_GD_1[[#This Row],[VALOR PPTO]]*DETALLE_GD_1[[#This Row],[CANTIDAD RECIBIDA]]</f>
        <v>172445</v>
      </c>
      <c r="AC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" s="3">
        <f>+DETALLE_GD_1[[#This Row],[CANTIDAD SOLICITADA]]-DETALLE_GD_1[[#This Row],[DEVOLUCIÓN]]</f>
        <v>91</v>
      </c>
      <c r="AE106" s="38" t="str">
        <f>+_xlfn.XLOOKUP(DETALLE_GD_1[[#This Row],[CODIGO]],PRODUCTOS[CODIGO],PRODUCTOS[DESC CORTA],"",0)</f>
        <v>POLIETILENO</v>
      </c>
      <c r="AF106"/>
      <c r="AI106"/>
    </row>
    <row r="107" spans="1:35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6"/>
      <c r="V107" s="2"/>
      <c r="W107">
        <v>5284</v>
      </c>
      <c r="X107" s="2">
        <v>6579000000</v>
      </c>
      <c r="Y107" s="6">
        <v>1483.5856640000002</v>
      </c>
      <c r="Z107" s="38">
        <v>10010</v>
      </c>
      <c r="AA107" s="86">
        <f>+((DETALLE_GD_1[[#This Row],[VALOR X UN (GD)]]-DETALLE_GD_1[[#This Row],[VALOR PPTO]])/DETALLE_GD_1[[#This Row],[VALOR PPTO]])</f>
        <v>0.17351747879185278</v>
      </c>
      <c r="AB107" s="2">
        <f>+DETALLE_GD_1[[#This Row],[VALOR PPTO]]*DETALLE_GD_1[[#This Row],[CANTIDAD RECIBIDA]]</f>
        <v>1483.5808000000002</v>
      </c>
      <c r="AC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" s="3">
        <f>+DETALLE_GD_1[[#This Row],[CANTIDAD SOLICITADA]]-DETALLE_GD_1[[#This Row],[DEVOLUCIÓN]]</f>
        <v>304</v>
      </c>
      <c r="AE107" s="38" t="str">
        <f>+_xlfn.XLOOKUP(DETALLE_GD_1[[#This Row],[CODIGO]],PRODUCTOS[CODIGO],PRODUCTOS[DESC CORTA],"",0)</f>
        <v>TORNILLO CRS 6X2 1/4</v>
      </c>
      <c r="AF107"/>
      <c r="AI107"/>
    </row>
    <row r="108" spans="1:35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6"/>
      <c r="V108" s="2"/>
      <c r="W108">
        <v>5284</v>
      </c>
      <c r="X108" s="2">
        <v>6579000000</v>
      </c>
      <c r="Y108" s="6">
        <v>168278.7121304108</v>
      </c>
      <c r="Z108" s="38">
        <v>10010</v>
      </c>
      <c r="AA108" s="86">
        <f>+((DETALLE_GD_1[[#This Row],[VALOR X UN (GD)]]-DETALLE_GD_1[[#This Row],[VALOR PPTO]])/DETALLE_GD_1[[#This Row],[VALOR PPTO]])</f>
        <v>-0.96987167164445021</v>
      </c>
      <c r="AB108" s="2">
        <f>+DETALLE_GD_1[[#This Row],[VALOR PPTO]]*DETALLE_GD_1[[#This Row],[CANTIDAD RECIBIDA]]</f>
        <v>168278.709</v>
      </c>
      <c r="AC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" s="3">
        <f>+DETALLE_GD_1[[#This Row],[CANTIDAD SOLICITADA]]-DETALLE_GD_1[[#This Row],[DEVOLUCIÓN]]</f>
        <v>1578</v>
      </c>
      <c r="AE108" s="38" t="str">
        <f>+_xlfn.XLOOKUP(DETALLE_GD_1[[#This Row],[CODIGO]],PRODUCTOS[CODIGO],PRODUCTOS[DESC CORTA],"",0)</f>
        <v>TORNILLO CRS 6X1 5/8</v>
      </c>
      <c r="AF108"/>
      <c r="AI108"/>
    </row>
    <row r="109" spans="1:35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6"/>
      <c r="V109" s="2"/>
      <c r="W109">
        <v>5284</v>
      </c>
      <c r="X109" s="2">
        <v>6579000000</v>
      </c>
      <c r="Y109" s="6">
        <v>54907.784807999997</v>
      </c>
      <c r="Z109" s="38">
        <v>10010</v>
      </c>
      <c r="AA109" s="86">
        <f>+((DETALLE_GD_1[[#This Row],[VALOR X UN (GD)]]-DETALLE_GD_1[[#This Row],[VALOR PPTO]])/DETALLE_GD_1[[#This Row],[VALOR PPTO]])</f>
        <v>-3.5839180181827311E-3</v>
      </c>
      <c r="AB109" s="2">
        <f>+DETALLE_GD_1[[#This Row],[VALOR PPTO]]*DETALLE_GD_1[[#This Row],[CANTIDAD RECIBIDA]]</f>
        <v>54907.785000000003</v>
      </c>
      <c r="AC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" s="3">
        <f>+DETALLE_GD_1[[#This Row],[CANTIDAD SOLICITADA]]-DETALLE_GD_1[[#This Row],[DEVOLUCIÓN]]</f>
        <v>6</v>
      </c>
      <c r="AE109" s="38" t="str">
        <f>+_xlfn.XLOOKUP(DETALLE_GD_1[[#This Row],[CODIGO]],PRODUCTOS[CODIGO],PRODUCTOS[DESC CORTA],"",0)</f>
        <v>VOLCANITA RH</v>
      </c>
      <c r="AF109"/>
      <c r="AI109"/>
    </row>
    <row r="110" spans="1:35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6"/>
      <c r="V110" s="2">
        <v>105172</v>
      </c>
      <c r="W110">
        <v>5332</v>
      </c>
      <c r="X110" s="2">
        <v>6579000000</v>
      </c>
      <c r="Y110" s="6">
        <v>13673.71355</v>
      </c>
      <c r="Z110" s="38">
        <v>10010</v>
      </c>
      <c r="AA110" s="86">
        <f>+((DETALLE_GD_1[[#This Row],[VALOR X UN (GD)]]-DETALLE_GD_1[[#This Row],[VALOR PPTO]])/DETALLE_GD_1[[#This Row],[VALOR PPTO]])</f>
        <v>2.0842909187409083E-5</v>
      </c>
      <c r="AB110" s="2">
        <f>+DETALLE_GD_1[[#This Row],[VALOR PPTO]]*DETALLE_GD_1[[#This Row],[CANTIDAD RECIBIDA]]</f>
        <v>13673.715000000002</v>
      </c>
      <c r="AC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" s="3">
        <f>+DETALLE_GD_1[[#This Row],[CANTIDAD SOLICITADA]]-DETALLE_GD_1[[#This Row],[DEVOLUCIÓN]]</f>
        <v>50</v>
      </c>
      <c r="AE110" s="38" t="str">
        <f>+_xlfn.XLOOKUP(DETALLE_GD_1[[#This Row],[CODIGO]],PRODUCTOS[CODIGO],PRODUCTOS[DESC CORTA],"",0)</f>
        <v>ESQUINERO GUARDAPOLVO</v>
      </c>
      <c r="AF110"/>
      <c r="AI110"/>
    </row>
    <row r="111" spans="1:35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6"/>
      <c r="V111" s="2"/>
      <c r="W111">
        <v>5332</v>
      </c>
      <c r="X111" s="2">
        <v>6579000000</v>
      </c>
      <c r="Y111" s="6">
        <v>52385.051282</v>
      </c>
      <c r="Z111" s="38">
        <v>10010</v>
      </c>
      <c r="AA111" s="86">
        <f>+((DETALLE_GD_1[[#This Row],[VALOR X UN (GD)]]-DETALLE_GD_1[[#This Row],[VALOR PPTO]])/DETALLE_GD_1[[#This Row],[VALOR PPTO]])</f>
        <v>-6.205039260885465E-3</v>
      </c>
      <c r="AB111" s="2">
        <f>+DETALLE_GD_1[[#This Row],[VALOR PPTO]]*DETALLE_GD_1[[#This Row],[CANTIDAD RECIBIDA]]</f>
        <v>52385.051299999999</v>
      </c>
      <c r="AC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" s="3">
        <f>+DETALLE_GD_1[[#This Row],[CANTIDAD SOLICITADA]]-DETALLE_GD_1[[#This Row],[DEVOLUCIÓN]]</f>
        <v>1</v>
      </c>
      <c r="AE111" s="38" t="str">
        <f>+_xlfn.XLOOKUP(DETALLE_GD_1[[#This Row],[CODIGO]],PRODUCTOS[CODIGO],PRODUCTOS[DESC CORTA],"",0)</f>
        <v>PUERTA INTERIOR IZQ</v>
      </c>
      <c r="AF111"/>
      <c r="AI111"/>
    </row>
    <row r="112" spans="1:35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6"/>
      <c r="V112" s="2"/>
      <c r="W112">
        <v>5332</v>
      </c>
      <c r="X112" s="2">
        <v>6579000000</v>
      </c>
      <c r="Y112" s="6">
        <v>39349.495820999997</v>
      </c>
      <c r="Z112" s="38">
        <v>10010</v>
      </c>
      <c r="AA112" s="86">
        <f>+((DETALLE_GD_1[[#This Row],[VALOR X UN (GD)]]-DETALLE_GD_1[[#This Row],[VALOR PPTO]])/DETALLE_GD_1[[#This Row],[VALOR PPTO]])</f>
        <v>2.2491825676708562E-3</v>
      </c>
      <c r="AB112" s="2">
        <f>+DETALLE_GD_1[[#This Row],[VALOR PPTO]]*DETALLE_GD_1[[#This Row],[CANTIDAD RECIBIDA]]</f>
        <v>39349.495800000004</v>
      </c>
      <c r="AC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" s="3">
        <f>+DETALLE_GD_1[[#This Row],[CANTIDAD SOLICITADA]]-DETALLE_GD_1[[#This Row],[DEVOLUCIÓN]]</f>
        <v>3</v>
      </c>
      <c r="AE112" s="38" t="str">
        <f>+_xlfn.XLOOKUP(DETALLE_GD_1[[#This Row],[CODIGO]],PRODUCTOS[CODIGO],PRODUCTOS[DESC CORTA],"",0)</f>
        <v>CERRADURA LLAVE</v>
      </c>
      <c r="AF112"/>
      <c r="AI112"/>
    </row>
    <row r="113" spans="1:35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6"/>
      <c r="V113" s="2">
        <v>231290</v>
      </c>
      <c r="W113">
        <v>5332</v>
      </c>
      <c r="X113" s="2">
        <v>6579000000</v>
      </c>
      <c r="Y113" s="6">
        <v>96540.363635999995</v>
      </c>
      <c r="Z113" s="38">
        <v>10010</v>
      </c>
      <c r="AA113" s="86">
        <f>+((DETALLE_GD_1[[#This Row],[VALOR X UN (GD)]]-DETALLE_GD_1[[#This Row],[VALOR PPTO]])/DETALLE_GD_1[[#This Row],[VALOR PPTO]])</f>
        <v>-3.7663002959411884E-6</v>
      </c>
      <c r="AB113" s="2">
        <f>+DETALLE_GD_1[[#This Row],[VALOR PPTO]]*DETALLE_GD_1[[#This Row],[CANTIDAD RECIBIDA]]</f>
        <v>96540.363599999997</v>
      </c>
      <c r="AC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" s="3">
        <f>+DETALLE_GD_1[[#This Row],[CANTIDAD SOLICITADA]]-DETALLE_GD_1[[#This Row],[DEVOLUCIÓN]]</f>
        <v>1</v>
      </c>
      <c r="AE113" s="38" t="str">
        <f>+_xlfn.XLOOKUP(DETALLE_GD_1[[#This Row],[CODIGO]],PRODUCTOS[CODIGO],PRODUCTOS[DESC CORTA],"",0)</f>
        <v>PUERTA ACCESO DERECHA</v>
      </c>
      <c r="AF113"/>
      <c r="AI113"/>
    </row>
    <row r="114" spans="1:35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6"/>
      <c r="V114" s="2"/>
      <c r="W114">
        <v>5332</v>
      </c>
      <c r="X114" s="2">
        <v>6579000000</v>
      </c>
      <c r="Y114" s="6">
        <v>134750</v>
      </c>
      <c r="Z114" s="38">
        <v>10010</v>
      </c>
      <c r="AA114" s="86">
        <f>+((DETALLE_GD_1[[#This Row],[VALOR X UN (GD)]]-DETALLE_GD_1[[#This Row],[VALOR PPTO]])/DETALLE_GD_1[[#This Row],[VALOR PPTO]])</f>
        <v>0</v>
      </c>
      <c r="AB114" s="2">
        <f>+DETALLE_GD_1[[#This Row],[VALOR PPTO]]*DETALLE_GD_1[[#This Row],[CANTIDAD RECIBIDA]]</f>
        <v>134750</v>
      </c>
      <c r="AC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" s="3">
        <f>+DETALLE_GD_1[[#This Row],[CANTIDAD SOLICITADA]]-DETALLE_GD_1[[#This Row],[DEVOLUCIÓN]]</f>
        <v>1</v>
      </c>
      <c r="AE114" s="38" t="str">
        <f>+_xlfn.XLOOKUP(DETALLE_GD_1[[#This Row],[CODIGO]],PRODUCTOS[CODIGO],PRODUCTOS[DESC CORTA],"",0)</f>
        <v>PUERTA LOGIA DERECHA</v>
      </c>
      <c r="AF114"/>
      <c r="AI114"/>
    </row>
    <row r="115" spans="1:35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6"/>
      <c r="V115" s="2">
        <v>46652</v>
      </c>
      <c r="W115">
        <v>5332</v>
      </c>
      <c r="X115" s="2">
        <v>6579000000</v>
      </c>
      <c r="Y115" s="6">
        <v>40139.578512</v>
      </c>
      <c r="Z115" s="38">
        <v>10010</v>
      </c>
      <c r="AA115" s="86">
        <f>+((DETALLE_GD_1[[#This Row],[VALOR X UN (GD)]]-DETALLE_GD_1[[#This Row],[VALOR PPTO]])/DETALLE_GD_1[[#This Row],[VALOR PPTO]])</f>
        <v>0.16224439427035831</v>
      </c>
      <c r="AB115" s="2">
        <f>+DETALLE_GD_1[[#This Row],[VALOR PPTO]]*DETALLE_GD_1[[#This Row],[CANTIDAD RECIBIDA]]</f>
        <v>40139.578500000003</v>
      </c>
      <c r="AC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" s="3">
        <f>+DETALLE_GD_1[[#This Row],[CANTIDAD SOLICITADA]]-DETALLE_GD_1[[#This Row],[DEVOLUCIÓN]]</f>
        <v>3</v>
      </c>
      <c r="AE115" s="38" t="str">
        <f>+_xlfn.XLOOKUP(DETALLE_GD_1[[#This Row],[CODIGO]],PRODUCTOS[CODIGO],PRODUCTOS[DESC CORTA],"",0)</f>
        <v>MARCO PUERTA</v>
      </c>
      <c r="AF115"/>
      <c r="AI115"/>
    </row>
    <row r="116" spans="1:35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6"/>
      <c r="V116" s="2">
        <v>2091919</v>
      </c>
      <c r="W116">
        <v>5332</v>
      </c>
      <c r="X116" s="2">
        <v>6579000000</v>
      </c>
      <c r="Y116" s="6">
        <v>89122.891639000023</v>
      </c>
      <c r="Z116" s="38">
        <v>10010</v>
      </c>
      <c r="AA116" s="86">
        <f>+((DETALLE_GD_1[[#This Row],[VALOR X UN (GD)]]-DETALLE_GD_1[[#This Row],[VALOR PPTO]])/DETALLE_GD_1[[#This Row],[VALOR PPTO]])</f>
        <v>1.3476728608639642E-3</v>
      </c>
      <c r="AB116" s="2">
        <f>+DETALLE_GD_1[[#This Row],[VALOR PPTO]]*DETALLE_GD_1[[#This Row],[CANTIDAD RECIBIDA]]</f>
        <v>89122.889900000009</v>
      </c>
      <c r="AC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" s="3">
        <f>+DETALLE_GD_1[[#This Row],[CANTIDAD SOLICITADA]]-DETALLE_GD_1[[#This Row],[DEVOLUCIÓN]]</f>
        <v>47</v>
      </c>
      <c r="AE116" s="38" t="str">
        <f>+_xlfn.XLOOKUP(DETALLE_GD_1[[#This Row],[CODIGO]],PRODUCTOS[CODIGO],PRODUCTOS[DESC CORTA],"",0)</f>
        <v>POLIETILENO</v>
      </c>
      <c r="AF116"/>
      <c r="AI116"/>
    </row>
    <row r="117" spans="1:35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6"/>
      <c r="V117" s="2"/>
      <c r="W117">
        <v>5332</v>
      </c>
      <c r="X117" s="2">
        <v>6579000000</v>
      </c>
      <c r="Y117" s="6">
        <v>877572.03596999997</v>
      </c>
      <c r="Z117" s="38">
        <v>10010</v>
      </c>
      <c r="AA117" s="86">
        <f>+((DETALLE_GD_1[[#This Row],[VALOR X UN (GD)]]-DETALLE_GD_1[[#This Row],[VALOR PPTO]])/DETALLE_GD_1[[#This Row],[VALOR PPTO]])</f>
        <v>-2.7622101649813972E-3</v>
      </c>
      <c r="AB117" s="2">
        <f>+DETALLE_GD_1[[#This Row],[VALOR PPTO]]*DETALLE_GD_1[[#This Row],[CANTIDAD RECIBIDA]]</f>
        <v>877572.03659999999</v>
      </c>
      <c r="AC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" s="3">
        <f>+DETALLE_GD_1[[#This Row],[CANTIDAD SOLICITADA]]-DETALLE_GD_1[[#This Row],[DEVOLUCIÓN]]</f>
        <v>42</v>
      </c>
      <c r="AE117" s="38">
        <f>+_xlfn.XLOOKUP(DETALLE_GD_1[[#This Row],[CODIGO]],PRODUCTOS[CODIGO],PRODUCTOS[DESC CORTA],"",0)</f>
        <v>0</v>
      </c>
      <c r="AF117"/>
      <c r="AI117"/>
    </row>
    <row r="118" spans="1:35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6"/>
      <c r="V118" s="2"/>
      <c r="W118">
        <v>5332</v>
      </c>
      <c r="X118" s="2">
        <v>6579000000</v>
      </c>
      <c r="Y118" s="6">
        <v>616981.27324499993</v>
      </c>
      <c r="Z118" s="38">
        <v>10010</v>
      </c>
      <c r="AA118" s="86">
        <f>+((DETALLE_GD_1[[#This Row],[VALOR X UN (GD)]]-DETALLE_GD_1[[#This Row],[VALOR PPTO]])/DETALLE_GD_1[[#This Row],[VALOR PPTO]])</f>
        <v>-1.8305702227348744E-2</v>
      </c>
      <c r="AB118" s="2">
        <f>+DETALLE_GD_1[[#This Row],[VALOR PPTO]]*DETALLE_GD_1[[#This Row],[CANTIDAD RECIBIDA]]</f>
        <v>616981.27500000002</v>
      </c>
      <c r="AC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" s="3">
        <f>+DETALLE_GD_1[[#This Row],[CANTIDAD SOLICITADA]]-DETALLE_GD_1[[#This Row],[DEVOLUCIÓN]]</f>
        <v>45</v>
      </c>
      <c r="AE118" s="38" t="str">
        <f>+_xlfn.XLOOKUP(DETALLE_GD_1[[#This Row],[CODIGO]],PRODUCTOS[CODIGO],PRODUCTOS[DESC CORTA],"",0)</f>
        <v>PINO 2X8X4</v>
      </c>
      <c r="AF118"/>
      <c r="AI118"/>
    </row>
    <row r="119" spans="1:35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6"/>
      <c r="V119" s="2"/>
      <c r="W119">
        <v>5332</v>
      </c>
      <c r="X119" s="2">
        <v>6579000000</v>
      </c>
      <c r="Y119" s="6">
        <v>274519.25068</v>
      </c>
      <c r="Z119" s="38">
        <v>10010</v>
      </c>
      <c r="AA119" s="86">
        <f>+((DETALLE_GD_1[[#This Row],[VALOR X UN (GD)]]-DETALLE_GD_1[[#This Row],[VALOR PPTO]])/DETALLE_GD_1[[#This Row],[VALOR PPTO]])</f>
        <v>1.5185638165629551E-2</v>
      </c>
      <c r="AB119" s="2">
        <f>+DETALLE_GD_1[[#This Row],[VALOR PPTO]]*DETALLE_GD_1[[#This Row],[CANTIDAD RECIBIDA]]</f>
        <v>274519.25</v>
      </c>
      <c r="AC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9" s="3">
        <f>+DETALLE_GD_1[[#This Row],[CANTIDAD SOLICITADA]]-DETALLE_GD_1[[#This Row],[DEVOLUCIÓN]]</f>
        <v>20</v>
      </c>
      <c r="AE119" s="38" t="str">
        <f>+_xlfn.XLOOKUP(DETALLE_GD_1[[#This Row],[CODIGO]],PRODUCTOS[CODIGO],PRODUCTOS[DESC CORTA],"",0)</f>
        <v>PINO 2X8X4</v>
      </c>
      <c r="AF119"/>
      <c r="AI119"/>
    </row>
    <row r="120" spans="1:35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6"/>
      <c r="V120" s="2"/>
      <c r="W120">
        <v>5332</v>
      </c>
      <c r="X120" s="2">
        <v>6579000000</v>
      </c>
      <c r="Y120" s="6">
        <v>18969.57447</v>
      </c>
      <c r="Z120" s="38">
        <v>10010</v>
      </c>
      <c r="AA120" s="86">
        <f>+((DETALLE_GD_1[[#This Row],[VALOR X UN (GD)]]-DETALLE_GD_1[[#This Row],[VALOR PPTO]])/DETALLE_GD_1[[#This Row],[VALOR PPTO]])</f>
        <v>2.245701458556375E-5</v>
      </c>
      <c r="AB120" s="2">
        <f>+DETALLE_GD_1[[#This Row],[VALOR PPTO]]*DETALLE_GD_1[[#This Row],[CANTIDAD RECIBIDA]]</f>
        <v>18969.574000000001</v>
      </c>
      <c r="AC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" s="3">
        <f>+DETALLE_GD_1[[#This Row],[CANTIDAD SOLICITADA]]-DETALLE_GD_1[[#This Row],[DEVOLUCIÓN]]</f>
        <v>10</v>
      </c>
      <c r="AE120" s="38" t="str">
        <f>+_xlfn.XLOOKUP(DETALLE_GD_1[[#This Row],[CODIGO]],PRODUCTOS[CODIGO],PRODUCTOS[DESC CORTA],"",0)</f>
        <v>PINO 1X4X320</v>
      </c>
      <c r="AF120"/>
      <c r="AI120"/>
    </row>
    <row r="121" spans="1:35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6"/>
      <c r="V121" s="2"/>
      <c r="W121">
        <v>5332</v>
      </c>
      <c r="X121" s="2">
        <v>6579000000</v>
      </c>
      <c r="Y121" s="6">
        <v>215035.83899000005</v>
      </c>
      <c r="Z121" s="38">
        <v>10010</v>
      </c>
      <c r="AA121" s="86">
        <f>+((DETALLE_GD_1[[#This Row],[VALOR X UN (GD)]]-DETALLE_GD_1[[#This Row],[VALOR PPTO]])/DETALLE_GD_1[[#This Row],[VALOR PPTO]])</f>
        <v>4.2537841292085522E-2</v>
      </c>
      <c r="AB121" s="2">
        <f>+DETALLE_GD_1[[#This Row],[VALOR PPTO]]*DETALLE_GD_1[[#This Row],[CANTIDAD RECIBIDA]]</f>
        <v>215035.83919999999</v>
      </c>
      <c r="AC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" s="3">
        <f>+DETALLE_GD_1[[#This Row],[CANTIDAD SOLICITADA]]-DETALLE_GD_1[[#This Row],[DEVOLUCIÓN]]</f>
        <v>14</v>
      </c>
      <c r="AE121" s="38" t="str">
        <f>+_xlfn.XLOOKUP(DETALLE_GD_1[[#This Row],[CODIGO]],PRODUCTOS[CODIGO],PRODUCTOS[DESC CORTA],"",0)</f>
        <v>PINO 3X8X320</v>
      </c>
      <c r="AF121"/>
      <c r="AI121"/>
    </row>
    <row r="122" spans="1:35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6"/>
      <c r="V122" s="2">
        <v>153166</v>
      </c>
      <c r="W122">
        <v>5332</v>
      </c>
      <c r="X122" s="2">
        <v>6579000000</v>
      </c>
      <c r="Y122" s="6">
        <v>2520.47678</v>
      </c>
      <c r="Z122" s="38">
        <v>10010</v>
      </c>
      <c r="AA122" s="86">
        <f>+((DETALLE_GD_1[[#This Row],[VALOR X UN (GD)]]-DETALLE_GD_1[[#This Row],[VALOR PPTO]])/DETALLE_GD_1[[#This Row],[VALOR PPTO]])</f>
        <v>7.0432388030709142E-2</v>
      </c>
      <c r="AB122" s="2">
        <f>+DETALLE_GD_1[[#This Row],[VALOR PPTO]]*DETALLE_GD_1[[#This Row],[CANTIDAD RECIBIDA]]</f>
        <v>2520.4767999999999</v>
      </c>
      <c r="AC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" s="3">
        <f>+DETALLE_GD_1[[#This Row],[CANTIDAD SOLICITADA]]-DETALLE_GD_1[[#This Row],[DEVOLUCIÓN]]</f>
        <v>1</v>
      </c>
      <c r="AE122" s="38" t="str">
        <f>+_xlfn.XLOOKUP(DETALLE_GD_1[[#This Row],[CODIGO]],PRODUCTOS[CODIGO],PRODUCTOS[DESC CORTA],"",0)</f>
        <v>PUNTA PUNTILLERA</v>
      </c>
      <c r="AF122"/>
      <c r="AI122"/>
    </row>
    <row r="123" spans="1:35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6"/>
      <c r="V123" s="2"/>
      <c r="W123">
        <v>5332</v>
      </c>
      <c r="X123" s="2">
        <v>6579000000</v>
      </c>
      <c r="Y123" s="6">
        <v>50286.86</v>
      </c>
      <c r="Z123" s="38">
        <v>10010</v>
      </c>
      <c r="AA123" s="86">
        <f>+((DETALLE_GD_1[[#This Row],[VALOR X UN (GD)]]-DETALLE_GD_1[[#This Row],[VALOR PPTO]])/DETALLE_GD_1[[#This Row],[VALOR PPTO]])</f>
        <v>-2.0837650233082768E-2</v>
      </c>
      <c r="AB123" s="2">
        <f>+DETALLE_GD_1[[#This Row],[VALOR PPTO]]*DETALLE_GD_1[[#This Row],[CANTIDAD RECIBIDA]]</f>
        <v>50286.86</v>
      </c>
      <c r="AC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" s="3">
        <f>+DETALLE_GD_1[[#This Row],[CANTIDAD SOLICITADA]]-DETALLE_GD_1[[#This Row],[DEVOLUCIÓN]]</f>
        <v>1</v>
      </c>
      <c r="AE123" s="38" t="str">
        <f>+_xlfn.XLOOKUP(DETALLE_GD_1[[#This Row],[CODIGO]],PRODUCTOS[CODIGO],PRODUCTOS[DESC CORTA],"",0)</f>
        <v>ESMALTE AL AGUA</v>
      </c>
      <c r="AF123"/>
      <c r="AI123"/>
    </row>
    <row r="124" spans="1:35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6"/>
      <c r="V124" s="2"/>
      <c r="W124">
        <v>5332</v>
      </c>
      <c r="X124" s="2">
        <v>6579000000</v>
      </c>
      <c r="Y124" s="6">
        <v>17515.508600000001</v>
      </c>
      <c r="Z124" s="38">
        <v>10010</v>
      </c>
      <c r="AA124" s="86">
        <f>+((DETALLE_GD_1[[#This Row],[VALOR X UN (GD)]]-DETALLE_GD_1[[#This Row],[VALOR PPTO]])/DETALLE_GD_1[[#This Row],[VALOR PPTO]])</f>
        <v>2.7975205974545605E-5</v>
      </c>
      <c r="AB124" s="2">
        <f>+DETALLE_GD_1[[#This Row],[VALOR PPTO]]*DETALLE_GD_1[[#This Row],[CANTIDAD RECIBIDA]]</f>
        <v>17515.510000000002</v>
      </c>
      <c r="AC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" s="3">
        <f>+DETALLE_GD_1[[#This Row],[CANTIDAD SOLICITADA]]-DETALLE_GD_1[[#This Row],[DEVOLUCIÓN]]</f>
        <v>100</v>
      </c>
      <c r="AE124" s="38" t="str">
        <f>+_xlfn.XLOOKUP(DETALLE_GD_1[[#This Row],[CODIGO]],PRODUCTOS[CODIGO],PRODUCTOS[DESC CORTA],"",0)</f>
        <v>ESQUINERO INTERIOR</v>
      </c>
      <c r="AF124"/>
      <c r="AI124"/>
    </row>
    <row r="125" spans="1:35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6"/>
      <c r="V125" s="2"/>
      <c r="W125">
        <v>5332</v>
      </c>
      <c r="X125" s="2">
        <v>6579000000</v>
      </c>
      <c r="Y125" s="6">
        <v>23685.501799999998</v>
      </c>
      <c r="Z125" s="38">
        <v>10010</v>
      </c>
      <c r="AA125" s="86">
        <f>+((DETALLE_GD_1[[#This Row],[VALOR X UN (GD)]]-DETALLE_GD_1[[#This Row],[VALOR PPTO]])/DETALLE_GD_1[[#This Row],[VALOR PPTO]])</f>
        <v>-2.110996179094996E-5</v>
      </c>
      <c r="AB125" s="2">
        <f>+DETALLE_GD_1[[#This Row],[VALOR PPTO]]*DETALLE_GD_1[[#This Row],[CANTIDAD RECIBIDA]]</f>
        <v>23685.5</v>
      </c>
      <c r="AC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" s="3">
        <f>+DETALLE_GD_1[[#This Row],[CANTIDAD SOLICITADA]]-DETALLE_GD_1[[#This Row],[DEVOLUCIÓN]]</f>
        <v>100</v>
      </c>
      <c r="AE125" s="38" t="str">
        <f>+_xlfn.XLOOKUP(DETALLE_GD_1[[#This Row],[CODIGO]],PRODUCTOS[CODIGO],PRODUCTOS[DESC CORTA],"",0)</f>
        <v>ESQUINERO EXTERIOR</v>
      </c>
      <c r="AF125"/>
      <c r="AI125"/>
    </row>
    <row r="126" spans="1:35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6"/>
      <c r="V126" s="2"/>
      <c r="W126">
        <v>5332</v>
      </c>
      <c r="X126" s="2">
        <v>6579000000</v>
      </c>
      <c r="Y126" s="6">
        <v>3891.4057859999998</v>
      </c>
      <c r="Z126" s="38">
        <v>10010</v>
      </c>
      <c r="AA126" s="86">
        <f>+((DETALLE_GD_1[[#This Row],[VALOR X UN (GD)]]-DETALLE_GD_1[[#This Row],[VALOR PPTO]])/DETALLE_GD_1[[#This Row],[VALOR PPTO]])</f>
        <v>1.2230566849888432E-2</v>
      </c>
      <c r="AB126" s="2">
        <f>+DETALLE_GD_1[[#This Row],[VALOR PPTO]]*DETALLE_GD_1[[#This Row],[CANTIDAD RECIBIDA]]</f>
        <v>3891.4058999999997</v>
      </c>
      <c r="AC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" s="3">
        <f>+DETALLE_GD_1[[#This Row],[CANTIDAD SOLICITADA]]-DETALLE_GD_1[[#This Row],[DEVOLUCIÓN]]</f>
        <v>3</v>
      </c>
      <c r="AE126" s="38" t="str">
        <f>+_xlfn.XLOOKUP(DETALLE_GD_1[[#This Row],[CODIGO]],PRODUCTOS[CODIGO],PRODUCTOS[DESC CORTA],"",0)</f>
        <v>SELLO FUNGICIDA</v>
      </c>
      <c r="AF126"/>
      <c r="AI126"/>
    </row>
    <row r="127" spans="1:35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6"/>
      <c r="V127" s="2"/>
      <c r="W127">
        <v>5332</v>
      </c>
      <c r="X127" s="2">
        <v>6579000000</v>
      </c>
      <c r="Y127" s="6">
        <v>5715.0265479999998</v>
      </c>
      <c r="Z127" s="38">
        <v>10010</v>
      </c>
      <c r="AA127" s="86">
        <f>+((DETALLE_GD_1[[#This Row],[VALOR X UN (GD)]]-DETALLE_GD_1[[#This Row],[VALOR PPTO]])/DETALLE_GD_1[[#This Row],[VALOR PPTO]])</f>
        <v>-4.6543965342425642E-6</v>
      </c>
      <c r="AB127" s="2">
        <f>+DETALLE_GD_1[[#This Row],[VALOR PPTO]]*DETALLE_GD_1[[#This Row],[CANTIDAD RECIBIDA]]</f>
        <v>5715.0266000000001</v>
      </c>
      <c r="AC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" s="3">
        <f>+DETALLE_GD_1[[#This Row],[CANTIDAD SOLICITADA]]-DETALLE_GD_1[[#This Row],[DEVOLUCIÓN]]</f>
        <v>2</v>
      </c>
      <c r="AE127" s="38" t="str">
        <f>+_xlfn.XLOOKUP(DETALLE_GD_1[[#This Row],[CODIGO]],PRODUCTOS[CODIGO],PRODUCTOS[DESC CORTA],"",0)</f>
        <v>RODILLO CHIPORRO</v>
      </c>
      <c r="AF127"/>
      <c r="AI127"/>
    </row>
    <row r="128" spans="1:35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6"/>
      <c r="V128" s="2"/>
      <c r="W128">
        <v>5332</v>
      </c>
      <c r="X128" s="2">
        <v>6579000000</v>
      </c>
      <c r="Y128" s="6">
        <v>4084.2394119999999</v>
      </c>
      <c r="Z128" s="38">
        <v>10010</v>
      </c>
      <c r="AA128" s="86">
        <f>+((DETALLE_GD_1[[#This Row],[VALOR X UN (GD)]]-DETALLE_GD_1[[#This Row],[VALOR PPTO]])/DETALLE_GD_1[[#This Row],[VALOR PPTO]])</f>
        <v>2.1977311124318537E-2</v>
      </c>
      <c r="AB128" s="2">
        <f>+DETALLE_GD_1[[#This Row],[VALOR PPTO]]*DETALLE_GD_1[[#This Row],[CANTIDAD RECIBIDA]]</f>
        <v>4084.2393999999999</v>
      </c>
      <c r="AC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" s="3">
        <f>+DETALLE_GD_1[[#This Row],[CANTIDAD SOLICITADA]]-DETALLE_GD_1[[#This Row],[DEVOLUCIÓN]]</f>
        <v>2</v>
      </c>
      <c r="AE128" s="38" t="str">
        <f>+_xlfn.XLOOKUP(DETALLE_GD_1[[#This Row],[CODIGO]],PRODUCTOS[CODIGO],PRODUCTOS[DESC CORTA],"",0)</f>
        <v>BROCHA 5/8 X4</v>
      </c>
      <c r="AF128"/>
      <c r="AI128"/>
    </row>
    <row r="129" spans="1:35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6"/>
      <c r="V129" s="2"/>
      <c r="W129">
        <v>5332</v>
      </c>
      <c r="X129" s="2">
        <v>6579000000</v>
      </c>
      <c r="Y129" s="6">
        <v>44052</v>
      </c>
      <c r="Z129" s="38">
        <v>10010</v>
      </c>
      <c r="AA129" s="86">
        <f>+((DETALLE_GD_1[[#This Row],[VALOR X UN (GD)]]-DETALLE_GD_1[[#This Row],[VALOR PPTO]])/DETALLE_GD_1[[#This Row],[VALOR PPTO]])</f>
        <v>4.8760555706891855E-2</v>
      </c>
      <c r="AB129" s="2">
        <f>+DETALLE_GD_1[[#This Row],[VALOR PPTO]]*DETALLE_GD_1[[#This Row],[CANTIDAD RECIBIDA]]</f>
        <v>44052</v>
      </c>
      <c r="AC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" s="3">
        <f>+DETALLE_GD_1[[#This Row],[CANTIDAD SOLICITADA]]-DETALLE_GD_1[[#This Row],[DEVOLUCIÓN]]</f>
        <v>12</v>
      </c>
      <c r="AE129" s="38" t="str">
        <f>+_xlfn.XLOOKUP(DETALLE_GD_1[[#This Row],[CODIGO]],PRODUCTOS[CODIGO],PRODUCTOS[DESC CORTA],"",0)</f>
        <v>SELLO</v>
      </c>
      <c r="AF129"/>
      <c r="AI129"/>
    </row>
    <row r="130" spans="1:35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6"/>
      <c r="V130" s="2">
        <v>22568</v>
      </c>
      <c r="W130">
        <v>5332</v>
      </c>
      <c r="X130" s="2">
        <v>6579000000</v>
      </c>
      <c r="Y130" s="6">
        <v>6392.2719299999999</v>
      </c>
      <c r="Z130" s="38">
        <v>10010</v>
      </c>
      <c r="AA130" s="86">
        <f>+((DETALLE_GD_1[[#This Row],[VALOR X UN (GD)]]-DETALLE_GD_1[[#This Row],[VALOR PPTO]])/DETALLE_GD_1[[#This Row],[VALOR PPTO]])</f>
        <v>7.8176899828056229E-2</v>
      </c>
      <c r="AB130" s="2">
        <f>+DETALLE_GD_1[[#This Row],[VALOR PPTO]]*DETALLE_GD_1[[#This Row],[CANTIDAD RECIBIDA]]</f>
        <v>6392.2719000000006</v>
      </c>
      <c r="AC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" s="3">
        <f>+DETALLE_GD_1[[#This Row],[CANTIDAD SOLICITADA]]-DETALLE_GD_1[[#This Row],[DEVOLUCIÓN]]</f>
        <v>3</v>
      </c>
      <c r="AE130" s="38" t="str">
        <f>+_xlfn.XLOOKUP(DETALLE_GD_1[[#This Row],[CODIGO]],PRODUCTOS[CODIGO],PRODUCTOS[DESC CORTA],"",0)</f>
        <v>DUCO</v>
      </c>
      <c r="AF130"/>
      <c r="AI130"/>
    </row>
    <row r="131" spans="1:35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6"/>
      <c r="V131" s="2"/>
      <c r="W131">
        <v>5332</v>
      </c>
      <c r="X131" s="2">
        <v>6579000000</v>
      </c>
      <c r="Y131" s="6">
        <v>8572.5398219999988</v>
      </c>
      <c r="Z131" s="38">
        <v>10010</v>
      </c>
      <c r="AA131" s="86">
        <f>+((DETALLE_GD_1[[#This Row],[VALOR X UN (GD)]]-DETALLE_GD_1[[#This Row],[VALOR PPTO]])/DETALLE_GD_1[[#This Row],[VALOR PPTO]])</f>
        <v>5.3683039725535823E-5</v>
      </c>
      <c r="AB131" s="2">
        <f>+DETALLE_GD_1[[#This Row],[VALOR PPTO]]*DETALLE_GD_1[[#This Row],[CANTIDAD RECIBIDA]]</f>
        <v>8572.5398999999998</v>
      </c>
      <c r="AC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" s="3">
        <f>+DETALLE_GD_1[[#This Row],[CANTIDAD SOLICITADA]]-DETALLE_GD_1[[#This Row],[DEVOLUCIÓN]]</f>
        <v>3</v>
      </c>
      <c r="AE131" s="38" t="str">
        <f>+_xlfn.XLOOKUP(DETALLE_GD_1[[#This Row],[CODIGO]],PRODUCTOS[CODIGO],PRODUCTOS[DESC CORTA],"",0)</f>
        <v>RODILLO CHIPORRO</v>
      </c>
      <c r="AF131"/>
      <c r="AI131"/>
    </row>
    <row r="132" spans="1:35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6"/>
      <c r="V132" s="2"/>
      <c r="W132">
        <v>5332</v>
      </c>
      <c r="X132" s="2">
        <v>6579000000</v>
      </c>
      <c r="Y132" s="6">
        <v>2641</v>
      </c>
      <c r="Z132" s="38">
        <v>10010</v>
      </c>
      <c r="AA132" s="86">
        <f>+((DETALLE_GD_1[[#This Row],[VALOR X UN (GD)]]-DETALLE_GD_1[[#This Row],[VALOR PPTO]])/DETALLE_GD_1[[#This Row],[VALOR PPTO]])</f>
        <v>0.1090496024233245</v>
      </c>
      <c r="AB132" s="2">
        <f>+DETALLE_GD_1[[#This Row],[VALOR PPTO]]*DETALLE_GD_1[[#This Row],[CANTIDAD RECIBIDA]]</f>
        <v>2641</v>
      </c>
      <c r="AC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" s="3">
        <f>+DETALLE_GD_1[[#This Row],[CANTIDAD SOLICITADA]]-DETALLE_GD_1[[#This Row],[DEVOLUCIÓN]]</f>
        <v>2</v>
      </c>
      <c r="AE132" s="38" t="str">
        <f>+_xlfn.XLOOKUP(DETALLE_GD_1[[#This Row],[CODIGO]],PRODUCTOS[CODIGO],PRODUCTOS[DESC CORTA],"",0)</f>
        <v>BROCHA 5/8 X3</v>
      </c>
      <c r="AF132"/>
      <c r="AI132"/>
    </row>
    <row r="133" spans="1:35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6"/>
      <c r="V133" s="2"/>
      <c r="W133">
        <v>5332</v>
      </c>
      <c r="X133" s="2">
        <v>6579000000</v>
      </c>
      <c r="Y133" s="6">
        <v>4084.2394119999999</v>
      </c>
      <c r="Z133" s="38">
        <v>10010</v>
      </c>
      <c r="AA133" s="86">
        <f>+((DETALLE_GD_1[[#This Row],[VALOR X UN (GD)]]-DETALLE_GD_1[[#This Row],[VALOR PPTO]])/DETALLE_GD_1[[#This Row],[VALOR PPTO]])</f>
        <v>2.1977311124318537E-2</v>
      </c>
      <c r="AB133" s="2">
        <f>+DETALLE_GD_1[[#This Row],[VALOR PPTO]]*DETALLE_GD_1[[#This Row],[CANTIDAD RECIBIDA]]</f>
        <v>4084.2393999999999</v>
      </c>
      <c r="AC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" s="3">
        <f>+DETALLE_GD_1[[#This Row],[CANTIDAD SOLICITADA]]-DETALLE_GD_1[[#This Row],[DEVOLUCIÓN]]</f>
        <v>2</v>
      </c>
      <c r="AE133" s="38" t="str">
        <f>+_xlfn.XLOOKUP(DETALLE_GD_1[[#This Row],[CODIGO]],PRODUCTOS[CODIGO],PRODUCTOS[DESC CORTA],"",0)</f>
        <v>BROCHA 5/8 X4</v>
      </c>
      <c r="AF133"/>
      <c r="AI133"/>
    </row>
    <row r="134" spans="1:35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6"/>
      <c r="V134" s="2">
        <v>38182</v>
      </c>
      <c r="W134">
        <v>5332</v>
      </c>
      <c r="X134" s="2">
        <v>6579000000</v>
      </c>
      <c r="Y134" s="6">
        <v>38182.916666999998</v>
      </c>
      <c r="Z134" s="38">
        <v>10010</v>
      </c>
      <c r="AA134" s="86">
        <f>+((DETALLE_GD_1[[#This Row],[VALOR X UN (GD)]]-DETALLE_GD_1[[#This Row],[VALOR PPTO]])/DETALLE_GD_1[[#This Row],[VALOR PPTO]])</f>
        <v>-2.4008118793124654E-5</v>
      </c>
      <c r="AB134" s="2">
        <f>+DETALLE_GD_1[[#This Row],[VALOR PPTO]]*DETALLE_GD_1[[#This Row],[CANTIDAD RECIBIDA]]</f>
        <v>38182.916700000002</v>
      </c>
      <c r="AC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" s="3">
        <f>+DETALLE_GD_1[[#This Row],[CANTIDAD SOLICITADA]]-DETALLE_GD_1[[#This Row],[DEVOLUCIÓN]]</f>
        <v>1</v>
      </c>
      <c r="AE134" s="38" t="str">
        <f>+_xlfn.XLOOKUP(DETALLE_GD_1[[#This Row],[CODIGO]],PRODUCTOS[CODIGO],PRODUCTOS[DESC CORTA],"",0)</f>
        <v>FIBROCEMENTO BALCON</v>
      </c>
      <c r="AF134"/>
      <c r="AI134"/>
    </row>
    <row r="135" spans="1:35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6"/>
      <c r="V135" s="2">
        <v>231565</v>
      </c>
      <c r="W135">
        <v>5332</v>
      </c>
      <c r="X135" s="2">
        <v>6579000000</v>
      </c>
      <c r="Y135" s="6">
        <v>5979</v>
      </c>
      <c r="Z135" s="38">
        <v>10010</v>
      </c>
      <c r="AA135" s="86">
        <f>+((DETALLE_GD_1[[#This Row],[VALOR X UN (GD)]]-DETALLE_GD_1[[#This Row],[VALOR PPTO]])/DETALLE_GD_1[[#This Row],[VALOR PPTO]])</f>
        <v>-2.8432513798294112E-3</v>
      </c>
      <c r="AB135" s="2">
        <f>+DETALLE_GD_1[[#This Row],[VALOR PPTO]]*DETALLE_GD_1[[#This Row],[CANTIDAD RECIBIDA]]</f>
        <v>5979</v>
      </c>
      <c r="AC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" s="3">
        <f>+DETALLE_GD_1[[#This Row],[CANTIDAD SOLICITADA]]-DETALLE_GD_1[[#This Row],[DEVOLUCIÓN]]</f>
        <v>6</v>
      </c>
      <c r="AE135" s="38" t="str">
        <f>+_xlfn.XLOOKUP(DETALLE_GD_1[[#This Row],[CODIGO]],PRODUCTOS[CODIGO],PRODUCTOS[DESC CORTA],"",0)</f>
        <v>MOLDURA PVC INTERIOR</v>
      </c>
      <c r="AF135"/>
      <c r="AI135"/>
    </row>
    <row r="136" spans="1:35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6"/>
      <c r="V136" s="2"/>
      <c r="W136">
        <v>5332</v>
      </c>
      <c r="X136" s="2">
        <v>6579000000</v>
      </c>
      <c r="Y136" s="6">
        <v>265.85816599999998</v>
      </c>
      <c r="Z136" s="38">
        <v>10010</v>
      </c>
      <c r="AA136" s="86">
        <f>+((DETALLE_GD_1[[#This Row],[VALOR X UN (GD)]]-DETALLE_GD_1[[#This Row],[VALOR PPTO]])/DETALLE_GD_1[[#This Row],[VALOR PPTO]])</f>
        <v>-0.13863856747694828</v>
      </c>
      <c r="AB136" s="2">
        <f>+DETALLE_GD_1[[#This Row],[VALOR PPTO]]*DETALLE_GD_1[[#This Row],[CANTIDAD RECIBIDA]]</f>
        <v>265.85820000000001</v>
      </c>
      <c r="AC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" s="3">
        <f>+DETALLE_GD_1[[#This Row],[CANTIDAD SOLICITADA]]-DETALLE_GD_1[[#This Row],[DEVOLUCIÓN]]</f>
        <v>1</v>
      </c>
      <c r="AE136" s="38" t="str">
        <f>+_xlfn.XLOOKUP(DETALLE_GD_1[[#This Row],[CODIGO]],PRODUCTOS[CODIGO],PRODUCTOS[DESC CORTA],"",0)</f>
        <v>MONOFILAMENTO</v>
      </c>
      <c r="AF136"/>
      <c r="AI136"/>
    </row>
    <row r="137" spans="1:35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6"/>
      <c r="V137" s="2"/>
      <c r="W137">
        <v>5332</v>
      </c>
      <c r="X137" s="2">
        <v>6579000000</v>
      </c>
      <c r="Y137" s="6">
        <v>2312</v>
      </c>
      <c r="Z137" s="38">
        <v>10010</v>
      </c>
      <c r="AA137" s="86">
        <f>+((DETALLE_GD_1[[#This Row],[VALOR X UN (GD)]]-DETALLE_GD_1[[#This Row],[VALOR PPTO]])/DETALLE_GD_1[[#This Row],[VALOR PPTO]])</f>
        <v>0</v>
      </c>
      <c r="AB137" s="2">
        <f>+DETALLE_GD_1[[#This Row],[VALOR PPTO]]*DETALLE_GD_1[[#This Row],[CANTIDAD RECIBIDA]]</f>
        <v>2312</v>
      </c>
      <c r="AC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" s="3">
        <f>+DETALLE_GD_1[[#This Row],[CANTIDAD SOLICITADA]]-DETALLE_GD_1[[#This Row],[DEVOLUCIÓN]]</f>
        <v>1</v>
      </c>
      <c r="AE137" s="38" t="str">
        <f>+_xlfn.XLOOKUP(DETALLE_GD_1[[#This Row],[CODIGO]],PRODUCTOS[CODIGO],PRODUCTOS[DESC CORTA],"",0)</f>
        <v>CELOSIA ALUMINIO 25X25</v>
      </c>
      <c r="AF137"/>
      <c r="AI137"/>
    </row>
    <row r="138" spans="1:35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6"/>
      <c r="V138" s="2"/>
      <c r="W138">
        <v>5332</v>
      </c>
      <c r="X138" s="2">
        <v>6579000000</v>
      </c>
      <c r="Y138" s="6">
        <v>71480.576272000006</v>
      </c>
      <c r="Z138" s="38">
        <v>10010</v>
      </c>
      <c r="AA138" s="86">
        <f>+((DETALLE_GD_1[[#This Row],[VALOR X UN (GD)]]-DETALLE_GD_1[[#This Row],[VALOR PPTO]])/DETALLE_GD_1[[#This Row],[VALOR PPTO]])</f>
        <v>5.9260853972999244E-6</v>
      </c>
      <c r="AB138" s="2">
        <f>+DETALLE_GD_1[[#This Row],[VALOR PPTO]]*DETALLE_GD_1[[#This Row],[CANTIDAD RECIBIDA]]</f>
        <v>71480.576400000005</v>
      </c>
      <c r="AC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" s="3">
        <f>+DETALLE_GD_1[[#This Row],[CANTIDAD SOLICITADA]]-DETALLE_GD_1[[#This Row],[DEVOLUCIÓN]]</f>
        <v>4</v>
      </c>
      <c r="AE138" s="38" t="str">
        <f>+_xlfn.XLOOKUP(DETALLE_GD_1[[#This Row],[CODIGO]],PRODUCTOS[CODIGO],PRODUCTOS[DESC CORTA],"",0)</f>
        <v>VENTILACIÓN PASIVA</v>
      </c>
      <c r="AF138"/>
      <c r="AI138"/>
    </row>
    <row r="139" spans="1:35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6"/>
      <c r="V139" s="2"/>
      <c r="W139">
        <v>5332</v>
      </c>
      <c r="X139" s="2">
        <v>6579000000</v>
      </c>
      <c r="Y139" s="6">
        <v>151580.625</v>
      </c>
      <c r="Z139" s="38">
        <v>10010</v>
      </c>
      <c r="AA139" s="86">
        <f>+((DETALLE_GD_1[[#This Row],[VALOR X UN (GD)]]-DETALLE_GD_1[[#This Row],[VALOR PPTO]])/DETALLE_GD_1[[#This Row],[VALOR PPTO]])</f>
        <v>2.4739309525871135E-6</v>
      </c>
      <c r="AB139" s="2">
        <f>+DETALLE_GD_1[[#This Row],[VALOR PPTO]]*DETALLE_GD_1[[#This Row],[CANTIDAD RECIBIDA]]</f>
        <v>151580.625</v>
      </c>
      <c r="AC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" s="3">
        <f>+DETALLE_GD_1[[#This Row],[CANTIDAD SOLICITADA]]-DETALLE_GD_1[[#This Row],[DEVOLUCIÓN]]</f>
        <v>2</v>
      </c>
      <c r="AE139" s="38" t="str">
        <f>+_xlfn.XLOOKUP(DETALLE_GD_1[[#This Row],[CODIGO]],PRODUCTOS[CODIGO],PRODUCTOS[DESC CORTA],"",0)</f>
        <v>EXTRACTOR</v>
      </c>
      <c r="AF139"/>
      <c r="AI139"/>
    </row>
    <row r="140" spans="1:35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6"/>
      <c r="V140" s="2">
        <v>140000</v>
      </c>
      <c r="W140">
        <v>5332</v>
      </c>
      <c r="X140" s="2">
        <v>6579000000</v>
      </c>
      <c r="Y140" s="6">
        <v>140000.00000000012</v>
      </c>
      <c r="Z140" s="38">
        <v>10010</v>
      </c>
      <c r="AA140" s="86">
        <f>+((DETALLE_GD_1[[#This Row],[VALOR X UN (GD)]]-DETALLE_GD_1[[#This Row],[VALOR PPTO]])/DETALLE_GD_1[[#This Row],[VALOR PPTO]])</f>
        <v>0</v>
      </c>
      <c r="AB140" s="2">
        <f>+DETALLE_GD_1[[#This Row],[VALOR PPTO]]*DETALLE_GD_1[[#This Row],[CANTIDAD RECIBIDA]]</f>
        <v>140000</v>
      </c>
      <c r="AC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" s="3">
        <f>+DETALLE_GD_1[[#This Row],[CANTIDAD SOLICITADA]]-DETALLE_GD_1[[#This Row],[DEVOLUCIÓN]]</f>
        <v>4</v>
      </c>
      <c r="AE140" s="38" t="str">
        <f>+_xlfn.XLOOKUP(DETALLE_GD_1[[#This Row],[CODIGO]],PRODUCTOS[CODIGO],PRODUCTOS[DESC CORTA],"",0)</f>
        <v>CLAVO HELICOIDAL PROFIX</v>
      </c>
      <c r="AF140"/>
      <c r="AI140"/>
    </row>
    <row r="141" spans="1:35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6"/>
      <c r="V141" s="2">
        <v>3437276</v>
      </c>
      <c r="W141">
        <v>5332</v>
      </c>
      <c r="X141" s="2">
        <v>6579000000</v>
      </c>
      <c r="Y141" s="6">
        <v>6256.0231369999983</v>
      </c>
      <c r="Z141" s="38">
        <v>10010</v>
      </c>
      <c r="AA141" s="86">
        <f>+((DETALLE_GD_1[[#This Row],[VALOR X UN (GD)]]-DETALLE_GD_1[[#This Row],[VALOR PPTO]])/DETALLE_GD_1[[#This Row],[VALOR PPTO]])</f>
        <v>-3.8043333530514605E-6</v>
      </c>
      <c r="AB141" s="2">
        <f>+DETALLE_GD_1[[#This Row],[VALOR PPTO]]*DETALLE_GD_1[[#This Row],[CANTIDAD RECIBIDA]]</f>
        <v>6256.0237999999999</v>
      </c>
      <c r="AC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" s="3">
        <f>+DETALLE_GD_1[[#This Row],[CANTIDAD SOLICITADA]]-DETALLE_GD_1[[#This Row],[DEVOLUCIÓN]]</f>
        <v>17</v>
      </c>
      <c r="AE141" s="38" t="str">
        <f>+_xlfn.XLOOKUP(DETALLE_GD_1[[#This Row],[CODIGO]],PRODUCTOS[CODIGO],PRODUCTOS[DESC CORTA],"",0)</f>
        <v>CONECTOR DENTADO</v>
      </c>
      <c r="AF141"/>
      <c r="AI141"/>
    </row>
    <row r="142" spans="1:35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6"/>
      <c r="V142" s="2"/>
      <c r="W142">
        <v>5332</v>
      </c>
      <c r="X142" s="2">
        <v>6579000000</v>
      </c>
      <c r="Y142" s="6">
        <v>845427.41695500037</v>
      </c>
      <c r="Z142" s="38">
        <v>10010</v>
      </c>
      <c r="AA142" s="86">
        <f>+((DETALLE_GD_1[[#This Row],[VALOR X UN (GD)]]-DETALLE_GD_1[[#This Row],[VALOR PPTO]])/DETALLE_GD_1[[#This Row],[VALOR PPTO]])</f>
        <v>-0.10049876044207406</v>
      </c>
      <c r="AB142" s="2">
        <f>+DETALLE_GD_1[[#This Row],[VALOR PPTO]]*DETALLE_GD_1[[#This Row],[CANTIDAD RECIBIDA]]</f>
        <v>845427.41249999998</v>
      </c>
      <c r="AC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2" s="3">
        <f>+DETALLE_GD_1[[#This Row],[CANTIDAD SOLICITADA]]-DETALLE_GD_1[[#This Row],[DEVOLUCIÓN]]</f>
        <v>165</v>
      </c>
      <c r="AE142" s="38" t="str">
        <f>+_xlfn.XLOOKUP(DETALLE_GD_1[[#This Row],[CODIGO]],PRODUCTOS[CODIGO],PRODUCTOS[DESC CORTA],"",0)</f>
        <v>PINO 2X4X320</v>
      </c>
      <c r="AF142"/>
      <c r="AI142"/>
    </row>
    <row r="143" spans="1:35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6"/>
      <c r="V143" s="2"/>
      <c r="W143">
        <v>5332</v>
      </c>
      <c r="X143" s="2">
        <v>6579000000</v>
      </c>
      <c r="Y143" s="6">
        <v>304697.95401000004</v>
      </c>
      <c r="Z143" s="38">
        <v>10010</v>
      </c>
      <c r="AA143" s="86">
        <f>+((DETALLE_GD_1[[#This Row],[VALOR X UN (GD)]]-DETALLE_GD_1[[#This Row],[VALOR PPTO]])/DETALLE_GD_1[[#This Row],[VALOR PPTO]])</f>
        <v>-1.9442060252751012E-2</v>
      </c>
      <c r="AB143" s="2">
        <f>+DETALLE_GD_1[[#This Row],[VALOR PPTO]]*DETALLE_GD_1[[#This Row],[CANTIDAD RECIBIDA]]</f>
        <v>304697.95500000002</v>
      </c>
      <c r="AC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3" s="3">
        <f>+DETALLE_GD_1[[#This Row],[CANTIDAD SOLICITADA]]-DETALLE_GD_1[[#This Row],[DEVOLUCIÓN]]</f>
        <v>30</v>
      </c>
      <c r="AE143" s="38" t="str">
        <f>+_xlfn.XLOOKUP(DETALLE_GD_1[[#This Row],[CODIGO]],PRODUCTOS[CODIGO],PRODUCTOS[DESC CORTA],"",0)</f>
        <v>PINO 2X6X400</v>
      </c>
      <c r="AF143"/>
      <c r="AI143"/>
    </row>
    <row r="144" spans="1:35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6"/>
      <c r="V144" s="2"/>
      <c r="W144">
        <v>5332</v>
      </c>
      <c r="X144" s="2">
        <v>6579000000</v>
      </c>
      <c r="Y144" s="6">
        <v>193151.75900000008</v>
      </c>
      <c r="Z144" s="38">
        <v>10010</v>
      </c>
      <c r="AA144" s="86">
        <f>+((DETALLE_GD_1[[#This Row],[VALOR X UN (GD)]]-DETALLE_GD_1[[#This Row],[VALOR PPTO]])/DETALLE_GD_1[[#This Row],[VALOR PPTO]])</f>
        <v>1.8939718695806889E-2</v>
      </c>
      <c r="AB144" s="2">
        <f>+DETALLE_GD_1[[#This Row],[VALOR PPTO]]*DETALLE_GD_1[[#This Row],[CANTIDAD RECIBIDA]]</f>
        <v>193151.76</v>
      </c>
      <c r="AC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4" s="3">
        <f>+DETALLE_GD_1[[#This Row],[CANTIDAD SOLICITADA]]-DETALLE_GD_1[[#This Row],[DEVOLUCIÓN]]</f>
        <v>20</v>
      </c>
      <c r="AE144" s="38" t="str">
        <f>+_xlfn.XLOOKUP(DETALLE_GD_1[[#This Row],[CODIGO]],PRODUCTOS[CODIGO],PRODUCTOS[DESC CORTA],"",0)</f>
        <v>OSB 9.5</v>
      </c>
      <c r="AF144"/>
      <c r="AI144"/>
    </row>
    <row r="145" spans="1:35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6"/>
      <c r="V145" s="2"/>
      <c r="W145">
        <v>5332</v>
      </c>
      <c r="X145" s="2">
        <v>6579000000</v>
      </c>
      <c r="Y145" s="6">
        <v>171665.29532999994</v>
      </c>
      <c r="Z145" s="38">
        <v>10010</v>
      </c>
      <c r="AA145" s="86">
        <f>+((DETALLE_GD_1[[#This Row],[VALOR X UN (GD)]]-DETALLE_GD_1[[#This Row],[VALOR PPTO]])/DETALLE_GD_1[[#This Row],[VALOR PPTO]])</f>
        <v>0.16127141481916898</v>
      </c>
      <c r="AB145" s="2">
        <f>+DETALLE_GD_1[[#This Row],[VALOR PPTO]]*DETALLE_GD_1[[#This Row],[CANTIDAD RECIBIDA]]</f>
        <v>171665.29499999998</v>
      </c>
      <c r="AC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" s="3">
        <f>+DETALLE_GD_1[[#This Row],[CANTIDAD SOLICITADA]]-DETALLE_GD_1[[#This Row],[DEVOLUCIÓN]]</f>
        <v>15</v>
      </c>
      <c r="AE145" s="38" t="str">
        <f>+_xlfn.XLOOKUP(DETALLE_GD_1[[#This Row],[CODIGO]],PRODUCTOS[CODIGO],PRODUCTOS[DESC CORTA],"",0)</f>
        <v>OSB 11MM</v>
      </c>
      <c r="AF145"/>
      <c r="AI145"/>
    </row>
    <row r="146" spans="1:35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6"/>
      <c r="V146" s="2"/>
      <c r="W146">
        <v>5332</v>
      </c>
      <c r="X146" s="2">
        <v>6579000000</v>
      </c>
      <c r="Y146" s="6">
        <v>849860.28611999995</v>
      </c>
      <c r="Z146" s="38">
        <v>10010</v>
      </c>
      <c r="AA146" s="86">
        <f>+((DETALLE_GD_1[[#This Row],[VALOR X UN (GD)]]-DETALLE_GD_1[[#This Row],[VALOR PPTO]])/DETALLE_GD_1[[#This Row],[VALOR PPTO]])</f>
        <v>2.6754646994401072E-2</v>
      </c>
      <c r="AB146" s="2">
        <f>+DETALLE_GD_1[[#This Row],[VALOR PPTO]]*DETALLE_GD_1[[#This Row],[CANTIDAD RECIBIDA]]</f>
        <v>849860.28799999994</v>
      </c>
      <c r="AC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" s="3">
        <f>+DETALLE_GD_1[[#This Row],[CANTIDAD SOLICITADA]]-DETALLE_GD_1[[#This Row],[DEVOLUCIÓN]]</f>
        <v>40</v>
      </c>
      <c r="AE146" s="38" t="str">
        <f>+_xlfn.XLOOKUP(DETALLE_GD_1[[#This Row],[CODIGO]],PRODUCTOS[CODIGO],PRODUCTOS[DESC CORTA],"",0)</f>
        <v>SMARTPANEL</v>
      </c>
      <c r="AF146"/>
      <c r="AI146"/>
    </row>
    <row r="147" spans="1:35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6"/>
      <c r="V147" s="2"/>
      <c r="W147">
        <v>5332</v>
      </c>
      <c r="X147" s="2">
        <v>6579000000</v>
      </c>
      <c r="Y147" s="6">
        <v>313429.03815999988</v>
      </c>
      <c r="Z147" s="38">
        <v>10010</v>
      </c>
      <c r="AA147" s="86">
        <f>+((DETALLE_GD_1[[#This Row],[VALOR X UN (GD)]]-DETALLE_GD_1[[#This Row],[VALOR PPTO]])/DETALLE_GD_1[[#This Row],[VALOR PPTO]])</f>
        <v>-1.1632744687601358E-2</v>
      </c>
      <c r="AB147" s="2">
        <f>+DETALLE_GD_1[[#This Row],[VALOR PPTO]]*DETALLE_GD_1[[#This Row],[CANTIDAD RECIBIDA]]</f>
        <v>313429.03999999998</v>
      </c>
      <c r="AC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" s="3">
        <f>+DETALLE_GD_1[[#This Row],[CANTIDAD SOLICITADA]]-DETALLE_GD_1[[#This Row],[DEVOLUCIÓN]]</f>
        <v>40</v>
      </c>
      <c r="AE147" s="38" t="str">
        <f>+_xlfn.XLOOKUP(DETALLE_GD_1[[#This Row],[CODIGO]],PRODUCTOS[CODIGO],PRODUCTOS[DESC CORTA],"",0)</f>
        <v>VOLCANITA RF</v>
      </c>
      <c r="AF147"/>
      <c r="AI147"/>
    </row>
    <row r="148" spans="1:35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6"/>
      <c r="V148" s="2"/>
      <c r="W148">
        <v>5332</v>
      </c>
      <c r="X148" s="2">
        <v>6579000000</v>
      </c>
      <c r="Y148" s="6">
        <v>89065</v>
      </c>
      <c r="Z148" s="38">
        <v>10010</v>
      </c>
      <c r="AA148" s="86">
        <f>+((DETALLE_GD_1[[#This Row],[VALOR X UN (GD)]]-DETALLE_GD_1[[#This Row],[VALOR PPTO]])/DETALLE_GD_1[[#This Row],[VALOR PPTO]])</f>
        <v>0</v>
      </c>
      <c r="AB148" s="2">
        <f>+DETALLE_GD_1[[#This Row],[VALOR PPTO]]*DETALLE_GD_1[[#This Row],[CANTIDAD RECIBIDA]]</f>
        <v>89065</v>
      </c>
      <c r="AC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" s="3">
        <f>+DETALLE_GD_1[[#This Row],[CANTIDAD SOLICITADA]]-DETALLE_GD_1[[#This Row],[DEVOLUCIÓN]]</f>
        <v>47</v>
      </c>
      <c r="AE148" s="38" t="str">
        <f>+_xlfn.XLOOKUP(DETALLE_GD_1[[#This Row],[CODIGO]],PRODUCTOS[CODIGO],PRODUCTOS[DESC CORTA],"",0)</f>
        <v>POLIETILENO</v>
      </c>
      <c r="AF148"/>
      <c r="AI148"/>
    </row>
    <row r="149" spans="1:35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6"/>
      <c r="V149" s="2"/>
      <c r="W149">
        <v>5332</v>
      </c>
      <c r="X149" s="2">
        <v>6579000000</v>
      </c>
      <c r="Y149" s="6">
        <v>1464.0648000000003</v>
      </c>
      <c r="Z149" s="38">
        <v>10010</v>
      </c>
      <c r="AA149" s="86">
        <f>+((DETALLE_GD_1[[#This Row],[VALOR X UN (GD)]]-DETALLE_GD_1[[#This Row],[VALOR PPTO]])/DETALLE_GD_1[[#This Row],[VALOR PPTO]])</f>
        <v>0.17345600590139743</v>
      </c>
      <c r="AB149" s="2">
        <f>+DETALLE_GD_1[[#This Row],[VALOR PPTO]]*DETALLE_GD_1[[#This Row],[CANTIDAD RECIBIDA]]</f>
        <v>1464.0600000000002</v>
      </c>
      <c r="AC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" s="3">
        <f>+DETALLE_GD_1[[#This Row],[CANTIDAD SOLICITADA]]-DETALLE_GD_1[[#This Row],[DEVOLUCIÓN]]</f>
        <v>300</v>
      </c>
      <c r="AE149" s="38" t="str">
        <f>+_xlfn.XLOOKUP(DETALLE_GD_1[[#This Row],[CODIGO]],PRODUCTOS[CODIGO],PRODUCTOS[DESC CORTA],"",0)</f>
        <v>TORNILLO CRS 6X2 1/4</v>
      </c>
      <c r="AF149"/>
      <c r="AI149"/>
    </row>
    <row r="150" spans="1:35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6"/>
      <c r="V150" s="2"/>
      <c r="W150">
        <v>5332</v>
      </c>
      <c r="X150" s="2">
        <v>6579000000</v>
      </c>
      <c r="Y150" s="6">
        <v>67183.516249783774</v>
      </c>
      <c r="Z150" s="38">
        <v>10010</v>
      </c>
      <c r="AA150" s="86">
        <f>+((DETALLE_GD_1[[#This Row],[VALOR X UN (GD)]]-DETALLE_GD_1[[#This Row],[VALOR PPTO]])/DETALLE_GD_1[[#This Row],[VALOR PPTO]])</f>
        <v>-0.96933810325345438</v>
      </c>
      <c r="AB150" s="2">
        <f>+DETALLE_GD_1[[#This Row],[VALOR PPTO]]*DETALLE_GD_1[[#This Row],[CANTIDAD RECIBIDA]]</f>
        <v>67183.514999999999</v>
      </c>
      <c r="AC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" s="3">
        <f>+DETALLE_GD_1[[#This Row],[CANTIDAD SOLICITADA]]-DETALLE_GD_1[[#This Row],[DEVOLUCIÓN]]</f>
        <v>630</v>
      </c>
      <c r="AE150" s="38" t="str">
        <f>+_xlfn.XLOOKUP(DETALLE_GD_1[[#This Row],[CODIGO]],PRODUCTOS[CODIGO],PRODUCTOS[DESC CORTA],"",0)</f>
        <v>TORNILLO CRS 6X1 5/8</v>
      </c>
      <c r="AF150"/>
      <c r="AI150"/>
    </row>
    <row r="151" spans="1:35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6"/>
      <c r="V151" s="2"/>
      <c r="W151">
        <v>5332</v>
      </c>
      <c r="X151" s="2">
        <v>6579000000</v>
      </c>
      <c r="Y151" s="6">
        <v>564153.45169499994</v>
      </c>
      <c r="Z151" s="38">
        <v>10010</v>
      </c>
      <c r="AA151" s="86">
        <f>+((DETALLE_GD_1[[#This Row],[VALOR X UN (GD)]]-DETALLE_GD_1[[#This Row],[VALOR PPTO]])/DETALLE_GD_1[[#This Row],[VALOR PPTO]])</f>
        <v>-2.7624590334399111E-3</v>
      </c>
      <c r="AB151" s="2">
        <f>+DETALLE_GD_1[[#This Row],[VALOR PPTO]]*DETALLE_GD_1[[#This Row],[CANTIDAD RECIBIDA]]</f>
        <v>564153.45209999999</v>
      </c>
      <c r="AC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" s="3">
        <f>+DETALLE_GD_1[[#This Row],[CANTIDAD SOLICITADA]]-DETALLE_GD_1[[#This Row],[DEVOLUCIÓN]]</f>
        <v>27</v>
      </c>
      <c r="AE151" s="38">
        <f>+_xlfn.XLOOKUP(DETALLE_GD_1[[#This Row],[CODIGO]],PRODUCTOS[CODIGO],PRODUCTOS[DESC CORTA],"",0)</f>
        <v>0</v>
      </c>
      <c r="AF151"/>
      <c r="AI151"/>
    </row>
    <row r="152" spans="1:35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6"/>
      <c r="V152" s="2"/>
      <c r="W152">
        <v>5332</v>
      </c>
      <c r="X152" s="2">
        <v>6579000000</v>
      </c>
      <c r="Y152" s="6">
        <v>141557.317193</v>
      </c>
      <c r="Z152" s="38">
        <v>10010</v>
      </c>
      <c r="AA152" s="86">
        <f>+((DETALLE_GD_1[[#This Row],[VALOR X UN (GD)]]-DETALLE_GD_1[[#This Row],[VALOR PPTO]])/DETALLE_GD_1[[#This Row],[VALOR PPTO]])</f>
        <v>-2.651448852747617E-2</v>
      </c>
      <c r="AB152" s="2">
        <f>+DETALLE_GD_1[[#This Row],[VALOR PPTO]]*DETALLE_GD_1[[#This Row],[CANTIDAD RECIBIDA]]</f>
        <v>141557.3186</v>
      </c>
      <c r="AC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" s="3">
        <f>+DETALLE_GD_1[[#This Row],[CANTIDAD SOLICITADA]]-DETALLE_GD_1[[#This Row],[DEVOLUCIÓN]]</f>
        <v>67</v>
      </c>
      <c r="AE152" s="38" t="str">
        <f>+_xlfn.XLOOKUP(DETALLE_GD_1[[#This Row],[CODIGO]],PRODUCTOS[CODIGO],PRODUCTOS[DESC CORTA],"",0)</f>
        <v>AISLAN GLASS 90MM</v>
      </c>
      <c r="AF152"/>
      <c r="AI152"/>
    </row>
    <row r="153" spans="1:35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6"/>
      <c r="V153" s="2">
        <v>9963</v>
      </c>
      <c r="W153">
        <v>5332</v>
      </c>
      <c r="X153" s="2">
        <v>6579000000</v>
      </c>
      <c r="Y153" s="6">
        <v>9962.0577240000002</v>
      </c>
      <c r="Z153" s="38">
        <v>10010</v>
      </c>
      <c r="AA153" s="86">
        <f>+((DETALLE_GD_1[[#This Row],[VALOR X UN (GD)]]-DETALLE_GD_1[[#This Row],[VALOR PPTO]])/DETALLE_GD_1[[#This Row],[VALOR PPTO]])</f>
        <v>9.4558774903694853E-5</v>
      </c>
      <c r="AB153" s="2">
        <f>+DETALLE_GD_1[[#This Row],[VALOR PPTO]]*DETALLE_GD_1[[#This Row],[CANTIDAD RECIBIDA]]</f>
        <v>9962.0580000000009</v>
      </c>
      <c r="AC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" s="3">
        <f>+DETALLE_GD_1[[#This Row],[CANTIDAD SOLICITADA]]-DETALLE_GD_1[[#This Row],[DEVOLUCIÓN]]</f>
        <v>6</v>
      </c>
      <c r="AE153" s="38" t="str">
        <f>+_xlfn.XLOOKUP(DETALLE_GD_1[[#This Row],[CODIGO]],PRODUCTOS[CODIGO],PRODUCTOS[DESC CORTA],"",0)</f>
        <v>PINO 1X4X320</v>
      </c>
      <c r="AF153"/>
      <c r="AI153"/>
    </row>
    <row r="154" spans="1:35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6"/>
      <c r="V154" s="2">
        <v>18970</v>
      </c>
      <c r="W154">
        <v>5332</v>
      </c>
      <c r="X154" s="2">
        <v>6579000000</v>
      </c>
      <c r="Y154" s="6">
        <v>18969.57447</v>
      </c>
      <c r="Z154" s="38">
        <v>10010</v>
      </c>
      <c r="AA154" s="86">
        <f>+((DETALLE_GD_1[[#This Row],[VALOR X UN (GD)]]-DETALLE_GD_1[[#This Row],[VALOR PPTO]])/DETALLE_GD_1[[#This Row],[VALOR PPTO]])</f>
        <v>2.245701458556375E-5</v>
      </c>
      <c r="AB154" s="2">
        <f>+DETALLE_GD_1[[#This Row],[VALOR PPTO]]*DETALLE_GD_1[[#This Row],[CANTIDAD RECIBIDA]]</f>
        <v>18969.574000000001</v>
      </c>
      <c r="AC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" s="3">
        <f>+DETALLE_GD_1[[#This Row],[CANTIDAD SOLICITADA]]-DETALLE_GD_1[[#This Row],[DEVOLUCIÓN]]</f>
        <v>10</v>
      </c>
      <c r="AE154" s="38" t="str">
        <f>+_xlfn.XLOOKUP(DETALLE_GD_1[[#This Row],[CODIGO]],PRODUCTOS[CODIGO],PRODUCTOS[DESC CORTA],"",0)</f>
        <v>PINO 1X4X320</v>
      </c>
      <c r="AF154"/>
      <c r="AI154"/>
    </row>
    <row r="155" spans="1:35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6"/>
      <c r="V155" s="2">
        <v>101842</v>
      </c>
      <c r="W155">
        <v>5332</v>
      </c>
      <c r="X155" s="2">
        <v>6579000000</v>
      </c>
      <c r="Y155" s="6">
        <v>101842.00000000004</v>
      </c>
      <c r="Z155" s="38">
        <v>10010</v>
      </c>
      <c r="AA155" s="86">
        <f>+((DETALLE_GD_1[[#This Row],[VALOR X UN (GD)]]-DETALLE_GD_1[[#This Row],[VALOR PPTO]])/DETALLE_GD_1[[#This Row],[VALOR PPTO]])</f>
        <v>0</v>
      </c>
      <c r="AB155" s="2">
        <f>+DETALLE_GD_1[[#This Row],[VALOR PPTO]]*DETALLE_GD_1[[#This Row],[CANTIDAD RECIBIDA]]</f>
        <v>101842</v>
      </c>
      <c r="AC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" s="3">
        <f>+DETALLE_GD_1[[#This Row],[CANTIDAD SOLICITADA]]-DETALLE_GD_1[[#This Row],[DEVOLUCIÓN]]</f>
        <v>20</v>
      </c>
      <c r="AE155" s="38" t="str">
        <f>+_xlfn.XLOOKUP(DETALLE_GD_1[[#This Row],[CODIGO]],PRODUCTOS[CODIGO],PRODUCTOS[DESC CORTA],"",0)</f>
        <v>FORRO DE INICIO</v>
      </c>
      <c r="AF155"/>
      <c r="AI155"/>
    </row>
    <row r="156" spans="1:35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6"/>
      <c r="V156" s="2">
        <v>17998</v>
      </c>
      <c r="W156">
        <v>5332</v>
      </c>
      <c r="X156" s="2">
        <v>6579000000</v>
      </c>
      <c r="Y156" s="6">
        <v>17998</v>
      </c>
      <c r="Z156" s="38">
        <v>10010</v>
      </c>
      <c r="AA156" s="86">
        <f>+((DETALLE_GD_1[[#This Row],[VALOR X UN (GD)]]-DETALLE_GD_1[[#This Row],[VALOR PPTO]])/DETALLE_GD_1[[#This Row],[VALOR PPTO]])</f>
        <v>0</v>
      </c>
      <c r="AB156" s="2">
        <f>+DETALLE_GD_1[[#This Row],[VALOR PPTO]]*DETALLE_GD_1[[#This Row],[CANTIDAD RECIBIDA]]</f>
        <v>17998</v>
      </c>
      <c r="AC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" s="3">
        <f>+DETALLE_GD_1[[#This Row],[CANTIDAD SOLICITADA]]-DETALLE_GD_1[[#This Row],[DEVOLUCIÓN]]</f>
        <v>1</v>
      </c>
      <c r="AE156" s="38" t="str">
        <f>+_xlfn.XLOOKUP(DETALLE_GD_1[[#This Row],[CODIGO]],PRODUCTOS[CODIGO],PRODUCTOS[DESC CORTA],"",0)</f>
        <v>PINO 2X10X12</v>
      </c>
      <c r="AF156"/>
      <c r="AI156"/>
    </row>
    <row r="157" spans="1:35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6"/>
      <c r="V157" s="2">
        <v>69470</v>
      </c>
      <c r="W157">
        <v>5332</v>
      </c>
      <c r="X157" s="2">
        <v>6579000000</v>
      </c>
      <c r="Y157" s="6">
        <v>71160.131317000007</v>
      </c>
      <c r="Z157" s="38">
        <v>10010</v>
      </c>
      <c r="AA157" s="86">
        <f>+((DETALLE_GD_1[[#This Row],[VALOR X UN (GD)]]-DETALLE_GD_1[[#This Row],[VALOR PPTO]])/DETALLE_GD_1[[#This Row],[VALOR PPTO]])</f>
        <v>-2.3751098838620997E-2</v>
      </c>
      <c r="AB157" s="2">
        <f>+DETALLE_GD_1[[#This Row],[VALOR PPTO]]*DETALLE_GD_1[[#This Row],[CANTIDAD RECIBIDA]]</f>
        <v>71160.130799999999</v>
      </c>
      <c r="AC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" s="3">
        <f>+DETALLE_GD_1[[#This Row],[CANTIDAD SOLICITADA]]-DETALLE_GD_1[[#This Row],[DEVOLUCIÓN]]</f>
        <v>11</v>
      </c>
      <c r="AE157" s="38" t="str">
        <f>+_xlfn.XLOOKUP(DETALLE_GD_1[[#This Row],[CODIGO]],PRODUCTOS[CODIGO],PRODUCTOS[DESC CORTA],"",0)</f>
        <v>MOLDURA ALUMINIO NATURAL</v>
      </c>
      <c r="AF157"/>
      <c r="AI157"/>
    </row>
    <row r="158" spans="1:35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6"/>
      <c r="V158" s="2">
        <v>1683728</v>
      </c>
      <c r="W158">
        <v>5332</v>
      </c>
      <c r="X158" s="2">
        <v>6579000000</v>
      </c>
      <c r="Y158" s="6">
        <v>588743.89208400005</v>
      </c>
      <c r="Z158" s="38">
        <v>10010</v>
      </c>
      <c r="AA158" s="86">
        <f>+((DETALLE_GD_1[[#This Row],[VALOR X UN (GD)]]-DETALLE_GD_1[[#This Row],[VALOR PPTO]])/DETALLE_GD_1[[#This Row],[VALOR PPTO]])</f>
        <v>4.9021492363764104E-3</v>
      </c>
      <c r="AB158" s="2">
        <f>+DETALLE_GD_1[[#This Row],[VALOR PPTO]]*DETALLE_GD_1[[#This Row],[CANTIDAD RECIBIDA]]</f>
        <v>588743.88779999991</v>
      </c>
      <c r="AC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" s="3">
        <f>+DETALLE_GD_1[[#This Row],[CANTIDAD SOLICITADA]]-DETALLE_GD_1[[#This Row],[DEVOLUCIÓN]]</f>
        <v>102</v>
      </c>
      <c r="AE158" s="38">
        <f>+_xlfn.XLOOKUP(DETALLE_GD_1[[#This Row],[CODIGO]],PRODUCTOS[CODIGO],PRODUCTOS[DESC CORTA],"",0)</f>
        <v>0</v>
      </c>
      <c r="AF158"/>
      <c r="AI158"/>
    </row>
    <row r="159" spans="1:35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6"/>
      <c r="V159" s="2"/>
      <c r="W159">
        <v>5332</v>
      </c>
      <c r="X159" s="2">
        <v>6579000000</v>
      </c>
      <c r="Y159" s="6">
        <v>150703.97545999996</v>
      </c>
      <c r="Z159" s="38">
        <v>10010</v>
      </c>
      <c r="AA159" s="86">
        <f>+((DETALLE_GD_1[[#This Row],[VALOR X UN (GD)]]-DETALLE_GD_1[[#This Row],[VALOR PPTO]])/DETALLE_GD_1[[#This Row],[VALOR PPTO]])</f>
        <v>-7.2974518180511086E-4</v>
      </c>
      <c r="AB159" s="2">
        <f>+DETALLE_GD_1[[#This Row],[VALOR PPTO]]*DETALLE_GD_1[[#This Row],[CANTIDAD RECIBIDA]]</f>
        <v>150703.9755</v>
      </c>
      <c r="AC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" s="3">
        <f>+DETALLE_GD_1[[#This Row],[CANTIDAD SOLICITADA]]-DETALLE_GD_1[[#This Row],[DEVOLUCIÓN]]</f>
        <v>1</v>
      </c>
      <c r="AE159" s="38">
        <f>+_xlfn.XLOOKUP(DETALLE_GD_1[[#This Row],[CODIGO]],PRODUCTOS[CODIGO],PRODUCTOS[DESC CORTA],"",0)</f>
        <v>0</v>
      </c>
      <c r="AF159"/>
      <c r="AI159"/>
    </row>
    <row r="160" spans="1:35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6"/>
      <c r="V160" s="2"/>
      <c r="W160">
        <v>5332</v>
      </c>
      <c r="X160" s="2">
        <v>6579000000</v>
      </c>
      <c r="Y160" s="6">
        <v>88145.775375000027</v>
      </c>
      <c r="Z160" s="38">
        <v>10010</v>
      </c>
      <c r="AA160" s="86">
        <f>+((DETALLE_GD_1[[#This Row],[VALOR X UN (GD)]]-DETALLE_GD_1[[#This Row],[VALOR PPTO]])/DETALLE_GD_1[[#This Row],[VALOR PPTO]])</f>
        <v>2.7150763329998648E-2</v>
      </c>
      <c r="AB160" s="2">
        <f>+DETALLE_GD_1[[#This Row],[VALOR PPTO]]*DETALLE_GD_1[[#This Row],[CANTIDAD RECIBIDA]]</f>
        <v>88145.775900000008</v>
      </c>
      <c r="AC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" s="3">
        <f>+DETALLE_GD_1[[#This Row],[CANTIDAD SOLICITADA]]-DETALLE_GD_1[[#This Row],[DEVOLUCIÓN]]</f>
        <v>21</v>
      </c>
      <c r="AE160" s="38" t="str">
        <f>+_xlfn.XLOOKUP(DETALLE_GD_1[[#This Row],[CODIGO]],PRODUCTOS[CODIGO],PRODUCTOS[DESC CORTA],"",0)</f>
        <v>AISLAN ROCA 90MM</v>
      </c>
      <c r="AF160"/>
      <c r="AI160"/>
    </row>
    <row r="161" spans="1:35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6"/>
      <c r="V161" s="2"/>
      <c r="W161">
        <v>5332</v>
      </c>
      <c r="X161" s="2">
        <v>6579000000</v>
      </c>
      <c r="Y161" s="6">
        <v>743627.75035500003</v>
      </c>
      <c r="Z161" s="38">
        <v>10010</v>
      </c>
      <c r="AA161" s="86">
        <f>+((DETALLE_GD_1[[#This Row],[VALOR X UN (GD)]]-DETALLE_GD_1[[#This Row],[VALOR PPTO]])/DETALLE_GD_1[[#This Row],[VALOR PPTO]])</f>
        <v>2.6754312821826928E-2</v>
      </c>
      <c r="AB161" s="2">
        <f>+DETALLE_GD_1[[#This Row],[VALOR PPTO]]*DETALLE_GD_1[[#This Row],[CANTIDAD RECIBIDA]]</f>
        <v>743627.75199999998</v>
      </c>
      <c r="AC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" s="3">
        <f>+DETALLE_GD_1[[#This Row],[CANTIDAD SOLICITADA]]-DETALLE_GD_1[[#This Row],[DEVOLUCIÓN]]</f>
        <v>35</v>
      </c>
      <c r="AE161" s="38" t="str">
        <f>+_xlfn.XLOOKUP(DETALLE_GD_1[[#This Row],[CODIGO]],PRODUCTOS[CODIGO],PRODUCTOS[DESC CORTA],"",0)</f>
        <v>SMARTPANEL</v>
      </c>
      <c r="AF161"/>
      <c r="AI161"/>
    </row>
    <row r="162" spans="1:35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6"/>
      <c r="V162" s="2"/>
      <c r="W162">
        <v>5332</v>
      </c>
      <c r="X162" s="2">
        <v>6579000000</v>
      </c>
      <c r="Y162" s="6">
        <v>81197.881578999979</v>
      </c>
      <c r="Z162" s="38">
        <v>10010</v>
      </c>
      <c r="AA162" s="86">
        <f>+((DETALLE_GD_1[[#This Row],[VALOR X UN (GD)]]-DETALLE_GD_1[[#This Row],[VALOR PPTO]])/DETALLE_GD_1[[#This Row],[VALOR PPTO]])</f>
        <v>-8.7294888244958044E-4</v>
      </c>
      <c r="AB162" s="2">
        <f>+DETALLE_GD_1[[#This Row],[VALOR PPTO]]*DETALLE_GD_1[[#This Row],[CANTIDAD RECIBIDA]]</f>
        <v>81197.881599999993</v>
      </c>
      <c r="AC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" s="3">
        <f>+DETALLE_GD_1[[#This Row],[CANTIDAD SOLICITADA]]-DETALLE_GD_1[[#This Row],[DEVOLUCIÓN]]</f>
        <v>1</v>
      </c>
      <c r="AE162" s="38">
        <f>+_xlfn.XLOOKUP(DETALLE_GD_1[[#This Row],[CODIGO]],PRODUCTOS[CODIGO],PRODUCTOS[DESC CORTA],"",0)</f>
        <v>0</v>
      </c>
      <c r="AF162"/>
      <c r="AI162"/>
    </row>
    <row r="163" spans="1:35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6"/>
      <c r="V163" s="2"/>
      <c r="W163">
        <v>5332</v>
      </c>
      <c r="X163" s="2">
        <v>6579000000</v>
      </c>
      <c r="Y163" s="6">
        <v>6469.1028470000001</v>
      </c>
      <c r="Z163" s="38">
        <v>10010</v>
      </c>
      <c r="AA163" s="86">
        <f>+((DETALLE_GD_1[[#This Row],[VALOR X UN (GD)]]-DETALLE_GD_1[[#This Row],[VALOR PPTO]])/DETALLE_GD_1[[#This Row],[VALOR PPTO]])</f>
        <v>-2.3821355876428439E-2</v>
      </c>
      <c r="AB163" s="2">
        <f>+DETALLE_GD_1[[#This Row],[VALOR PPTO]]*DETALLE_GD_1[[#This Row],[CANTIDAD RECIBIDA]]</f>
        <v>6469.1027999999997</v>
      </c>
      <c r="AC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" s="3">
        <f>+DETALLE_GD_1[[#This Row],[CANTIDAD SOLICITADA]]-DETALLE_GD_1[[#This Row],[DEVOLUCIÓN]]</f>
        <v>1</v>
      </c>
      <c r="AE163" s="38" t="str">
        <f>+_xlfn.XLOOKUP(DETALLE_GD_1[[#This Row],[CODIGO]],PRODUCTOS[CODIGO],PRODUCTOS[DESC CORTA],"",0)</f>
        <v>MOLDURA ALUMINIO NATURAL</v>
      </c>
      <c r="AF163"/>
      <c r="AI163"/>
    </row>
    <row r="164" spans="1:35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6"/>
      <c r="V164" s="2">
        <v>3075589</v>
      </c>
      <c r="W164">
        <v>5332</v>
      </c>
      <c r="X164" s="2">
        <v>6579000000</v>
      </c>
      <c r="Y164" s="6">
        <v>21212.999999999996</v>
      </c>
      <c r="Z164" s="38">
        <v>10010</v>
      </c>
      <c r="AA164" s="86">
        <f>+((DETALLE_GD_1[[#This Row],[VALOR X UN (GD)]]-DETALLE_GD_1[[#This Row],[VALOR PPTO]])/DETALLE_GD_1[[#This Row],[VALOR PPTO]])</f>
        <v>0</v>
      </c>
      <c r="AB164" s="2">
        <f>+DETALLE_GD_1[[#This Row],[VALOR PPTO]]*DETALLE_GD_1[[#This Row],[CANTIDAD RECIBIDA]]</f>
        <v>21213</v>
      </c>
      <c r="AC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" s="3">
        <f>+DETALLE_GD_1[[#This Row],[CANTIDAD SOLICITADA]]-DETALLE_GD_1[[#This Row],[DEVOLUCIÓN]]</f>
        <v>1</v>
      </c>
      <c r="AE164" s="38" t="str">
        <f>+_xlfn.XLOOKUP(DETALLE_GD_1[[#This Row],[CODIGO]],PRODUCTOS[CODIGO],PRODUCTOS[DESC CORTA],"",0)</f>
        <v>COLA FRIA</v>
      </c>
      <c r="AF164"/>
      <c r="AI164"/>
    </row>
    <row r="165" spans="1:35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6"/>
      <c r="V165" s="2"/>
      <c r="W165">
        <v>5332</v>
      </c>
      <c r="X165" s="2">
        <v>6579000000</v>
      </c>
      <c r="Y165" s="6">
        <v>1029447.19005</v>
      </c>
      <c r="Z165" s="38">
        <v>10010</v>
      </c>
      <c r="AA165" s="86">
        <f>+((DETALLE_GD_1[[#This Row],[VALOR X UN (GD)]]-DETALLE_GD_1[[#This Row],[VALOR PPTO]])/DETALLE_GD_1[[#This Row],[VALOR PPTO]])</f>
        <v>1.5185638165629551E-2</v>
      </c>
      <c r="AB165" s="2">
        <f>+DETALLE_GD_1[[#This Row],[VALOR PPTO]]*DETALLE_GD_1[[#This Row],[CANTIDAD RECIBIDA]]</f>
        <v>1029447.1875</v>
      </c>
      <c r="AC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" s="3">
        <f>+DETALLE_GD_1[[#This Row],[CANTIDAD SOLICITADA]]-DETALLE_GD_1[[#This Row],[DEVOLUCIÓN]]</f>
        <v>75</v>
      </c>
      <c r="AE165" s="38" t="str">
        <f>+_xlfn.XLOOKUP(DETALLE_GD_1[[#This Row],[CODIGO]],PRODUCTOS[CODIGO],PRODUCTOS[DESC CORTA],"",0)</f>
        <v>PINO 2X8X4</v>
      </c>
      <c r="AF165"/>
      <c r="AI165"/>
    </row>
    <row r="166" spans="1:35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6"/>
      <c r="V166" s="2"/>
      <c r="W166">
        <v>5332</v>
      </c>
      <c r="X166" s="2">
        <v>6579000000</v>
      </c>
      <c r="Y166" s="6">
        <v>307194.05570000008</v>
      </c>
      <c r="Z166" s="38">
        <v>10010</v>
      </c>
      <c r="AA166" s="86">
        <f>+((DETALLE_GD_1[[#This Row],[VALOR X UN (GD)]]-DETALLE_GD_1[[#This Row],[VALOR PPTO]])/DETALLE_GD_1[[#This Row],[VALOR PPTO]])</f>
        <v>2.4935196011735439E-2</v>
      </c>
      <c r="AB166" s="2">
        <f>+DETALLE_GD_1[[#This Row],[VALOR PPTO]]*DETALLE_GD_1[[#This Row],[CANTIDAD RECIBIDA]]</f>
        <v>307194.05599999998</v>
      </c>
      <c r="AC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6" s="3">
        <f>+DETALLE_GD_1[[#This Row],[CANTIDAD SOLICITADA]]-DETALLE_GD_1[[#This Row],[DEVOLUCIÓN]]</f>
        <v>20</v>
      </c>
      <c r="AE166" s="38" t="str">
        <f>+_xlfn.XLOOKUP(DETALLE_GD_1[[#This Row],[CODIGO]],PRODUCTOS[CODIGO],PRODUCTOS[DESC CORTA],"",0)</f>
        <v>PINO 3X8X320</v>
      </c>
      <c r="AF166"/>
      <c r="AI166"/>
    </row>
    <row r="167" spans="1:35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6"/>
      <c r="V167" s="2"/>
      <c r="W167">
        <v>5332</v>
      </c>
      <c r="X167" s="2">
        <v>6579000000</v>
      </c>
      <c r="Y167" s="6">
        <v>289727.63850000012</v>
      </c>
      <c r="Z167" s="38">
        <v>10010</v>
      </c>
      <c r="AA167" s="86">
        <f>+((DETALLE_GD_1[[#This Row],[VALOR X UN (GD)]]-DETALLE_GD_1[[#This Row],[VALOR PPTO]])/DETALLE_GD_1[[#This Row],[VALOR PPTO]])</f>
        <v>2.8952570766116861E-2</v>
      </c>
      <c r="AB167" s="2">
        <f>+DETALLE_GD_1[[#This Row],[VALOR PPTO]]*DETALLE_GD_1[[#This Row],[CANTIDAD RECIBIDA]]</f>
        <v>289727.64</v>
      </c>
      <c r="AC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" s="3">
        <f>+DETALLE_GD_1[[#This Row],[CANTIDAD SOLICITADA]]-DETALLE_GD_1[[#This Row],[DEVOLUCIÓN]]</f>
        <v>30</v>
      </c>
      <c r="AE167" s="38" t="str">
        <f>+_xlfn.XLOOKUP(DETALLE_GD_1[[#This Row],[CODIGO]],PRODUCTOS[CODIGO],PRODUCTOS[DESC CORTA],"",0)</f>
        <v>OSB 9.5</v>
      </c>
      <c r="AF167"/>
      <c r="AI167"/>
    </row>
    <row r="168" spans="1:35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6"/>
      <c r="V168" s="2"/>
      <c r="W168">
        <v>5332</v>
      </c>
      <c r="X168" s="2">
        <v>6579000000</v>
      </c>
      <c r="Y168" s="6">
        <v>37900</v>
      </c>
      <c r="Z168" s="38">
        <v>10010</v>
      </c>
      <c r="AA168" s="86">
        <f>+((DETALLE_GD_1[[#This Row],[VALOR X UN (GD)]]-DETALLE_GD_1[[#This Row],[VALOR PPTO]])/DETALLE_GD_1[[#This Row],[VALOR PPTO]])</f>
        <v>0</v>
      </c>
      <c r="AB168" s="2">
        <f>+DETALLE_GD_1[[#This Row],[VALOR PPTO]]*DETALLE_GD_1[[#This Row],[CANTIDAD RECIBIDA]]</f>
        <v>37900</v>
      </c>
      <c r="AC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" s="3">
        <f>+DETALLE_GD_1[[#This Row],[CANTIDAD SOLICITADA]]-DETALLE_GD_1[[#This Row],[DEVOLUCIÓN]]</f>
        <v>20</v>
      </c>
      <c r="AE168" s="38" t="str">
        <f>+_xlfn.XLOOKUP(DETALLE_GD_1[[#This Row],[CODIGO]],PRODUCTOS[CODIGO],PRODUCTOS[DESC CORTA],"",0)</f>
        <v>POLIETILENO</v>
      </c>
      <c r="AF168"/>
      <c r="AI168"/>
    </row>
    <row r="169" spans="1:35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6"/>
      <c r="V169" s="2"/>
      <c r="W169">
        <v>5332</v>
      </c>
      <c r="X169" s="2">
        <v>6579000000</v>
      </c>
      <c r="Y169" s="6">
        <v>1358147.1985249999</v>
      </c>
      <c r="Z169" s="38">
        <v>10010</v>
      </c>
      <c r="AA169" s="86">
        <f>+((DETALLE_GD_1[[#This Row],[VALOR X UN (GD)]]-DETALLE_GD_1[[#This Row],[VALOR PPTO]])/DETALLE_GD_1[[#This Row],[VALOR PPTO]])</f>
        <v>2.0527819083424143E-4</v>
      </c>
      <c r="AB169" s="2">
        <f>+DETALLE_GD_1[[#This Row],[VALOR PPTO]]*DETALLE_GD_1[[#This Row],[CANTIDAD RECIBIDA]]</f>
        <v>1358147.1995000001</v>
      </c>
      <c r="AC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" s="3">
        <f>+DETALLE_GD_1[[#This Row],[CANTIDAD SOLICITADA]]-DETALLE_GD_1[[#This Row],[DEVOLUCIÓN]]</f>
        <v>65</v>
      </c>
      <c r="AE169" s="38">
        <f>+_xlfn.XLOOKUP(DETALLE_GD_1[[#This Row],[CODIGO]],PRODUCTOS[CODIGO],PRODUCTOS[DESC CORTA],"",0)</f>
        <v>0</v>
      </c>
      <c r="AF169"/>
      <c r="AI169"/>
    </row>
    <row r="170" spans="1:35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6"/>
      <c r="V170" s="2">
        <v>68781</v>
      </c>
      <c r="W170">
        <v>5332</v>
      </c>
      <c r="X170" s="2">
        <v>6579000000</v>
      </c>
      <c r="Y170" s="6">
        <v>68781.258621000001</v>
      </c>
      <c r="Z170" s="38">
        <v>10010</v>
      </c>
      <c r="AA170" s="86">
        <f>+((DETALLE_GD_1[[#This Row],[VALOR X UN (GD)]]-DETALLE_GD_1[[#This Row],[VALOR PPTO]])/DETALLE_GD_1[[#This Row],[VALOR PPTO]])</f>
        <v>-3.7597451001668997E-6</v>
      </c>
      <c r="AB170" s="2">
        <f>+DETALLE_GD_1[[#This Row],[VALOR PPTO]]*DETALLE_GD_1[[#This Row],[CANTIDAD RECIBIDA]]</f>
        <v>68781.258600000001</v>
      </c>
      <c r="AC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0" s="3">
        <f>+DETALLE_GD_1[[#This Row],[CANTIDAD SOLICITADA]]-DETALLE_GD_1[[#This Row],[DEVOLUCIÓN]]</f>
        <v>3</v>
      </c>
      <c r="AE170" s="38" t="str">
        <f>+_xlfn.XLOOKUP(DETALLE_GD_1[[#This Row],[CODIGO]],PRODUCTOS[CODIGO],PRODUCTOS[DESC CORTA],"",0)</f>
        <v>SIMPLISIMA</v>
      </c>
      <c r="AF170"/>
      <c r="AI170"/>
    </row>
    <row r="171" spans="1:35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6"/>
      <c r="V171" s="2">
        <v>66599</v>
      </c>
      <c r="W171">
        <v>5332</v>
      </c>
      <c r="X171" s="2">
        <v>6579000000</v>
      </c>
      <c r="Y171" s="6">
        <v>66599.525643000001</v>
      </c>
      <c r="Z171" s="38">
        <v>10010</v>
      </c>
      <c r="AA171" s="86">
        <f>+((DETALLE_GD_1[[#This Row],[VALOR X UN (GD)]]-DETALLE_GD_1[[#This Row],[VALOR PPTO]])/DETALLE_GD_1[[#This Row],[VALOR PPTO]])</f>
        <v>-7.8829390694224701E-6</v>
      </c>
      <c r="AB171" s="2">
        <f>+DETALLE_GD_1[[#This Row],[VALOR PPTO]]*DETALLE_GD_1[[#This Row],[CANTIDAD RECIBIDA]]</f>
        <v>66599.525299999994</v>
      </c>
      <c r="AC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" s="3">
        <f>+DETALLE_GD_1[[#This Row],[CANTIDAD SOLICITADA]]-DETALLE_GD_1[[#This Row],[DEVOLUCIÓN]]</f>
        <v>7</v>
      </c>
      <c r="AE171" s="38">
        <f>+_xlfn.XLOOKUP(DETALLE_GD_1[[#This Row],[CODIGO]],PRODUCTOS[CODIGO],PRODUCTOS[DESC CORTA],"",0)</f>
        <v>0</v>
      </c>
      <c r="AF171"/>
      <c r="AI171"/>
    </row>
    <row r="172" spans="1:35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6"/>
      <c r="V172" s="2">
        <v>2356379</v>
      </c>
      <c r="W172">
        <v>5332</v>
      </c>
      <c r="X172" s="2">
        <v>6579000000</v>
      </c>
      <c r="Y172" s="6">
        <v>18400.068049999991</v>
      </c>
      <c r="Z172" s="38">
        <v>10010</v>
      </c>
      <c r="AA172" s="86">
        <f>+((DETALLE_GD_1[[#This Row],[VALOR X UN (GD)]]-DETALLE_GD_1[[#This Row],[VALOR PPTO]])/DETALLE_GD_1[[#This Row],[VALOR PPTO]])</f>
        <v>-3.8043333530514605E-6</v>
      </c>
      <c r="AB172" s="2">
        <f>+DETALLE_GD_1[[#This Row],[VALOR PPTO]]*DETALLE_GD_1[[#This Row],[CANTIDAD RECIBIDA]]</f>
        <v>18400.07</v>
      </c>
      <c r="AC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" s="3">
        <f>+DETALLE_GD_1[[#This Row],[CANTIDAD SOLICITADA]]-DETALLE_GD_1[[#This Row],[DEVOLUCIÓN]]</f>
        <v>50</v>
      </c>
      <c r="AE172" s="38" t="str">
        <f>+_xlfn.XLOOKUP(DETALLE_GD_1[[#This Row],[CODIGO]],PRODUCTOS[CODIGO],PRODUCTOS[DESC CORTA],"",0)</f>
        <v>CONECTOR DENTADO</v>
      </c>
      <c r="AF172"/>
      <c r="AI172"/>
    </row>
    <row r="173" spans="1:35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6"/>
      <c r="V173" s="2"/>
      <c r="W173">
        <v>5332</v>
      </c>
      <c r="X173" s="2">
        <v>6579000000</v>
      </c>
      <c r="Y173" s="6">
        <v>1793330.8844500005</v>
      </c>
      <c r="Z173" s="38">
        <v>10010</v>
      </c>
      <c r="AA173" s="86">
        <f>+((DETALLE_GD_1[[#This Row],[VALOR X UN (GD)]]-DETALLE_GD_1[[#This Row],[VALOR PPTO]])/DETALLE_GD_1[[#This Row],[VALOR PPTO]])</f>
        <v>-7.0166014400437848E-2</v>
      </c>
      <c r="AB173" s="2">
        <f>+DETALLE_GD_1[[#This Row],[VALOR PPTO]]*DETALLE_GD_1[[#This Row],[CANTIDAD RECIBIDA]]</f>
        <v>1793330.875</v>
      </c>
      <c r="AC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" s="3">
        <f>+DETALLE_GD_1[[#This Row],[CANTIDAD SOLICITADA]]-DETALLE_GD_1[[#This Row],[DEVOLUCIÓN]]</f>
        <v>350</v>
      </c>
      <c r="AE173" s="38" t="str">
        <f>+_xlfn.XLOOKUP(DETALLE_GD_1[[#This Row],[CODIGO]],PRODUCTOS[CODIGO],PRODUCTOS[DESC CORTA],"",0)</f>
        <v>PINO 2X4X320</v>
      </c>
      <c r="AF173"/>
      <c r="AI173"/>
    </row>
    <row r="174" spans="1:35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6"/>
      <c r="V174" s="2"/>
      <c r="W174">
        <v>5332</v>
      </c>
      <c r="X174" s="2">
        <v>6579000000</v>
      </c>
      <c r="Y174" s="6">
        <v>528143.12028400006</v>
      </c>
      <c r="Z174" s="38">
        <v>10010</v>
      </c>
      <c r="AA174" s="86">
        <f>+((DETALLE_GD_1[[#This Row],[VALOR X UN (GD)]]-DETALLE_GD_1[[#This Row],[VALOR PPTO]])/DETALLE_GD_1[[#This Row],[VALOR PPTO]])</f>
        <v>3.9927737618061679E-4</v>
      </c>
      <c r="AB174" s="2">
        <f>+DETALLE_GD_1[[#This Row],[VALOR PPTO]]*DETALLE_GD_1[[#This Row],[CANTIDAD RECIBIDA]]</f>
        <v>528143.12199999997</v>
      </c>
      <c r="AC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" s="3">
        <f>+DETALLE_GD_1[[#This Row],[CANTIDAD SOLICITADA]]-DETALLE_GD_1[[#This Row],[DEVOLUCIÓN]]</f>
        <v>52</v>
      </c>
      <c r="AE174" s="38" t="str">
        <f>+_xlfn.XLOOKUP(DETALLE_GD_1[[#This Row],[CODIGO]],PRODUCTOS[CODIGO],PRODUCTOS[DESC CORTA],"",0)</f>
        <v>PINO 2X6X400</v>
      </c>
      <c r="AF174"/>
      <c r="AI174"/>
    </row>
    <row r="175" spans="1:35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6"/>
      <c r="V175" s="2"/>
      <c r="W175">
        <v>5332</v>
      </c>
      <c r="X175" s="2">
        <v>6579000000</v>
      </c>
      <c r="Y175" s="6">
        <v>142125</v>
      </c>
      <c r="Z175" s="38">
        <v>10010</v>
      </c>
      <c r="AA175" s="86">
        <f>+((DETALLE_GD_1[[#This Row],[VALOR X UN (GD)]]-DETALLE_GD_1[[#This Row],[VALOR PPTO]])/DETALLE_GD_1[[#This Row],[VALOR PPTO]])</f>
        <v>0</v>
      </c>
      <c r="AB175" s="2">
        <f>+DETALLE_GD_1[[#This Row],[VALOR PPTO]]*DETALLE_GD_1[[#This Row],[CANTIDAD RECIBIDA]]</f>
        <v>142125</v>
      </c>
      <c r="AC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" s="3">
        <f>+DETALLE_GD_1[[#This Row],[CANTIDAD SOLICITADA]]-DETALLE_GD_1[[#This Row],[DEVOLUCIÓN]]</f>
        <v>75</v>
      </c>
      <c r="AE175" s="38" t="str">
        <f>+_xlfn.XLOOKUP(DETALLE_GD_1[[#This Row],[CODIGO]],PRODUCTOS[CODIGO],PRODUCTOS[DESC CORTA],"",0)</f>
        <v>POLIETILENO</v>
      </c>
      <c r="AF175"/>
      <c r="AI175"/>
    </row>
    <row r="176" spans="1:35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6"/>
      <c r="V176" s="2">
        <v>436301</v>
      </c>
      <c r="W176">
        <v>5332</v>
      </c>
      <c r="X176" s="2">
        <v>6579000000</v>
      </c>
      <c r="Y176" s="6">
        <v>436300.21281</v>
      </c>
      <c r="Z176" s="38">
        <v>10010</v>
      </c>
      <c r="AA176" s="86">
        <f>+((DETALLE_GD_1[[#This Row],[VALOR X UN (GD)]]-DETALLE_GD_1[[#This Row],[VALOR PPTO]])/DETALLE_GD_1[[#This Row],[VALOR PPTO]])</f>
        <v>1.8450598838070496E-6</v>
      </c>
      <c r="AB176" s="2">
        <f>+DETALLE_GD_1[[#This Row],[VALOR PPTO]]*DETALLE_GD_1[[#This Row],[CANTIDAD RECIBIDA]]</f>
        <v>436300.20199999999</v>
      </c>
      <c r="AC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" s="3">
        <f>+DETALLE_GD_1[[#This Row],[CANTIDAD SOLICITADA]]-DETALLE_GD_1[[#This Row],[DEVOLUCIÓN]]</f>
        <v>230</v>
      </c>
      <c r="AE176" s="38" t="str">
        <f>+_xlfn.XLOOKUP(DETALLE_GD_1[[#This Row],[CODIGO]],PRODUCTOS[CODIGO],PRODUCTOS[DESC CORTA],"",0)</f>
        <v>PINO 1X4X320</v>
      </c>
      <c r="AF176"/>
      <c r="AI176"/>
    </row>
    <row r="177" spans="1:35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6"/>
      <c r="V177" s="2">
        <v>4812765</v>
      </c>
      <c r="W177">
        <v>5614</v>
      </c>
      <c r="X177" s="2">
        <v>6579000000</v>
      </c>
      <c r="Y177" s="6">
        <v>823557.75204000005</v>
      </c>
      <c r="Z177" s="38">
        <v>10010</v>
      </c>
      <c r="AA177" s="86">
        <f>+((DETALLE_GD_1[[#This Row],[VALOR X UN (GD)]]-DETALLE_GD_1[[#This Row],[VALOR PPTO]])/DETALLE_GD_1[[#This Row],[VALOR PPTO]])</f>
        <v>1.8040323219592112E-2</v>
      </c>
      <c r="AB177" s="2">
        <f>+DETALLE_GD_1[[#This Row],[VALOR PPTO]]*DETALLE_GD_1[[#This Row],[CANTIDAD RECIBIDA]]</f>
        <v>823557.75</v>
      </c>
      <c r="AC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" s="3">
        <f>+DETALLE_GD_1[[#This Row],[CANTIDAD SOLICITADA]]-DETALLE_GD_1[[#This Row],[DEVOLUCIÓN]]</f>
        <v>60</v>
      </c>
      <c r="AE177" s="38" t="str">
        <f>+_xlfn.XLOOKUP(DETALLE_GD_1[[#This Row],[CODIGO]],PRODUCTOS[CODIGO],PRODUCTOS[DESC CORTA],"",0)</f>
        <v>PINO 2X8X4</v>
      </c>
      <c r="AF177"/>
      <c r="AI177"/>
    </row>
    <row r="178" spans="1:35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6"/>
      <c r="V178" s="2"/>
      <c r="W178">
        <v>5614</v>
      </c>
      <c r="X178" s="2">
        <v>6579000000</v>
      </c>
      <c r="Y178" s="6">
        <v>921582.1671000002</v>
      </c>
      <c r="Z178" s="38">
        <v>10010</v>
      </c>
      <c r="AA178" s="86">
        <f>+((DETALLE_GD_1[[#This Row],[VALOR X UN (GD)]]-DETALLE_GD_1[[#This Row],[VALOR PPTO]])/DETALLE_GD_1[[#This Row],[VALOR PPTO]])</f>
        <v>4.6290863127898658E-2</v>
      </c>
      <c r="AB178" s="2">
        <f>+DETALLE_GD_1[[#This Row],[VALOR PPTO]]*DETALLE_GD_1[[#This Row],[CANTIDAD RECIBIDA]]</f>
        <v>921582.16799999995</v>
      </c>
      <c r="AC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8" s="3">
        <f>+DETALLE_GD_1[[#This Row],[CANTIDAD SOLICITADA]]-DETALLE_GD_1[[#This Row],[DEVOLUCIÓN]]</f>
        <v>60</v>
      </c>
      <c r="AE178" s="38" t="str">
        <f>+_xlfn.XLOOKUP(DETALLE_GD_1[[#This Row],[CODIGO]],PRODUCTOS[CODIGO],PRODUCTOS[DESC CORTA],"",0)</f>
        <v>PINO 3X8X320</v>
      </c>
      <c r="AF178"/>
      <c r="AI178"/>
    </row>
    <row r="179" spans="1:35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6"/>
      <c r="V179" s="2"/>
      <c r="W179">
        <v>5614</v>
      </c>
      <c r="X179" s="2">
        <v>6579000000</v>
      </c>
      <c r="Y179" s="6">
        <v>29508.566430000003</v>
      </c>
      <c r="Z179" s="38">
        <v>10010</v>
      </c>
      <c r="AA179" s="86">
        <f>+((DETALLE_GD_1[[#This Row],[VALOR X UN (GD)]]-DETALLE_GD_1[[#This Row],[VALOR PPTO]])/DETALLE_GD_1[[#This Row],[VALOR PPTO]])</f>
        <v>1.4639816294613286E-5</v>
      </c>
      <c r="AB179" s="2">
        <f>+DETALLE_GD_1[[#This Row],[VALOR PPTO]]*DETALLE_GD_1[[#This Row],[CANTIDAD RECIBIDA]]</f>
        <v>29508.567000000003</v>
      </c>
      <c r="AC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" s="3">
        <f>+DETALLE_GD_1[[#This Row],[CANTIDAD SOLICITADA]]-DETALLE_GD_1[[#This Row],[DEVOLUCIÓN]]</f>
        <v>30</v>
      </c>
      <c r="AE179" s="38">
        <f>+_xlfn.XLOOKUP(DETALLE_GD_1[[#This Row],[CODIGO]],PRODUCTOS[CODIGO],PRODUCTOS[DESC CORTA],"",0)</f>
        <v>0</v>
      </c>
      <c r="AF179"/>
      <c r="AI179"/>
    </row>
    <row r="180" spans="1:35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6"/>
      <c r="V180" s="2"/>
      <c r="W180">
        <v>5614</v>
      </c>
      <c r="X180" s="2">
        <v>6579000000</v>
      </c>
      <c r="Y180" s="6">
        <v>1106741.3458320005</v>
      </c>
      <c r="Z180" s="38">
        <v>10010</v>
      </c>
      <c r="AA180" s="86">
        <f>+((DETALLE_GD_1[[#This Row],[VALOR X UN (GD)]]-DETALLE_GD_1[[#This Row],[VALOR PPTO]])/DETALLE_GD_1[[#This Row],[VALOR PPTO]])</f>
        <v>5.5821218714031333E-2</v>
      </c>
      <c r="AB180" s="2">
        <f>+DETALLE_GD_1[[#This Row],[VALOR PPTO]]*DETALLE_GD_1[[#This Row],[CANTIDAD RECIBIDA]]</f>
        <v>1106741.3399999999</v>
      </c>
      <c r="AC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" s="3">
        <f>+DETALLE_GD_1[[#This Row],[CANTIDAD SOLICITADA]]-DETALLE_GD_1[[#This Row],[DEVOLUCIÓN]]</f>
        <v>216</v>
      </c>
      <c r="AE180" s="38" t="str">
        <f>+_xlfn.XLOOKUP(DETALLE_GD_1[[#This Row],[CODIGO]],PRODUCTOS[CODIGO],PRODUCTOS[DESC CORTA],"",0)</f>
        <v>PINO 2X4X320</v>
      </c>
      <c r="AF180"/>
      <c r="AI180"/>
    </row>
    <row r="181" spans="1:35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6"/>
      <c r="V181" s="2"/>
      <c r="W181">
        <v>5614</v>
      </c>
      <c r="X181" s="2">
        <v>6579000000</v>
      </c>
      <c r="Y181" s="6">
        <v>1462550.1792480005</v>
      </c>
      <c r="Z181" s="38">
        <v>10010</v>
      </c>
      <c r="AA181" s="86">
        <f>+((DETALLE_GD_1[[#This Row],[VALOR X UN (GD)]]-DETALLE_GD_1[[#This Row],[VALOR PPTO]])/DETALLE_GD_1[[#This Row],[VALOR PPTO]])</f>
        <v>1.133281974275146E-2</v>
      </c>
      <c r="AB181" s="2">
        <f>+DETALLE_GD_1[[#This Row],[VALOR PPTO]]*DETALLE_GD_1[[#This Row],[CANTIDAD RECIBIDA]]</f>
        <v>1462550.1839999999</v>
      </c>
      <c r="AC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" s="3">
        <f>+DETALLE_GD_1[[#This Row],[CANTIDAD SOLICITADA]]-DETALLE_GD_1[[#This Row],[DEVOLUCIÓN]]</f>
        <v>144</v>
      </c>
      <c r="AE181" s="38" t="str">
        <f>+_xlfn.XLOOKUP(DETALLE_GD_1[[#This Row],[CODIGO]],PRODUCTOS[CODIGO],PRODUCTOS[DESC CORTA],"",0)</f>
        <v>PINO 2X6X400</v>
      </c>
      <c r="AF181"/>
      <c r="AI181"/>
    </row>
    <row r="182" spans="1:35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6"/>
      <c r="V182" s="2"/>
      <c r="W182">
        <v>5614</v>
      </c>
      <c r="X182" s="2">
        <v>6579000000</v>
      </c>
      <c r="Y182" s="6">
        <v>23200.297871999981</v>
      </c>
      <c r="Z182" s="38">
        <v>10010</v>
      </c>
      <c r="AA182" s="86">
        <f>+((DETALLE_GD_1[[#This Row],[VALOR X UN (GD)]]-DETALLE_GD_1[[#This Row],[VALOR PPTO]])/DETALLE_GD_1[[#This Row],[VALOR PPTO]])</f>
        <v>-1.2840352364673349E-5</v>
      </c>
      <c r="AB182" s="2">
        <f>+DETALLE_GD_1[[#This Row],[VALOR PPTO]]*DETALLE_GD_1[[#This Row],[CANTIDAD RECIBIDA]]</f>
        <v>23200.297900000001</v>
      </c>
      <c r="AC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" s="3">
        <f>+DETALLE_GD_1[[#This Row],[CANTIDAD SOLICITADA]]-DETALLE_GD_1[[#This Row],[DEVOLUCIÓN]]</f>
        <v>1</v>
      </c>
      <c r="AE182" s="38" t="str">
        <f>+_xlfn.XLOOKUP(DETALLE_GD_1[[#This Row],[CODIGO]],PRODUCTOS[CODIGO],PRODUCTOS[DESC CORTA],"",0)</f>
        <v>CLAVO HELICOIDAL</v>
      </c>
      <c r="AF182"/>
      <c r="AI182"/>
    </row>
    <row r="183" spans="1:35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6"/>
      <c r="V183" s="2"/>
      <c r="W183">
        <v>5614</v>
      </c>
      <c r="X183" s="2">
        <v>6579000000</v>
      </c>
      <c r="Y183" s="6">
        <v>313429.03815999988</v>
      </c>
      <c r="Z183" s="38">
        <v>10010</v>
      </c>
      <c r="AA183" s="86">
        <f>+((DETALLE_GD_1[[#This Row],[VALOR X UN (GD)]]-DETALLE_GD_1[[#This Row],[VALOR PPTO]])/DETALLE_GD_1[[#This Row],[VALOR PPTO]])</f>
        <v>-1.1731650647304344E-2</v>
      </c>
      <c r="AB183" s="2">
        <f>+DETALLE_GD_1[[#This Row],[VALOR PPTO]]*DETALLE_GD_1[[#This Row],[CANTIDAD RECIBIDA]]</f>
        <v>313429.03999999998</v>
      </c>
      <c r="AC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" s="3">
        <f>+DETALLE_GD_1[[#This Row],[CANTIDAD SOLICITADA]]-DETALLE_GD_1[[#This Row],[DEVOLUCIÓN]]</f>
        <v>40</v>
      </c>
      <c r="AE183" s="38" t="str">
        <f>+_xlfn.XLOOKUP(DETALLE_GD_1[[#This Row],[CODIGO]],PRODUCTOS[CODIGO],PRODUCTOS[DESC CORTA],"",0)</f>
        <v>VOLCANITA RF</v>
      </c>
      <c r="AF183"/>
      <c r="AI183"/>
    </row>
    <row r="184" spans="1:35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6"/>
      <c r="V184" s="2">
        <v>1355330</v>
      </c>
      <c r="W184">
        <v>5614</v>
      </c>
      <c r="X184" s="2">
        <v>6579000000</v>
      </c>
      <c r="Y184" s="6">
        <v>1358147.1985249999</v>
      </c>
      <c r="Z184" s="38">
        <v>10010</v>
      </c>
      <c r="AA184" s="86">
        <f>+((DETALLE_GD_1[[#This Row],[VALOR X UN (GD)]]-DETALLE_GD_1[[#This Row],[VALOR PPTO]])/DETALLE_GD_1[[#This Row],[VALOR PPTO]])</f>
        <v>-2.0742946722100953E-3</v>
      </c>
      <c r="AB184" s="2">
        <f>+DETALLE_GD_1[[#This Row],[VALOR PPTO]]*DETALLE_GD_1[[#This Row],[CANTIDAD RECIBIDA]]</f>
        <v>1358147.1995000001</v>
      </c>
      <c r="AC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" s="3">
        <f>+DETALLE_GD_1[[#This Row],[CANTIDAD SOLICITADA]]-DETALLE_GD_1[[#This Row],[DEVOLUCIÓN]]</f>
        <v>65</v>
      </c>
      <c r="AE184" s="38">
        <f>+_xlfn.XLOOKUP(DETALLE_GD_1[[#This Row],[CODIGO]],PRODUCTOS[CODIGO],PRODUCTOS[DESC CORTA],"",0)</f>
        <v>0</v>
      </c>
      <c r="AF184"/>
      <c r="AI184"/>
    </row>
    <row r="185" spans="1:35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6"/>
      <c r="V185" s="2">
        <v>78895</v>
      </c>
      <c r="W185">
        <v>5614</v>
      </c>
      <c r="X185" s="2">
        <v>6579000000</v>
      </c>
      <c r="Y185" s="6">
        <v>71480.576272000006</v>
      </c>
      <c r="Z185" s="38">
        <v>10010</v>
      </c>
      <c r="AA185" s="86">
        <f>+((DETALLE_GD_1[[#This Row],[VALOR X UN (GD)]]-DETALLE_GD_1[[#This Row],[VALOR PPTO]])/DETALLE_GD_1[[#This Row],[VALOR PPTO]])</f>
        <v>5.9260853972999244E-6</v>
      </c>
      <c r="AB185" s="2">
        <f>+DETALLE_GD_1[[#This Row],[VALOR PPTO]]*DETALLE_GD_1[[#This Row],[CANTIDAD RECIBIDA]]</f>
        <v>71480.576400000005</v>
      </c>
      <c r="AC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" s="3">
        <f>+DETALLE_GD_1[[#This Row],[CANTIDAD SOLICITADA]]-DETALLE_GD_1[[#This Row],[DEVOLUCIÓN]]</f>
        <v>4</v>
      </c>
      <c r="AE185" s="38" t="str">
        <f>+_xlfn.XLOOKUP(DETALLE_GD_1[[#This Row],[CODIGO]],PRODUCTOS[CODIGO],PRODUCTOS[DESC CORTA],"",0)</f>
        <v>VENTILACIÓN PASIVA</v>
      </c>
      <c r="AF185"/>
      <c r="AI185"/>
    </row>
    <row r="186" spans="1:35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6"/>
      <c r="V186" s="2"/>
      <c r="W186">
        <v>5614</v>
      </c>
      <c r="X186" s="2">
        <v>6579000000</v>
      </c>
      <c r="Y186" s="6">
        <v>2929.463158</v>
      </c>
      <c r="Z186" s="38">
        <v>10010</v>
      </c>
      <c r="AA186" s="86">
        <f>+((DETALLE_GD_1[[#This Row],[VALOR X UN (GD)]]-DETALLE_GD_1[[#This Row],[VALOR PPTO]])/DETALLE_GD_1[[#This Row],[VALOR PPTO]])</f>
        <v>-1.581177056602529E-4</v>
      </c>
      <c r="AB186" s="2">
        <f>+DETALLE_GD_1[[#This Row],[VALOR PPTO]]*DETALLE_GD_1[[#This Row],[CANTIDAD RECIBIDA]]</f>
        <v>2929.4632000000001</v>
      </c>
      <c r="AC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" s="3">
        <f>+DETALLE_GD_1[[#This Row],[CANTIDAD SOLICITADA]]-DETALLE_GD_1[[#This Row],[DEVOLUCIÓN]]</f>
        <v>1</v>
      </c>
      <c r="AE186" s="38">
        <f>+_xlfn.XLOOKUP(DETALLE_GD_1[[#This Row],[CODIGO]],PRODUCTOS[CODIGO],PRODUCTOS[DESC CORTA],"",0)</f>
        <v>0</v>
      </c>
      <c r="AF186"/>
      <c r="AI186"/>
    </row>
    <row r="187" spans="1:35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6"/>
      <c r="V187" s="2"/>
      <c r="W187">
        <v>5614</v>
      </c>
      <c r="X187" s="2">
        <v>6579000000</v>
      </c>
      <c r="Y187" s="6">
        <v>2827.2510459999999</v>
      </c>
      <c r="Z187" s="38">
        <v>10010</v>
      </c>
      <c r="AA187" s="86">
        <f>+((DETALLE_GD_1[[#This Row],[VALOR X UN (GD)]]-DETALLE_GD_1[[#This Row],[VALOR PPTO]])/DETALLE_GD_1[[#This Row],[VALOR PPTO]])</f>
        <v>-8.8778817303523358E-5</v>
      </c>
      <c r="AB187" s="2">
        <f>+DETALLE_GD_1[[#This Row],[VALOR PPTO]]*DETALLE_GD_1[[#This Row],[CANTIDAD RECIBIDA]]</f>
        <v>2827.2510000000002</v>
      </c>
      <c r="AC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" s="3">
        <f>+DETALLE_GD_1[[#This Row],[CANTIDAD SOLICITADA]]-DETALLE_GD_1[[#This Row],[DEVOLUCIÓN]]</f>
        <v>1</v>
      </c>
      <c r="AE187" s="38">
        <f>+_xlfn.XLOOKUP(DETALLE_GD_1[[#This Row],[CODIGO]],PRODUCTOS[CODIGO],PRODUCTOS[DESC CORTA],"",0)</f>
        <v>0</v>
      </c>
      <c r="AF187"/>
      <c r="AI187"/>
    </row>
    <row r="188" spans="1:35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6"/>
      <c r="V188" s="2"/>
      <c r="W188">
        <v>5614</v>
      </c>
      <c r="X188" s="2">
        <v>6579000000</v>
      </c>
      <c r="Y188" s="6">
        <v>53320.250991891888</v>
      </c>
      <c r="Z188" s="38">
        <v>10010</v>
      </c>
      <c r="AA188" s="86">
        <f>+((DETALLE_GD_1[[#This Row],[VALOR X UN (GD)]]-DETALLE_GD_1[[#This Row],[VALOR PPTO]])/DETALLE_GD_1[[#This Row],[VALOR PPTO]])</f>
        <v>-0.96890487197640673</v>
      </c>
      <c r="AB188" s="2">
        <f>+DETALLE_GD_1[[#This Row],[VALOR PPTO]]*DETALLE_GD_1[[#This Row],[CANTIDAD RECIBIDA]]</f>
        <v>53320.25</v>
      </c>
      <c r="AC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" s="3">
        <f>+DETALLE_GD_1[[#This Row],[CANTIDAD SOLICITADA]]-DETALLE_GD_1[[#This Row],[DEVOLUCIÓN]]</f>
        <v>500</v>
      </c>
      <c r="AE188" s="38" t="str">
        <f>+_xlfn.XLOOKUP(DETALLE_GD_1[[#This Row],[CODIGO]],PRODUCTOS[CODIGO],PRODUCTOS[DESC CORTA],"",0)</f>
        <v>TORNILLO CRS 6X1 5/8</v>
      </c>
      <c r="AF188"/>
      <c r="AI188"/>
    </row>
    <row r="189" spans="1:35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6"/>
      <c r="V189" s="2">
        <v>2792</v>
      </c>
      <c r="W189">
        <v>5614</v>
      </c>
      <c r="X189" s="2">
        <v>6579000000</v>
      </c>
      <c r="Y189" s="6">
        <v>2084.18325</v>
      </c>
      <c r="Z189" s="38">
        <v>10010</v>
      </c>
      <c r="AA189" s="86">
        <f>+((DETALLE_GD_1[[#This Row],[VALOR X UN (GD)]]-DETALLE_GD_1[[#This Row],[VALOR PPTO]])/DETALLE_GD_1[[#This Row],[VALOR PPTO]])</f>
        <v>0.15488795614974482</v>
      </c>
      <c r="AB189" s="2">
        <f>+DETALLE_GD_1[[#This Row],[VALOR PPTO]]*DETALLE_GD_1[[#This Row],[CANTIDAD RECIBIDA]]</f>
        <v>2084.1840000000002</v>
      </c>
      <c r="AC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" s="3">
        <f>+DETALLE_GD_1[[#This Row],[CANTIDAD SOLICITADA]]-DETALLE_GD_1[[#This Row],[DEVOLUCIÓN]]</f>
        <v>30</v>
      </c>
      <c r="AE189" s="38">
        <f>+_xlfn.XLOOKUP(DETALLE_GD_1[[#This Row],[CODIGO]],PRODUCTOS[CODIGO],PRODUCTOS[DESC CORTA],"",0)</f>
        <v>0</v>
      </c>
      <c r="AF189"/>
      <c r="AI189"/>
    </row>
    <row r="190" spans="1:35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6"/>
      <c r="V190" s="2"/>
      <c r="W190">
        <v>5614</v>
      </c>
      <c r="X190" s="2">
        <v>6579000000</v>
      </c>
      <c r="Y190" s="6">
        <v>345.0378</v>
      </c>
      <c r="Z190" s="38">
        <v>10010</v>
      </c>
      <c r="AA190" s="86">
        <f>+((DETALLE_GD_1[[#This Row],[VALOR X UN (GD)]]-DETALLE_GD_1[[#This Row],[VALOR PPTO]])/DETALLE_GD_1[[#This Row],[VALOR PPTO]])</f>
        <v>0.11581299505273307</v>
      </c>
      <c r="AB190" s="2">
        <f>+DETALLE_GD_1[[#This Row],[VALOR PPTO]]*DETALLE_GD_1[[#This Row],[CANTIDAD RECIBIDA]]</f>
        <v>345.03899999999999</v>
      </c>
      <c r="AC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" s="3">
        <f>+DETALLE_GD_1[[#This Row],[CANTIDAD SOLICITADA]]-DETALLE_GD_1[[#This Row],[DEVOLUCIÓN]]</f>
        <v>30</v>
      </c>
      <c r="AE190" s="38">
        <f>+_xlfn.XLOOKUP(DETALLE_GD_1[[#This Row],[CODIGO]],PRODUCTOS[CODIGO],PRODUCTOS[DESC CORTA],"",0)</f>
        <v>0</v>
      </c>
      <c r="AF190"/>
      <c r="AI190"/>
    </row>
    <row r="191" spans="1:35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6"/>
      <c r="V191" s="2">
        <v>1117</v>
      </c>
      <c r="W191">
        <v>5614</v>
      </c>
      <c r="X191" s="2">
        <v>6579000000</v>
      </c>
      <c r="Y191" s="6">
        <v>833.67330000000004</v>
      </c>
      <c r="Z191" s="38">
        <v>10010</v>
      </c>
      <c r="AA191" s="86">
        <f>+((DETALLE_GD_1[[#This Row],[VALOR X UN (GD)]]-DETALLE_GD_1[[#This Row],[VALOR PPTO]])/DETALLE_GD_1[[#This Row],[VALOR PPTO]])</f>
        <v>0.15512833799702894</v>
      </c>
      <c r="AB191" s="2">
        <f>+DETALLE_GD_1[[#This Row],[VALOR PPTO]]*DETALLE_GD_1[[#This Row],[CANTIDAD RECIBIDA]]</f>
        <v>833.67360000000008</v>
      </c>
      <c r="AC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" s="3">
        <f>+DETALLE_GD_1[[#This Row],[CANTIDAD SOLICITADA]]-DETALLE_GD_1[[#This Row],[DEVOLUCIÓN]]</f>
        <v>12</v>
      </c>
      <c r="AE191" s="38">
        <f>+_xlfn.XLOOKUP(DETALLE_GD_1[[#This Row],[CODIGO]],PRODUCTOS[CODIGO],PRODUCTOS[DESC CORTA],"",0)</f>
        <v>0</v>
      </c>
      <c r="AF191"/>
      <c r="AI191"/>
    </row>
    <row r="192" spans="1:35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6"/>
      <c r="V192" s="2"/>
      <c r="W192">
        <v>5614</v>
      </c>
      <c r="X192" s="2">
        <v>6579000000</v>
      </c>
      <c r="Y192" s="6">
        <v>138.01512</v>
      </c>
      <c r="Z192" s="38">
        <v>10010</v>
      </c>
      <c r="AA192" s="86">
        <f>+((DETALLE_GD_1[[#This Row],[VALOR X UN (GD)]]-DETALLE_GD_1[[#This Row],[VALOR PPTO]])/DETALLE_GD_1[[#This Row],[VALOR PPTO]])</f>
        <v>0.11581299505273307</v>
      </c>
      <c r="AB192" s="2">
        <f>+DETALLE_GD_1[[#This Row],[VALOR PPTO]]*DETALLE_GD_1[[#This Row],[CANTIDAD RECIBIDA]]</f>
        <v>138.01560000000001</v>
      </c>
      <c r="AC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" s="3">
        <f>+DETALLE_GD_1[[#This Row],[CANTIDAD SOLICITADA]]-DETALLE_GD_1[[#This Row],[DEVOLUCIÓN]]</f>
        <v>12</v>
      </c>
      <c r="AE192" s="38">
        <f>+_xlfn.XLOOKUP(DETALLE_GD_1[[#This Row],[CODIGO]],PRODUCTOS[CODIGO],PRODUCTOS[DESC CORTA],"",0)</f>
        <v>0</v>
      </c>
      <c r="AF192"/>
      <c r="AI192"/>
    </row>
    <row r="193" spans="1:35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6"/>
      <c r="V193" s="2">
        <v>210798</v>
      </c>
      <c r="W193">
        <v>5614</v>
      </c>
      <c r="X193" s="2">
        <v>6579000000</v>
      </c>
      <c r="Y193" s="6">
        <v>23402.882119999998</v>
      </c>
      <c r="Z193" s="38">
        <v>10010</v>
      </c>
      <c r="AA193" s="86">
        <f>+((DETALLE_GD_1[[#This Row],[VALOR X UN (GD)]]-DETALLE_GD_1[[#This Row],[VALOR PPTO]])/DETALLE_GD_1[[#This Row],[VALOR PPTO]])</f>
        <v>4.9566540603591396E-6</v>
      </c>
      <c r="AB193" s="2">
        <f>+DETALLE_GD_1[[#This Row],[VALOR PPTO]]*DETALLE_GD_1[[#This Row],[CANTIDAD RECIBIDA]]</f>
        <v>23402.883999999998</v>
      </c>
      <c r="AC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" s="3">
        <f>+DETALLE_GD_1[[#This Row],[CANTIDAD SOLICITADA]]-DETALLE_GD_1[[#This Row],[DEVOLUCIÓN]]</f>
        <v>40</v>
      </c>
      <c r="AE193" s="38">
        <f>+_xlfn.XLOOKUP(DETALLE_GD_1[[#This Row],[CODIGO]],PRODUCTOS[CODIGO],PRODUCTOS[DESC CORTA],"",0)</f>
        <v>0</v>
      </c>
      <c r="AF193"/>
      <c r="AI193"/>
    </row>
    <row r="194" spans="1:35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6"/>
      <c r="V194" s="2"/>
      <c r="W194">
        <v>5614</v>
      </c>
      <c r="X194" s="2">
        <v>6579000000</v>
      </c>
      <c r="Y194" s="6">
        <v>161243.59467799999</v>
      </c>
      <c r="Z194" s="38">
        <v>10010</v>
      </c>
      <c r="AA194" s="86">
        <f>+((DETALLE_GD_1[[#This Row],[VALOR X UN (GD)]]-DETALLE_GD_1[[#This Row],[VALOR PPTO]])/DETALLE_GD_1[[#This Row],[VALOR PPTO]])</f>
        <v>2.5092469438930414E-6</v>
      </c>
      <c r="AB194" s="2">
        <f>+DETALLE_GD_1[[#This Row],[VALOR PPTO]]*DETALLE_GD_1[[#This Row],[CANTIDAD RECIBIDA]]</f>
        <v>161243.59580000001</v>
      </c>
      <c r="AC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" s="3">
        <f>+DETALLE_GD_1[[#This Row],[CANTIDAD SOLICITADA]]-DETALLE_GD_1[[#This Row],[DEVOLUCIÓN]]</f>
        <v>34</v>
      </c>
      <c r="AE194" s="38">
        <f>+_xlfn.XLOOKUP(DETALLE_GD_1[[#This Row],[CODIGO]],PRODUCTOS[CODIGO],PRODUCTOS[DESC CORTA],"",0)</f>
        <v>0</v>
      </c>
      <c r="AF194"/>
      <c r="AI194"/>
    </row>
    <row r="195" spans="1:35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6"/>
      <c r="V195" s="2"/>
      <c r="W195">
        <v>5614</v>
      </c>
      <c r="X195" s="2">
        <v>6579000000</v>
      </c>
      <c r="Y195" s="6">
        <v>22712.411519999991</v>
      </c>
      <c r="Z195" s="38">
        <v>10010</v>
      </c>
      <c r="AA195" s="86">
        <f>+((DETALLE_GD_1[[#This Row],[VALOR X UN (GD)]]-DETALLE_GD_1[[#This Row],[VALOR PPTO]])/DETALLE_GD_1[[#This Row],[VALOR PPTO]])</f>
        <v>-1.7963747888787017E-5</v>
      </c>
      <c r="AB195" s="2">
        <f>+DETALLE_GD_1[[#This Row],[VALOR PPTO]]*DETALLE_GD_1[[#This Row],[CANTIDAD RECIBIDA]]</f>
        <v>22712.409599999999</v>
      </c>
      <c r="AC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" s="3">
        <f>+DETALLE_GD_1[[#This Row],[CANTIDAD SOLICITADA]]-DETALLE_GD_1[[#This Row],[DEVOLUCIÓN]]</f>
        <v>48</v>
      </c>
      <c r="AE195" s="38" t="str">
        <f>+_xlfn.XLOOKUP(DETALLE_GD_1[[#This Row],[CODIGO]],PRODUCTOS[CODIGO],PRODUCTOS[DESC CORTA],"",0)</f>
        <v>TORNILLO SIMPSON 6"</v>
      </c>
      <c r="AF195"/>
      <c r="AI195"/>
    </row>
    <row r="196" spans="1:35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6"/>
      <c r="V196" s="2"/>
      <c r="W196">
        <v>5614</v>
      </c>
      <c r="X196" s="2">
        <v>6579000000</v>
      </c>
      <c r="Y196" s="6">
        <v>3439.1600000000003</v>
      </c>
      <c r="Z196" s="38">
        <v>10010</v>
      </c>
      <c r="AA196" s="86">
        <f>+((DETALLE_GD_1[[#This Row],[VALOR X UN (GD)]]-DETALLE_GD_1[[#This Row],[VALOR PPTO]])/DETALLE_GD_1[[#This Row],[VALOR PPTO]])</f>
        <v>-4.3615428230840323E-5</v>
      </c>
      <c r="AB196" s="2">
        <f>+DETALLE_GD_1[[#This Row],[VALOR PPTO]]*DETALLE_GD_1[[#This Row],[CANTIDAD RECIBIDA]]</f>
        <v>3439.15</v>
      </c>
      <c r="AC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" s="3">
        <f>+DETALLE_GD_1[[#This Row],[CANTIDAD SOLICITADA]]-DETALLE_GD_1[[#This Row],[DEVOLUCIÓN]]</f>
        <v>500</v>
      </c>
      <c r="AE196" s="38">
        <f>+_xlfn.XLOOKUP(DETALLE_GD_1[[#This Row],[CODIGO]],PRODUCTOS[CODIGO],PRODUCTOS[DESC CORTA],"",0)</f>
        <v>0</v>
      </c>
      <c r="AF196"/>
      <c r="AI196"/>
    </row>
    <row r="197" spans="1:35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6"/>
      <c r="V197" s="2">
        <v>19672</v>
      </c>
      <c r="W197">
        <v>5614</v>
      </c>
      <c r="X197" s="2">
        <v>6579000000</v>
      </c>
      <c r="Y197" s="6">
        <v>19672.377620000003</v>
      </c>
      <c r="Z197" s="38">
        <v>10010</v>
      </c>
      <c r="AA197" s="86">
        <f>+((DETALLE_GD_1[[#This Row],[VALOR X UN (GD)]]-DETALLE_GD_1[[#This Row],[VALOR PPTO]])/DETALLE_GD_1[[#This Row],[VALOR PPTO]])</f>
        <v>-1.9214758886831637E-5</v>
      </c>
      <c r="AB197" s="2">
        <f>+DETALLE_GD_1[[#This Row],[VALOR PPTO]]*DETALLE_GD_1[[#This Row],[CANTIDAD RECIBIDA]]</f>
        <v>19672.378000000001</v>
      </c>
      <c r="AC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" s="3">
        <f>+DETALLE_GD_1[[#This Row],[CANTIDAD SOLICITADA]]-DETALLE_GD_1[[#This Row],[DEVOLUCIÓN]]</f>
        <v>20</v>
      </c>
      <c r="AE197" s="38">
        <f>+_xlfn.XLOOKUP(DETALLE_GD_1[[#This Row],[CODIGO]],PRODUCTOS[CODIGO],PRODUCTOS[DESC CORTA],"",0)</f>
        <v>0</v>
      </c>
      <c r="AF197"/>
      <c r="AI197"/>
    </row>
    <row r="198" spans="1:35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6"/>
      <c r="V198" s="2">
        <v>70000</v>
      </c>
      <c r="W198">
        <v>5614</v>
      </c>
      <c r="X198" s="2">
        <v>6579000000</v>
      </c>
      <c r="Y198" s="6">
        <v>69999.923200000048</v>
      </c>
      <c r="Z198" s="38">
        <v>10010</v>
      </c>
      <c r="AA198" s="86">
        <f>+((DETALLE_GD_1[[#This Row],[VALOR X UN (GD)]]-DETALLE_GD_1[[#This Row],[VALOR PPTO]])/DETALLE_GD_1[[#This Row],[VALOR PPTO]])</f>
        <v>1.1428584490190236E-6</v>
      </c>
      <c r="AB198" s="2">
        <f>+DETALLE_GD_1[[#This Row],[VALOR PPTO]]*DETALLE_GD_1[[#This Row],[CANTIDAD RECIBIDA]]</f>
        <v>69999.92</v>
      </c>
      <c r="AC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" s="3">
        <f>+DETALLE_GD_1[[#This Row],[CANTIDAD SOLICITADA]]-DETALLE_GD_1[[#This Row],[DEVOLUCIÓN]]</f>
        <v>100</v>
      </c>
      <c r="AE198" s="38">
        <f>+_xlfn.XLOOKUP(DETALLE_GD_1[[#This Row],[CODIGO]],PRODUCTOS[CODIGO],PRODUCTOS[DESC CORTA],"",0)</f>
        <v>0</v>
      </c>
      <c r="AF198"/>
      <c r="AI198"/>
    </row>
    <row r="199" spans="1:35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6"/>
      <c r="V199" s="2">
        <v>9485</v>
      </c>
      <c r="W199">
        <v>5614</v>
      </c>
      <c r="X199" s="2">
        <v>6579000000</v>
      </c>
      <c r="Y199" s="6">
        <v>9484.7872349999998</v>
      </c>
      <c r="Z199" s="38">
        <v>10010</v>
      </c>
      <c r="AA199" s="86">
        <f>+((DETALLE_GD_1[[#This Row],[VALOR X UN (GD)]]-DETALLE_GD_1[[#This Row],[VALOR PPTO]])/DETALLE_GD_1[[#This Row],[VALOR PPTO]])</f>
        <v>2.245701458556375E-5</v>
      </c>
      <c r="AB199" s="2">
        <f>+DETALLE_GD_1[[#This Row],[VALOR PPTO]]*DETALLE_GD_1[[#This Row],[CANTIDAD RECIBIDA]]</f>
        <v>9484.7870000000003</v>
      </c>
      <c r="AC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" s="3">
        <f>+DETALLE_GD_1[[#This Row],[CANTIDAD SOLICITADA]]-DETALLE_GD_1[[#This Row],[DEVOLUCIÓN]]</f>
        <v>5</v>
      </c>
      <c r="AE199" s="38" t="str">
        <f>+_xlfn.XLOOKUP(DETALLE_GD_1[[#This Row],[CODIGO]],PRODUCTOS[CODIGO],PRODUCTOS[DESC CORTA],"",0)</f>
        <v>PINO 1X4X320</v>
      </c>
      <c r="AF199"/>
      <c r="AI199"/>
    </row>
    <row r="200" spans="1:35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6"/>
      <c r="V200" s="2">
        <v>40067</v>
      </c>
      <c r="W200">
        <v>5614</v>
      </c>
      <c r="X200" s="2">
        <v>6579000000</v>
      </c>
      <c r="Y200" s="6">
        <v>9309.8461540000008</v>
      </c>
      <c r="Z200" s="38">
        <v>10010</v>
      </c>
      <c r="AA200" s="86">
        <f>+((DETALLE_GD_1[[#This Row],[VALOR X UN (GD)]]-DETALLE_GD_1[[#This Row],[VALOR PPTO]])/DETALLE_GD_1[[#This Row],[VALOR PPTO]])</f>
        <v>1.6520144016992092E-5</v>
      </c>
      <c r="AB200" s="2">
        <f>+DETALLE_GD_1[[#This Row],[VALOR PPTO]]*DETALLE_GD_1[[#This Row],[CANTIDAD RECIBIDA]]</f>
        <v>9309.8462</v>
      </c>
      <c r="AC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" s="3">
        <f>+DETALLE_GD_1[[#This Row],[CANTIDAD SOLICITADA]]-DETALLE_GD_1[[#This Row],[DEVOLUCIÓN]]</f>
        <v>1</v>
      </c>
      <c r="AE200" s="38" t="str">
        <f>+_xlfn.XLOOKUP(DETALLE_GD_1[[#This Row],[CODIGO]],PRODUCTOS[CODIGO],PRODUCTOS[DESC CORTA],"",0)</f>
        <v>SOPORTE TINA</v>
      </c>
      <c r="AF200"/>
      <c r="AI200"/>
    </row>
    <row r="201" spans="1:35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6"/>
      <c r="V201" s="2"/>
      <c r="W201">
        <v>5614</v>
      </c>
      <c r="X201" s="2">
        <v>6579000000</v>
      </c>
      <c r="Y201" s="6">
        <v>30757</v>
      </c>
      <c r="Z201" s="38">
        <v>10010</v>
      </c>
      <c r="AA201" s="86">
        <f>+((DETALLE_GD_1[[#This Row],[VALOR X UN (GD)]]-DETALLE_GD_1[[#This Row],[VALOR PPTO]])/DETALLE_GD_1[[#This Row],[VALOR PPTO]])</f>
        <v>0</v>
      </c>
      <c r="AB201" s="2">
        <f>+DETALLE_GD_1[[#This Row],[VALOR PPTO]]*DETALLE_GD_1[[#This Row],[CANTIDAD RECIBIDA]]</f>
        <v>30757</v>
      </c>
      <c r="AC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" s="3">
        <f>+DETALLE_GD_1[[#This Row],[CANTIDAD SOLICITADA]]-DETALLE_GD_1[[#This Row],[DEVOLUCIÓN]]</f>
        <v>1</v>
      </c>
      <c r="AE201" s="38" t="str">
        <f>+_xlfn.XLOOKUP(DETALLE_GD_1[[#This Row],[CODIGO]],PRODUCTOS[CODIGO],PRODUCTOS[DESC CORTA],"",0)</f>
        <v>TINA</v>
      </c>
      <c r="AF201"/>
      <c r="AI201"/>
    </row>
    <row r="202" spans="1:35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6"/>
      <c r="V202" s="2">
        <v>770142</v>
      </c>
      <c r="W202">
        <v>5614</v>
      </c>
      <c r="X202" s="2">
        <v>6579000000</v>
      </c>
      <c r="Y202" s="6">
        <v>502132.64764600014</v>
      </c>
      <c r="Z202" s="38">
        <v>10010</v>
      </c>
      <c r="AA202" s="86">
        <f>+((DETALLE_GD_1[[#This Row],[VALOR X UN (GD)]]-DETALLE_GD_1[[#This Row],[VALOR PPTO]])/DETALLE_GD_1[[#This Row],[VALOR PPTO]])</f>
        <v>5.5969975423525921E-2</v>
      </c>
      <c r="AB202" s="2">
        <f>+DETALLE_GD_1[[#This Row],[VALOR PPTO]]*DETALLE_GD_1[[#This Row],[CANTIDAD RECIBIDA]]</f>
        <v>502132.64499999996</v>
      </c>
      <c r="AC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" s="3">
        <f>+DETALLE_GD_1[[#This Row],[CANTIDAD SOLICITADA]]-DETALLE_GD_1[[#This Row],[DEVOLUCIÓN]]</f>
        <v>98</v>
      </c>
      <c r="AE202" s="38" t="str">
        <f>+_xlfn.XLOOKUP(DETALLE_GD_1[[#This Row],[CODIGO]],PRODUCTOS[CODIGO],PRODUCTOS[DESC CORTA],"",0)</f>
        <v>PINO 2X4X320</v>
      </c>
      <c r="AF202"/>
      <c r="AI202"/>
    </row>
    <row r="203" spans="1:35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6"/>
      <c r="V203" s="2"/>
      <c r="W203">
        <v>5614</v>
      </c>
      <c r="X203" s="2">
        <v>6579000000</v>
      </c>
      <c r="Y203" s="6">
        <v>106640.50198378378</v>
      </c>
      <c r="Z203" s="38">
        <v>10010</v>
      </c>
      <c r="AA203" s="86">
        <f>+((DETALLE_GD_1[[#This Row],[VALOR X UN (GD)]]-DETALLE_GD_1[[#This Row],[VALOR PPTO]])/DETALLE_GD_1[[#This Row],[VALOR PPTO]])</f>
        <v>-0.96889549467603764</v>
      </c>
      <c r="AB203" s="2">
        <f>+DETALLE_GD_1[[#This Row],[VALOR PPTO]]*DETALLE_GD_1[[#This Row],[CANTIDAD RECIBIDA]]</f>
        <v>106640.5</v>
      </c>
      <c r="AC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" s="3">
        <f>+DETALLE_GD_1[[#This Row],[CANTIDAD SOLICITADA]]-DETALLE_GD_1[[#This Row],[DEVOLUCIÓN]]</f>
        <v>1000</v>
      </c>
      <c r="AE203" s="38" t="str">
        <f>+_xlfn.XLOOKUP(DETALLE_GD_1[[#This Row],[CODIGO]],PRODUCTOS[CODIGO],PRODUCTOS[DESC CORTA],"",0)</f>
        <v>TORNILLO CRS 6X1 5/8</v>
      </c>
      <c r="AF203"/>
      <c r="AI203"/>
    </row>
    <row r="204" spans="1:35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6"/>
      <c r="V204" s="2"/>
      <c r="W204">
        <v>5614</v>
      </c>
      <c r="X204" s="2">
        <v>6579000000</v>
      </c>
      <c r="Y204" s="6">
        <v>236587.61999999997</v>
      </c>
      <c r="Z204" s="38">
        <v>10010</v>
      </c>
      <c r="AA204" s="86">
        <f>+((DETALLE_GD_1[[#This Row],[VALOR X UN (GD)]]-DETALLE_GD_1[[#This Row],[VALOR PPTO]])/DETALLE_GD_1[[#This Row],[VALOR PPTO]])</f>
        <v>1.6907056835812905E-6</v>
      </c>
      <c r="AB204" s="2">
        <f>+DETALLE_GD_1[[#This Row],[VALOR PPTO]]*DETALLE_GD_1[[#This Row],[CANTIDAD RECIBIDA]]</f>
        <v>236587.6</v>
      </c>
      <c r="AC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4" s="3">
        <f>+DETALLE_GD_1[[#This Row],[CANTIDAD SOLICITADA]]-DETALLE_GD_1[[#This Row],[DEVOLUCIÓN]]</f>
        <v>500</v>
      </c>
      <c r="AE204" s="38" t="str">
        <f>+_xlfn.XLOOKUP(DETALLE_GD_1[[#This Row],[CODIGO]],PRODUCTOS[CODIGO],PRODUCTOS[DESC CORTA],"",0)</f>
        <v>TORNILLO SIMPSON 6"</v>
      </c>
      <c r="AF204"/>
      <c r="AI204"/>
    </row>
    <row r="205" spans="1:35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6"/>
      <c r="V205" s="2">
        <v>2143215</v>
      </c>
      <c r="W205">
        <v>5614</v>
      </c>
      <c r="X205" s="2">
        <v>6579000000</v>
      </c>
      <c r="Y205" s="6">
        <v>614856.30324000015</v>
      </c>
      <c r="Z205" s="38">
        <v>10010</v>
      </c>
      <c r="AA205" s="86">
        <f>+((DETALLE_GD_1[[#This Row],[VALOR X UN (GD)]]-DETALLE_GD_1[[#This Row],[VALOR PPTO]])/DETALLE_GD_1[[#This Row],[VALOR PPTO]])</f>
        <v>5.6253300161354831E-2</v>
      </c>
      <c r="AB205" s="2">
        <f>+DETALLE_GD_1[[#This Row],[VALOR PPTO]]*DETALLE_GD_1[[#This Row],[CANTIDAD RECIBIDA]]</f>
        <v>614856.29999999993</v>
      </c>
      <c r="AC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" s="3">
        <f>+DETALLE_GD_1[[#This Row],[CANTIDAD SOLICITADA]]-DETALLE_GD_1[[#This Row],[DEVOLUCIÓN]]</f>
        <v>120</v>
      </c>
      <c r="AE205" s="38" t="str">
        <f>+_xlfn.XLOOKUP(DETALLE_GD_1[[#This Row],[CODIGO]],PRODUCTOS[CODIGO],PRODUCTOS[DESC CORTA],"",0)</f>
        <v>PINO 2X4X320</v>
      </c>
      <c r="AF205"/>
      <c r="AI205"/>
    </row>
    <row r="206" spans="1:35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6"/>
      <c r="V206" s="2"/>
      <c r="W206">
        <v>5614</v>
      </c>
      <c r="X206" s="2">
        <v>6579000000</v>
      </c>
      <c r="Y206" s="6">
        <v>1462550.1792480005</v>
      </c>
      <c r="Z206" s="38">
        <v>10010</v>
      </c>
      <c r="AA206" s="86">
        <f>+((DETALLE_GD_1[[#This Row],[VALOR X UN (GD)]]-DETALLE_GD_1[[#This Row],[VALOR PPTO]])/DETALLE_GD_1[[#This Row],[VALOR PPTO]])</f>
        <v>2.1346831815789519E-2</v>
      </c>
      <c r="AB206" s="2">
        <f>+DETALLE_GD_1[[#This Row],[VALOR PPTO]]*DETALLE_GD_1[[#This Row],[CANTIDAD RECIBIDA]]</f>
        <v>1462550.1839999999</v>
      </c>
      <c r="AC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" s="3">
        <f>+DETALLE_GD_1[[#This Row],[CANTIDAD SOLICITADA]]-DETALLE_GD_1[[#This Row],[DEVOLUCIÓN]]</f>
        <v>144</v>
      </c>
      <c r="AE206" s="38" t="str">
        <f>+_xlfn.XLOOKUP(DETALLE_GD_1[[#This Row],[CODIGO]],PRODUCTOS[CODIGO],PRODUCTOS[DESC CORTA],"",0)</f>
        <v>PINO 2X6X400</v>
      </c>
      <c r="AF206"/>
      <c r="AI206"/>
    </row>
    <row r="207" spans="1:35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6"/>
      <c r="V207" s="2">
        <v>1353458</v>
      </c>
      <c r="W207">
        <v>5614</v>
      </c>
      <c r="X207" s="2">
        <v>6579000000</v>
      </c>
      <c r="Y207" s="6">
        <v>1280950.6317500004</v>
      </c>
      <c r="Z207" s="38">
        <v>10010</v>
      </c>
      <c r="AA207" s="86">
        <f>+((DETALLE_GD_1[[#This Row],[VALOR X UN (GD)]]-DETALLE_GD_1[[#This Row],[VALOR PPTO]])/DETALLE_GD_1[[#This Row],[VALOR PPTO]])</f>
        <v>5.6604348040347099E-2</v>
      </c>
      <c r="AB207" s="2">
        <f>+DETALLE_GD_1[[#This Row],[VALOR PPTO]]*DETALLE_GD_1[[#This Row],[CANTIDAD RECIBIDA]]</f>
        <v>1280950.625</v>
      </c>
      <c r="AC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" s="3">
        <f>+DETALLE_GD_1[[#This Row],[CANTIDAD SOLICITADA]]-DETALLE_GD_1[[#This Row],[DEVOLUCIÓN]]</f>
        <v>250</v>
      </c>
      <c r="AE207" s="38" t="str">
        <f>+_xlfn.XLOOKUP(DETALLE_GD_1[[#This Row],[CODIGO]],PRODUCTOS[CODIGO],PRODUCTOS[DESC CORTA],"",0)</f>
        <v>PINO 2X4X320</v>
      </c>
      <c r="AF207"/>
      <c r="AI207"/>
    </row>
    <row r="208" spans="1:35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6"/>
      <c r="V208" s="2">
        <v>26517</v>
      </c>
      <c r="W208">
        <v>5614</v>
      </c>
      <c r="X208" s="2">
        <v>6579000000</v>
      </c>
      <c r="Y208" s="6">
        <v>106640.50198378378</v>
      </c>
      <c r="Z208" s="38">
        <v>10010</v>
      </c>
      <c r="AA208" s="86">
        <f>+((DETALLE_GD_1[[#This Row],[VALOR X UN (GD)]]-DETALLE_GD_1[[#This Row],[VALOR PPTO]])/DETALLE_GD_1[[#This Row],[VALOR PPTO]])</f>
        <v>-0.96889549467603764</v>
      </c>
      <c r="AB208" s="2">
        <f>+DETALLE_GD_1[[#This Row],[VALOR PPTO]]*DETALLE_GD_1[[#This Row],[CANTIDAD RECIBIDA]]</f>
        <v>106640.5</v>
      </c>
      <c r="AC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" s="3">
        <f>+DETALLE_GD_1[[#This Row],[CANTIDAD SOLICITADA]]-DETALLE_GD_1[[#This Row],[DEVOLUCIÓN]]</f>
        <v>1000</v>
      </c>
      <c r="AE208" s="38" t="str">
        <f>+_xlfn.XLOOKUP(DETALLE_GD_1[[#This Row],[CODIGO]],PRODUCTOS[CODIGO],PRODUCTOS[DESC CORTA],"",0)</f>
        <v>TORNILLO CRS 6X1 5/8</v>
      </c>
      <c r="AF208"/>
      <c r="AI208"/>
    </row>
    <row r="209" spans="1:35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6"/>
      <c r="V209" s="2"/>
      <c r="W209">
        <v>5614</v>
      </c>
      <c r="X209" s="2">
        <v>6579000000</v>
      </c>
      <c r="Y209" s="6">
        <v>23200.297871999981</v>
      </c>
      <c r="Z209" s="38">
        <v>10010</v>
      </c>
      <c r="AA209" s="86">
        <f>+((DETALLE_GD_1[[#This Row],[VALOR X UN (GD)]]-DETALLE_GD_1[[#This Row],[VALOR PPTO]])/DETALLE_GD_1[[#This Row],[VALOR PPTO]])</f>
        <v>-1.2840352364673349E-5</v>
      </c>
      <c r="AB209" s="2">
        <f>+DETALLE_GD_1[[#This Row],[VALOR PPTO]]*DETALLE_GD_1[[#This Row],[CANTIDAD RECIBIDA]]</f>
        <v>23200.297900000001</v>
      </c>
      <c r="AC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" s="3">
        <f>+DETALLE_GD_1[[#This Row],[CANTIDAD SOLICITADA]]-DETALLE_GD_1[[#This Row],[DEVOLUCIÓN]]</f>
        <v>1</v>
      </c>
      <c r="AE209" s="38" t="str">
        <f>+_xlfn.XLOOKUP(DETALLE_GD_1[[#This Row],[CODIGO]],PRODUCTOS[CODIGO],PRODUCTOS[DESC CORTA],"",0)</f>
        <v>CLAVO HELICOIDAL</v>
      </c>
      <c r="AF209"/>
      <c r="AI209"/>
    </row>
    <row r="210" spans="1:35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6"/>
      <c r="V210" s="2">
        <v>236588</v>
      </c>
      <c r="W210">
        <v>5614</v>
      </c>
      <c r="X210" s="2">
        <v>6579000000</v>
      </c>
      <c r="Y210" s="6">
        <v>236587.61999999997</v>
      </c>
      <c r="Z210" s="38">
        <v>10010</v>
      </c>
      <c r="AA210" s="86">
        <f>+((DETALLE_GD_1[[#This Row],[VALOR X UN (GD)]]-DETALLE_GD_1[[#This Row],[VALOR PPTO]])/DETALLE_GD_1[[#This Row],[VALOR PPTO]])</f>
        <v>1.6907056835812905E-6</v>
      </c>
      <c r="AB210" s="2">
        <f>+DETALLE_GD_1[[#This Row],[VALOR PPTO]]*DETALLE_GD_1[[#This Row],[CANTIDAD RECIBIDA]]</f>
        <v>236587.6</v>
      </c>
      <c r="AC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" s="3">
        <f>+DETALLE_GD_1[[#This Row],[CANTIDAD SOLICITADA]]-DETALLE_GD_1[[#This Row],[DEVOLUCIÓN]]</f>
        <v>500</v>
      </c>
      <c r="AE210" s="38" t="str">
        <f>+_xlfn.XLOOKUP(DETALLE_GD_1[[#This Row],[CODIGO]],PRODUCTOS[CODIGO],PRODUCTOS[DESC CORTA],"",0)</f>
        <v>TORNILLO SIMPSON 6"</v>
      </c>
      <c r="AF210"/>
      <c r="AI210"/>
    </row>
    <row r="211" spans="1:35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6"/>
      <c r="V211" s="2">
        <v>792720</v>
      </c>
      <c r="W211">
        <v>5614</v>
      </c>
      <c r="X211" s="2">
        <v>6579000000</v>
      </c>
      <c r="Y211" s="6">
        <v>475295.51668</v>
      </c>
      <c r="Z211" s="38">
        <v>10010</v>
      </c>
      <c r="AA211" s="86">
        <f>+((DETALLE_GD_1[[#This Row],[VALOR X UN (GD)]]-DETALLE_GD_1[[#This Row],[VALOR PPTO]])/DETALLE_GD_1[[#This Row],[VALOR PPTO]])</f>
        <v>0.66784657821177518</v>
      </c>
      <c r="AB211" s="2">
        <f>+DETALLE_GD_1[[#This Row],[VALOR PPTO]]*DETALLE_GD_1[[#This Row],[CANTIDAD RECIBIDA]]</f>
        <v>475295.516</v>
      </c>
      <c r="AC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" s="3">
        <f>+DETALLE_GD_1[[#This Row],[CANTIDAD SOLICITADA]]-DETALLE_GD_1[[#This Row],[DEVOLUCIÓN]]</f>
        <v>40</v>
      </c>
      <c r="AE211" s="38" t="str">
        <f>+_xlfn.XLOOKUP(DETALLE_GD_1[[#This Row],[CODIGO]],PRODUCTOS[CODIGO],PRODUCTOS[DESC CORTA],"",0)</f>
        <v>PISO TARKET</v>
      </c>
      <c r="AF211"/>
      <c r="AI211"/>
    </row>
    <row r="212" spans="1:35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6"/>
      <c r="V212" s="2">
        <v>4647066</v>
      </c>
      <c r="W212">
        <v>5614</v>
      </c>
      <c r="X212" s="2">
        <v>6579000000</v>
      </c>
      <c r="Y212" s="6">
        <v>37324.175694324324</v>
      </c>
      <c r="Z212" s="38">
        <v>10010</v>
      </c>
      <c r="AA212" s="86">
        <f>+((DETALLE_GD_1[[#This Row],[VALOR X UN (GD)]]-DETALLE_GD_1[[#This Row],[VALOR PPTO]])/DETALLE_GD_1[[#This Row],[VALOR PPTO]])</f>
        <v>-0.9688945569460008</v>
      </c>
      <c r="AB212" s="2">
        <f>+DETALLE_GD_1[[#This Row],[VALOR PPTO]]*DETALLE_GD_1[[#This Row],[CANTIDAD RECIBIDA]]</f>
        <v>37324.175000000003</v>
      </c>
      <c r="AC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" s="3">
        <f>+DETALLE_GD_1[[#This Row],[CANTIDAD SOLICITADA]]-DETALLE_GD_1[[#This Row],[DEVOLUCIÓN]]</f>
        <v>350</v>
      </c>
      <c r="AE212" s="38" t="str">
        <f>+_xlfn.XLOOKUP(DETALLE_GD_1[[#This Row],[CODIGO]],PRODUCTOS[CODIGO],PRODUCTOS[DESC CORTA],"",0)</f>
        <v>TORNILLO CRS 6X1 5/8</v>
      </c>
      <c r="AF212"/>
      <c r="AI212"/>
    </row>
    <row r="213" spans="1:35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6"/>
      <c r="V213" s="2"/>
      <c r="W213">
        <v>5614</v>
      </c>
      <c r="X213" s="2">
        <v>6579000000</v>
      </c>
      <c r="Y213" s="6">
        <v>2042.119706</v>
      </c>
      <c r="Z213" s="38">
        <v>10010</v>
      </c>
      <c r="AA213" s="86">
        <f>+((DETALLE_GD_1[[#This Row],[VALOR X UN (GD)]]-DETALLE_GD_1[[#This Row],[VALOR PPTO]])/DETALLE_GD_1[[#This Row],[VALOR PPTO]])</f>
        <v>-5.8615564993553597E-5</v>
      </c>
      <c r="AB213" s="2">
        <f>+DETALLE_GD_1[[#This Row],[VALOR PPTO]]*DETALLE_GD_1[[#This Row],[CANTIDAD RECIBIDA]]</f>
        <v>2042.1197</v>
      </c>
      <c r="AC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" s="3">
        <f>+DETALLE_GD_1[[#This Row],[CANTIDAD SOLICITADA]]-DETALLE_GD_1[[#This Row],[DEVOLUCIÓN]]</f>
        <v>1</v>
      </c>
      <c r="AE213" s="38" t="str">
        <f>+_xlfn.XLOOKUP(DETALLE_GD_1[[#This Row],[CODIGO]],PRODUCTOS[CODIGO],PRODUCTOS[DESC CORTA],"",0)</f>
        <v>BROCHA 5/8 X4</v>
      </c>
      <c r="AF213"/>
      <c r="AI213"/>
    </row>
    <row r="214" spans="1:35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6"/>
      <c r="V214" s="2"/>
      <c r="W214">
        <v>5614</v>
      </c>
      <c r="X214" s="2">
        <v>6579000000</v>
      </c>
      <c r="Y214" s="6">
        <v>21212.999999999996</v>
      </c>
      <c r="Z214" s="38">
        <v>10010</v>
      </c>
      <c r="AA214" s="86">
        <f>+((DETALLE_GD_1[[#This Row],[VALOR X UN (GD)]]-DETALLE_GD_1[[#This Row],[VALOR PPTO]])/DETALLE_GD_1[[#This Row],[VALOR PPTO]])</f>
        <v>0</v>
      </c>
      <c r="AB214" s="2">
        <f>+DETALLE_GD_1[[#This Row],[VALOR PPTO]]*DETALLE_GD_1[[#This Row],[CANTIDAD RECIBIDA]]</f>
        <v>21213</v>
      </c>
      <c r="AC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" s="3">
        <f>+DETALLE_GD_1[[#This Row],[CANTIDAD SOLICITADA]]-DETALLE_GD_1[[#This Row],[DEVOLUCIÓN]]</f>
        <v>1</v>
      </c>
      <c r="AE214" s="38" t="str">
        <f>+_xlfn.XLOOKUP(DETALLE_GD_1[[#This Row],[CODIGO]],PRODUCTOS[CODIGO],PRODUCTOS[DESC CORTA],"",0)</f>
        <v>COLA FRIA</v>
      </c>
      <c r="AF214"/>
      <c r="AI214"/>
    </row>
    <row r="215" spans="1:35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6"/>
      <c r="V215" s="2"/>
      <c r="W215">
        <v>5614</v>
      </c>
      <c r="X215" s="2">
        <v>6579000000</v>
      </c>
      <c r="Y215" s="6">
        <v>69999.923200000048</v>
      </c>
      <c r="Z215" s="38">
        <v>10010</v>
      </c>
      <c r="AA215" s="86">
        <f>+((DETALLE_GD_1[[#This Row],[VALOR X UN (GD)]]-DETALLE_GD_1[[#This Row],[VALOR PPTO]])/DETALLE_GD_1[[#This Row],[VALOR PPTO]])</f>
        <v>1.1428584490190236E-6</v>
      </c>
      <c r="AB215" s="2">
        <f>+DETALLE_GD_1[[#This Row],[VALOR PPTO]]*DETALLE_GD_1[[#This Row],[CANTIDAD RECIBIDA]]</f>
        <v>69999.92</v>
      </c>
      <c r="AC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" s="3">
        <f>+DETALLE_GD_1[[#This Row],[CANTIDAD SOLICITADA]]-DETALLE_GD_1[[#This Row],[DEVOLUCIÓN]]</f>
        <v>100</v>
      </c>
      <c r="AE215" s="38">
        <f>+_xlfn.XLOOKUP(DETALLE_GD_1[[#This Row],[CODIGO]],PRODUCTOS[CODIGO],PRODUCTOS[DESC CORTA],"",0)</f>
        <v>0</v>
      </c>
      <c r="AF215"/>
      <c r="AI215"/>
    </row>
    <row r="216" spans="1:35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6"/>
      <c r="V216" s="2"/>
      <c r="W216">
        <v>5614</v>
      </c>
      <c r="X216" s="2">
        <v>6579000000</v>
      </c>
      <c r="Y216" s="6">
        <v>301407.95091999992</v>
      </c>
      <c r="Z216" s="38">
        <v>10010</v>
      </c>
      <c r="AA216" s="86">
        <f>+((DETALLE_GD_1[[#This Row],[VALOR X UN (GD)]]-DETALLE_GD_1[[#This Row],[VALOR PPTO]])/DETALLE_GD_1[[#This Row],[VALOR PPTO]])</f>
        <v>-4.6100641850685929E-4</v>
      </c>
      <c r="AB216" s="2">
        <f>+DETALLE_GD_1[[#This Row],[VALOR PPTO]]*DETALLE_GD_1[[#This Row],[CANTIDAD RECIBIDA]]</f>
        <v>301407.951</v>
      </c>
      <c r="AC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" s="3">
        <f>+DETALLE_GD_1[[#This Row],[CANTIDAD SOLICITADA]]-DETALLE_GD_1[[#This Row],[DEVOLUCIÓN]]</f>
        <v>2</v>
      </c>
      <c r="AE216" s="38">
        <f>+_xlfn.XLOOKUP(DETALLE_GD_1[[#This Row],[CODIGO]],PRODUCTOS[CODIGO],PRODUCTOS[DESC CORTA],"",0)</f>
        <v>0</v>
      </c>
      <c r="AF216"/>
      <c r="AI216"/>
    </row>
    <row r="217" spans="1:35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6"/>
      <c r="V217" s="2"/>
      <c r="W217">
        <v>5614</v>
      </c>
      <c r="X217" s="2">
        <v>6579000000</v>
      </c>
      <c r="Y217" s="6">
        <v>313429.03815999988</v>
      </c>
      <c r="Z217" s="38">
        <v>10010</v>
      </c>
      <c r="AA217" s="86">
        <f>+((DETALLE_GD_1[[#This Row],[VALOR X UN (GD)]]-DETALLE_GD_1[[#This Row],[VALOR PPTO]])/DETALLE_GD_1[[#This Row],[VALOR PPTO]])</f>
        <v>-1.1731650647304344E-2</v>
      </c>
      <c r="AB217" s="2">
        <f>+DETALLE_GD_1[[#This Row],[VALOR PPTO]]*DETALLE_GD_1[[#This Row],[CANTIDAD RECIBIDA]]</f>
        <v>313429.03999999998</v>
      </c>
      <c r="AC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" s="3">
        <f>+DETALLE_GD_1[[#This Row],[CANTIDAD SOLICITADA]]-DETALLE_GD_1[[#This Row],[DEVOLUCIÓN]]</f>
        <v>40</v>
      </c>
      <c r="AE217" s="38" t="str">
        <f>+_xlfn.XLOOKUP(DETALLE_GD_1[[#This Row],[CODIGO]],PRODUCTOS[CODIGO],PRODUCTOS[DESC CORTA],"",0)</f>
        <v>VOLCANITA RF</v>
      </c>
      <c r="AF217"/>
      <c r="AI217"/>
    </row>
    <row r="218" spans="1:35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6"/>
      <c r="V218" s="2"/>
      <c r="W218">
        <v>5614</v>
      </c>
      <c r="X218" s="2">
        <v>6579000000</v>
      </c>
      <c r="Y218" s="6">
        <v>27466.345127000001</v>
      </c>
      <c r="Z218" s="38">
        <v>10010</v>
      </c>
      <c r="AA218" s="86">
        <f>+((DETALLE_GD_1[[#This Row],[VALOR X UN (GD)]]-DETALLE_GD_1[[#This Row],[VALOR PPTO]])/DETALLE_GD_1[[#This Row],[VALOR PPTO]])</f>
        <v>2.3143031617158787E-2</v>
      </c>
      <c r="AB218" s="2">
        <f>+DETALLE_GD_1[[#This Row],[VALOR PPTO]]*DETALLE_GD_1[[#This Row],[CANTIDAD RECIBIDA]]</f>
        <v>27466.345399999998</v>
      </c>
      <c r="AC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" s="3">
        <f>+DETALLE_GD_1[[#This Row],[CANTIDAD SOLICITADA]]-DETALLE_GD_1[[#This Row],[DEVOLUCIÓN]]</f>
        <v>13</v>
      </c>
      <c r="AE218" s="38" t="str">
        <f>+_xlfn.XLOOKUP(DETALLE_GD_1[[#This Row],[CODIGO]],PRODUCTOS[CODIGO],PRODUCTOS[DESC CORTA],"",0)</f>
        <v>AISLAN GLASS 90MM</v>
      </c>
      <c r="AF218"/>
      <c r="AI218"/>
    </row>
    <row r="219" spans="1:35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6"/>
      <c r="V219" s="2"/>
      <c r="W219">
        <v>5614</v>
      </c>
      <c r="X219" s="2">
        <v>6579000000</v>
      </c>
      <c r="Y219" s="6">
        <v>1622474.7756000008</v>
      </c>
      <c r="Z219" s="38">
        <v>10010</v>
      </c>
      <c r="AA219" s="86">
        <f>+((DETALLE_GD_1[[#This Row],[VALOR X UN (GD)]]-DETALLE_GD_1[[#This Row],[VALOR PPTO]])/DETALLE_GD_1[[#This Row],[VALOR PPTO]])</f>
        <v>1.2086610031407518E-2</v>
      </c>
      <c r="AB219" s="2">
        <f>+DETALLE_GD_1[[#This Row],[VALOR PPTO]]*DETALLE_GD_1[[#This Row],[CANTIDAD RECIBIDA]]</f>
        <v>1622474.784</v>
      </c>
      <c r="AC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" s="3">
        <f>+DETALLE_GD_1[[#This Row],[CANTIDAD SOLICITADA]]-DETALLE_GD_1[[#This Row],[DEVOLUCIÓN]]</f>
        <v>168</v>
      </c>
      <c r="AE219" s="38" t="str">
        <f>+_xlfn.XLOOKUP(DETALLE_GD_1[[#This Row],[CODIGO]],PRODUCTOS[CODIGO],PRODUCTOS[DESC CORTA],"",0)</f>
        <v>OSB 9.5</v>
      </c>
      <c r="AF219"/>
      <c r="AI219"/>
    </row>
    <row r="220" spans="1:35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6"/>
      <c r="V220" s="2"/>
      <c r="W220">
        <v>5614</v>
      </c>
      <c r="X220" s="2">
        <v>6579000000</v>
      </c>
      <c r="Y220" s="6">
        <v>445785.00004499999</v>
      </c>
      <c r="Z220" s="38">
        <v>10010</v>
      </c>
      <c r="AA220" s="86">
        <f>+((DETALLE_GD_1[[#This Row],[VALOR X UN (GD)]]-DETALLE_GD_1[[#This Row],[VALOR PPTO]])/DETALLE_GD_1[[#This Row],[VALOR PPTO]])</f>
        <v>0</v>
      </c>
      <c r="AB220" s="2">
        <f>+DETALLE_GD_1[[#This Row],[VALOR PPTO]]*DETALLE_GD_1[[#This Row],[CANTIDAD RECIBIDA]]</f>
        <v>445784.989</v>
      </c>
      <c r="AC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" s="3">
        <f>+DETALLE_GD_1[[#This Row],[CANTIDAD SOLICITADA]]-DETALLE_GD_1[[#This Row],[DEVOLUCIÓN]]</f>
        <v>235</v>
      </c>
      <c r="AE220" s="38" t="str">
        <f>+_xlfn.XLOOKUP(DETALLE_GD_1[[#This Row],[CODIGO]],PRODUCTOS[CODIGO],PRODUCTOS[DESC CORTA],"",0)</f>
        <v>PINO 1X4X320</v>
      </c>
      <c r="AF220"/>
      <c r="AI220"/>
    </row>
    <row r="221" spans="1:35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6"/>
      <c r="V221" s="2"/>
      <c r="W221">
        <v>5614</v>
      </c>
      <c r="X221" s="2">
        <v>6579000000</v>
      </c>
      <c r="Y221" s="6">
        <v>921582.1671000002</v>
      </c>
      <c r="Z221" s="38">
        <v>10010</v>
      </c>
      <c r="AA221" s="86">
        <f>+((DETALLE_GD_1[[#This Row],[VALOR X UN (GD)]]-DETALLE_GD_1[[#This Row],[VALOR PPTO]])/DETALLE_GD_1[[#This Row],[VALOR PPTO]])</f>
        <v>4.6290863127898658E-2</v>
      </c>
      <c r="AB221" s="2">
        <f>+DETALLE_GD_1[[#This Row],[VALOR PPTO]]*DETALLE_GD_1[[#This Row],[CANTIDAD RECIBIDA]]</f>
        <v>921582.16799999995</v>
      </c>
      <c r="AC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1" s="3">
        <f>+DETALLE_GD_1[[#This Row],[CANTIDAD SOLICITADA]]-DETALLE_GD_1[[#This Row],[DEVOLUCIÓN]]</f>
        <v>60</v>
      </c>
      <c r="AE221" s="38" t="str">
        <f>+_xlfn.XLOOKUP(DETALLE_GD_1[[#This Row],[CODIGO]],PRODUCTOS[CODIGO],PRODUCTOS[DESC CORTA],"",0)</f>
        <v>PINO 3X8X320</v>
      </c>
      <c r="AF221"/>
      <c r="AI221"/>
    </row>
    <row r="222" spans="1:35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6"/>
      <c r="V222" s="2"/>
      <c r="W222">
        <v>5614</v>
      </c>
      <c r="X222" s="2">
        <v>6579000000</v>
      </c>
      <c r="Y222" s="6">
        <v>23200.297871999981</v>
      </c>
      <c r="Z222" s="38">
        <v>10010</v>
      </c>
      <c r="AA222" s="86">
        <f>+((DETALLE_GD_1[[#This Row],[VALOR X UN (GD)]]-DETALLE_GD_1[[#This Row],[VALOR PPTO]])/DETALLE_GD_1[[#This Row],[VALOR PPTO]])</f>
        <v>-8.6334193148442876E-3</v>
      </c>
      <c r="AB222" s="2">
        <f>+DETALLE_GD_1[[#This Row],[VALOR PPTO]]*DETALLE_GD_1[[#This Row],[CANTIDAD RECIBIDA]]</f>
        <v>23200.297900000001</v>
      </c>
      <c r="AC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" s="3">
        <f>+DETALLE_GD_1[[#This Row],[CANTIDAD SOLICITADA]]-DETALLE_GD_1[[#This Row],[DEVOLUCIÓN]]</f>
        <v>1</v>
      </c>
      <c r="AE222" s="38" t="str">
        <f>+_xlfn.XLOOKUP(DETALLE_GD_1[[#This Row],[CODIGO]],PRODUCTOS[CODIGO],PRODUCTOS[DESC CORTA],"",0)</f>
        <v>CLAVO HELICOIDAL</v>
      </c>
      <c r="AF222"/>
      <c r="AI222"/>
    </row>
    <row r="223" spans="1:35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6"/>
      <c r="V223" s="2"/>
      <c r="W223">
        <v>5614</v>
      </c>
      <c r="X223" s="2">
        <v>6579000000</v>
      </c>
      <c r="Y223" s="6">
        <v>823557.75204000005</v>
      </c>
      <c r="Z223" s="38">
        <v>10010</v>
      </c>
      <c r="AA223" s="86">
        <f>+((DETALLE_GD_1[[#This Row],[VALOR X UN (GD)]]-DETALLE_GD_1[[#This Row],[VALOR PPTO]])/DETALLE_GD_1[[#This Row],[VALOR PPTO]])</f>
        <v>1.8039113832636493E-2</v>
      </c>
      <c r="AB223" s="2">
        <f>+DETALLE_GD_1[[#This Row],[VALOR PPTO]]*DETALLE_GD_1[[#This Row],[CANTIDAD RECIBIDA]]</f>
        <v>823557.75</v>
      </c>
      <c r="AC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" s="3">
        <f>+DETALLE_GD_1[[#This Row],[CANTIDAD SOLICITADA]]-DETALLE_GD_1[[#This Row],[DEVOLUCIÓN]]</f>
        <v>60</v>
      </c>
      <c r="AE223" s="38" t="str">
        <f>+_xlfn.XLOOKUP(DETALLE_GD_1[[#This Row],[CODIGO]],PRODUCTOS[CODIGO],PRODUCTOS[DESC CORTA],"",0)</f>
        <v>PINO 2X8X4</v>
      </c>
      <c r="AF223"/>
      <c r="AI223"/>
    </row>
    <row r="224" spans="1:35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6"/>
      <c r="V224" s="2">
        <v>1442688</v>
      </c>
      <c r="W224">
        <v>5614</v>
      </c>
      <c r="X224" s="2">
        <v>6579000000</v>
      </c>
      <c r="Y224" s="6">
        <v>1358147.1985249999</v>
      </c>
      <c r="Z224" s="38">
        <v>10010</v>
      </c>
      <c r="AA224" s="86">
        <f>+((DETALLE_GD_1[[#This Row],[VALOR X UN (GD)]]-DETALLE_GD_1[[#This Row],[VALOR PPTO]])/DETALLE_GD_1[[#This Row],[VALOR PPTO]])</f>
        <v>-4.1889395362258329E-3</v>
      </c>
      <c r="AB224" s="2">
        <f>+DETALLE_GD_1[[#This Row],[VALOR PPTO]]*DETALLE_GD_1[[#This Row],[CANTIDAD RECIBIDA]]</f>
        <v>1358147.1995000001</v>
      </c>
      <c r="AC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" s="3">
        <f>+DETALLE_GD_1[[#This Row],[CANTIDAD SOLICITADA]]-DETALLE_GD_1[[#This Row],[DEVOLUCIÓN]]</f>
        <v>65</v>
      </c>
      <c r="AE224" s="38">
        <f>+_xlfn.XLOOKUP(DETALLE_GD_1[[#This Row],[CODIGO]],PRODUCTOS[CODIGO],PRODUCTOS[DESC CORTA],"",0)</f>
        <v>0</v>
      </c>
      <c r="AF224"/>
      <c r="AI224"/>
    </row>
    <row r="225" spans="1:35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6"/>
      <c r="V225" s="2"/>
      <c r="W225">
        <v>5614</v>
      </c>
      <c r="X225" s="2">
        <v>6579000000</v>
      </c>
      <c r="Y225" s="6">
        <v>90230.181819999998</v>
      </c>
      <c r="Z225" s="38">
        <v>10010</v>
      </c>
      <c r="AA225" s="86">
        <f>+((DETALLE_GD_1[[#This Row],[VALOR X UN (GD)]]-DETALLE_GD_1[[#This Row],[VALOR PPTO]])/DETALLE_GD_1[[#This Row],[VALOR PPTO]])</f>
        <v>-2.0170634256362076E-6</v>
      </c>
      <c r="AB225" s="2">
        <f>+DETALLE_GD_1[[#This Row],[VALOR PPTO]]*DETALLE_GD_1[[#This Row],[CANTIDAD RECIBIDA]]</f>
        <v>90230.182000000001</v>
      </c>
      <c r="AC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" s="3">
        <f>+DETALLE_GD_1[[#This Row],[CANTIDAD SOLICITADA]]-DETALLE_GD_1[[#This Row],[DEVOLUCIÓN]]</f>
        <v>4</v>
      </c>
      <c r="AE225" s="38">
        <f>+_xlfn.XLOOKUP(DETALLE_GD_1[[#This Row],[CODIGO]],PRODUCTOS[CODIGO],PRODUCTOS[DESC CORTA],"",0)</f>
        <v>0</v>
      </c>
      <c r="AF225"/>
      <c r="AI225"/>
    </row>
    <row r="226" spans="1:35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6"/>
      <c r="V226" s="2">
        <v>424930</v>
      </c>
      <c r="W226">
        <v>5614</v>
      </c>
      <c r="X226" s="2">
        <v>6579000000</v>
      </c>
      <c r="Y226" s="6">
        <v>212465.07152999999</v>
      </c>
      <c r="Z226" s="38">
        <v>10010</v>
      </c>
      <c r="AA226" s="86">
        <f>+((DETALLE_GD_1[[#This Row],[VALOR X UN (GD)]]-DETALLE_GD_1[[#This Row],[VALOR PPTO]])/DETALLE_GD_1[[#This Row],[VALOR PPTO]])</f>
        <v>-3.3887922999464314E-7</v>
      </c>
      <c r="AB226" s="2">
        <f>+DETALLE_GD_1[[#This Row],[VALOR PPTO]]*DETALLE_GD_1[[#This Row],[CANTIDAD RECIBIDA]]</f>
        <v>212465.07199999999</v>
      </c>
      <c r="AC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" s="3">
        <f>+DETALLE_GD_1[[#This Row],[CANTIDAD SOLICITADA]]-DETALLE_GD_1[[#This Row],[DEVOLUCIÓN]]</f>
        <v>10</v>
      </c>
      <c r="AE226" s="38" t="str">
        <f>+_xlfn.XLOOKUP(DETALLE_GD_1[[#This Row],[CODIGO]],PRODUCTOS[CODIGO],PRODUCTOS[DESC CORTA],"",0)</f>
        <v>SMARTPANEL</v>
      </c>
      <c r="AF226"/>
      <c r="AI226"/>
    </row>
    <row r="227" spans="1:35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6"/>
      <c r="V227" s="2"/>
      <c r="W227">
        <v>5614</v>
      </c>
      <c r="X227" s="2">
        <v>6579000000</v>
      </c>
      <c r="Y227" s="6">
        <v>212465.07152999999</v>
      </c>
      <c r="Z227" s="38">
        <v>10010</v>
      </c>
      <c r="AA227" s="86">
        <f>+((DETALLE_GD_1[[#This Row],[VALOR X UN (GD)]]-DETALLE_GD_1[[#This Row],[VALOR PPTO]])/DETALLE_GD_1[[#This Row],[VALOR PPTO]])</f>
        <v>-3.3887922999464314E-7</v>
      </c>
      <c r="AB227" s="2">
        <f>+DETALLE_GD_1[[#This Row],[VALOR PPTO]]*DETALLE_GD_1[[#This Row],[CANTIDAD RECIBIDA]]</f>
        <v>212465.07199999999</v>
      </c>
      <c r="AC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" s="3">
        <f>+DETALLE_GD_1[[#This Row],[CANTIDAD SOLICITADA]]-DETALLE_GD_1[[#This Row],[DEVOLUCIÓN]]</f>
        <v>10</v>
      </c>
      <c r="AE227" s="38" t="str">
        <f>+_xlfn.XLOOKUP(DETALLE_GD_1[[#This Row],[CODIGO]],PRODUCTOS[CODIGO],PRODUCTOS[DESC CORTA],"",0)</f>
        <v>SMARTPANEL</v>
      </c>
      <c r="AF227"/>
      <c r="AI227"/>
    </row>
    <row r="228" spans="1:35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6"/>
      <c r="V228" s="2">
        <v>1249926</v>
      </c>
      <c r="W228">
        <v>5614</v>
      </c>
      <c r="X228" s="2">
        <v>6579000000</v>
      </c>
      <c r="Y228" s="6">
        <v>22557.545454999999</v>
      </c>
      <c r="Z228" s="38">
        <v>10010</v>
      </c>
      <c r="AA228" s="86">
        <f>+((DETALLE_GD_1[[#This Row],[VALOR X UN (GD)]]-DETALLE_GD_1[[#This Row],[VALOR PPTO]])/DETALLE_GD_1[[#This Row],[VALOR PPTO]])</f>
        <v>2.014846872412716E-5</v>
      </c>
      <c r="AB228" s="2">
        <f>+DETALLE_GD_1[[#This Row],[VALOR PPTO]]*DETALLE_GD_1[[#This Row],[CANTIDAD RECIBIDA]]</f>
        <v>22557.5455</v>
      </c>
      <c r="AC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" s="3">
        <f>+DETALLE_GD_1[[#This Row],[CANTIDAD SOLICITADA]]-DETALLE_GD_1[[#This Row],[DEVOLUCIÓN]]</f>
        <v>1</v>
      </c>
      <c r="AE228" s="38">
        <f>+_xlfn.XLOOKUP(DETALLE_GD_1[[#This Row],[CODIGO]],PRODUCTOS[CODIGO],PRODUCTOS[DESC CORTA],"",0)</f>
        <v>0</v>
      </c>
      <c r="AF228"/>
      <c r="AI228"/>
    </row>
    <row r="229" spans="1:35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6"/>
      <c r="V229" s="2"/>
      <c r="W229">
        <v>5614</v>
      </c>
      <c r="X229" s="2">
        <v>6579000000</v>
      </c>
      <c r="Y229" s="6">
        <v>946350.47999999986</v>
      </c>
      <c r="Z229" s="38">
        <v>10010</v>
      </c>
      <c r="AA229" s="86">
        <f>+((DETALLE_GD_1[[#This Row],[VALOR X UN (GD)]]-DETALLE_GD_1[[#This Row],[VALOR PPTO]])/DETALLE_GD_1[[#This Row],[VALOR PPTO]])</f>
        <v>6.3401463132796736E-7</v>
      </c>
      <c r="AB229" s="2">
        <f>+DETALLE_GD_1[[#This Row],[VALOR PPTO]]*DETALLE_GD_1[[#This Row],[CANTIDAD RECIBIDA]]</f>
        <v>946350.4</v>
      </c>
      <c r="AC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" s="3">
        <f>+DETALLE_GD_1[[#This Row],[CANTIDAD SOLICITADA]]-DETALLE_GD_1[[#This Row],[DEVOLUCIÓN]]</f>
        <v>2000</v>
      </c>
      <c r="AE229" s="38" t="str">
        <f>+_xlfn.XLOOKUP(DETALLE_GD_1[[#This Row],[CODIGO]],PRODUCTOS[CODIGO],PRODUCTOS[DESC CORTA],"",0)</f>
        <v>TORNILLO SIMPSON 6"</v>
      </c>
      <c r="AF229"/>
      <c r="AI229"/>
    </row>
    <row r="230" spans="1:35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6"/>
      <c r="V230" s="2"/>
      <c r="W230">
        <v>5614</v>
      </c>
      <c r="X230" s="2">
        <v>6579000000</v>
      </c>
      <c r="Y230" s="6">
        <v>285227.43016500003</v>
      </c>
      <c r="Z230" s="38">
        <v>10010</v>
      </c>
      <c r="AA230" s="86">
        <f>+((DETALLE_GD_1[[#This Row],[VALOR X UN (GD)]]-DETALLE_GD_1[[#This Row],[VALOR PPTO]])/DETALLE_GD_1[[#This Row],[VALOR PPTO]])</f>
        <v>-1.4761672661409117E-2</v>
      </c>
      <c r="AB230" s="2">
        <f>+DETALLE_GD_1[[#This Row],[VALOR PPTO]]*DETALLE_GD_1[[#This Row],[CANTIDAD RECIBIDA]]</f>
        <v>285227.43299999996</v>
      </c>
      <c r="AC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0" s="3">
        <f>+DETALLE_GD_1[[#This Row],[CANTIDAD SOLICITADA]]-DETALLE_GD_1[[#This Row],[DEVOLUCIÓN]]</f>
        <v>135</v>
      </c>
      <c r="AE230" s="38" t="str">
        <f>+_xlfn.XLOOKUP(DETALLE_GD_1[[#This Row],[CODIGO]],PRODUCTOS[CODIGO],PRODUCTOS[DESC CORTA],"",0)</f>
        <v>AISLAN GLASS 90MM</v>
      </c>
      <c r="AF230"/>
      <c r="AI230"/>
    </row>
    <row r="231" spans="1:35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6"/>
      <c r="V231" s="2">
        <v>6739879</v>
      </c>
      <c r="W231">
        <v>5614</v>
      </c>
      <c r="X231" s="2">
        <v>6579000000</v>
      </c>
      <c r="Y231" s="6">
        <v>587745.61507199996</v>
      </c>
      <c r="Z231" s="38">
        <v>10010</v>
      </c>
      <c r="AA231" s="86">
        <f>+((DETALLE_GD_1[[#This Row],[VALOR X UN (GD)]]-DETALLE_GD_1[[#This Row],[VALOR PPTO]])/DETALLE_GD_1[[#This Row],[VALOR PPTO]])</f>
        <v>4.2083509428228118E-2</v>
      </c>
      <c r="AB231" s="2">
        <f>+DETALLE_GD_1[[#This Row],[VALOR PPTO]]*DETALLE_GD_1[[#This Row],[CANTIDAD RECIBIDA]]</f>
        <v>587745.60239999997</v>
      </c>
      <c r="AC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" s="3">
        <f>+DETALLE_GD_1[[#This Row],[CANTIDAD SOLICITADA]]-DETALLE_GD_1[[#This Row],[DEVOLUCIÓN]]</f>
        <v>264</v>
      </c>
      <c r="AE231" s="38">
        <f>+_xlfn.XLOOKUP(DETALLE_GD_1[[#This Row],[CODIGO]],PRODUCTOS[CODIGO],PRODUCTOS[DESC CORTA],"",0)</f>
        <v>0</v>
      </c>
      <c r="AF231"/>
      <c r="AI231"/>
    </row>
    <row r="232" spans="1:35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6"/>
      <c r="V232" s="2"/>
      <c r="W232">
        <v>5614</v>
      </c>
      <c r="X232" s="2">
        <v>6579000000</v>
      </c>
      <c r="Y232" s="6">
        <v>426562.0079351351</v>
      </c>
      <c r="Z232" s="38">
        <v>10010</v>
      </c>
      <c r="AA232" s="86">
        <f>+((DETALLE_GD_1[[#This Row],[VALOR X UN (GD)]]-DETALLE_GD_1[[#This Row],[VALOR PPTO]])/DETALLE_GD_1[[#This Row],[VALOR PPTO]])</f>
        <v>-0.96889830786614839</v>
      </c>
      <c r="AB232" s="2">
        <f>+DETALLE_GD_1[[#This Row],[VALOR PPTO]]*DETALLE_GD_1[[#This Row],[CANTIDAD RECIBIDA]]</f>
        <v>426562</v>
      </c>
      <c r="AC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" s="3">
        <f>+DETALLE_GD_1[[#This Row],[CANTIDAD SOLICITADA]]-DETALLE_GD_1[[#This Row],[DEVOLUCIÓN]]</f>
        <v>4000</v>
      </c>
      <c r="AE232" s="38" t="str">
        <f>+_xlfn.XLOOKUP(DETALLE_GD_1[[#This Row],[CODIGO]],PRODUCTOS[CODIGO],PRODUCTOS[DESC CORTA],"",0)</f>
        <v>TORNILLO CRS 6X1 5/8</v>
      </c>
      <c r="AF232"/>
      <c r="AI232"/>
    </row>
    <row r="233" spans="1:35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6"/>
      <c r="V233" s="2"/>
      <c r="W233">
        <v>5614</v>
      </c>
      <c r="X233" s="2">
        <v>6579000000</v>
      </c>
      <c r="Y233" s="6">
        <v>46400.595743999962</v>
      </c>
      <c r="Z233" s="38">
        <v>10010</v>
      </c>
      <c r="AA233" s="86">
        <f>+((DETALLE_GD_1[[#This Row],[VALOR X UN (GD)]]-DETALLE_GD_1[[#This Row],[VALOR PPTO]])/DETALLE_GD_1[[#This Row],[VALOR PPTO]])</f>
        <v>8.7110950415256869E-6</v>
      </c>
      <c r="AB233" s="2">
        <f>+DETALLE_GD_1[[#This Row],[VALOR PPTO]]*DETALLE_GD_1[[#This Row],[CANTIDAD RECIBIDA]]</f>
        <v>46400.595800000003</v>
      </c>
      <c r="AC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" s="3">
        <f>+DETALLE_GD_1[[#This Row],[CANTIDAD SOLICITADA]]-DETALLE_GD_1[[#This Row],[DEVOLUCIÓN]]</f>
        <v>2</v>
      </c>
      <c r="AE233" s="38" t="str">
        <f>+_xlfn.XLOOKUP(DETALLE_GD_1[[#This Row],[CODIGO]],PRODUCTOS[CODIGO],PRODUCTOS[DESC CORTA],"",0)</f>
        <v>CLAVO HELICOIDAL</v>
      </c>
      <c r="AF233"/>
      <c r="AI233"/>
    </row>
    <row r="234" spans="1:35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6"/>
      <c r="V234" s="2"/>
      <c r="W234">
        <v>5614</v>
      </c>
      <c r="X234" s="2">
        <v>6579000000</v>
      </c>
      <c r="Y234" s="6">
        <v>70000.000000000058</v>
      </c>
      <c r="Z234" s="38">
        <v>10010</v>
      </c>
      <c r="AA234" s="86">
        <f>+((DETALLE_GD_1[[#This Row],[VALOR X UN (GD)]]-DETALLE_GD_1[[#This Row],[VALOR PPTO]])/DETALLE_GD_1[[#This Row],[VALOR PPTO]])</f>
        <v>0</v>
      </c>
      <c r="AB234" s="2">
        <f>+DETALLE_GD_1[[#This Row],[VALOR PPTO]]*DETALLE_GD_1[[#This Row],[CANTIDAD RECIBIDA]]</f>
        <v>70000</v>
      </c>
      <c r="AC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" s="3">
        <f>+DETALLE_GD_1[[#This Row],[CANTIDAD SOLICITADA]]-DETALLE_GD_1[[#This Row],[DEVOLUCIÓN]]</f>
        <v>2</v>
      </c>
      <c r="AE234" s="38" t="str">
        <f>+_xlfn.XLOOKUP(DETALLE_GD_1[[#This Row],[CODIGO]],PRODUCTOS[CODIGO],PRODUCTOS[DESC CORTA],"",0)</f>
        <v>CLAVO HELICOIDAL PROFIX</v>
      </c>
      <c r="AF234"/>
      <c r="AI234"/>
    </row>
    <row r="235" spans="1:35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6"/>
      <c r="V235" s="2"/>
      <c r="W235">
        <v>5614</v>
      </c>
      <c r="X235" s="2">
        <v>6579000000</v>
      </c>
      <c r="Y235" s="6">
        <v>2426793.008097</v>
      </c>
      <c r="Z235" s="38">
        <v>10010</v>
      </c>
      <c r="AA235" s="86">
        <f>+((DETALLE_GD_1[[#This Row],[VALOR X UN (GD)]]-DETALLE_GD_1[[#This Row],[VALOR PPTO]])/DETALLE_GD_1[[#This Row],[VALOR PPTO]])</f>
        <v>0.13530489883992025</v>
      </c>
      <c r="AB235" s="2">
        <f>+DETALLE_GD_1[[#This Row],[VALOR PPTO]]*DETALLE_GD_1[[#This Row],[CANTIDAD RECIBIDA]]</f>
        <v>2426793.0150000001</v>
      </c>
      <c r="AC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5" s="3">
        <f>+DETALLE_GD_1[[#This Row],[CANTIDAD SOLICITADA]]-DETALLE_GD_1[[#This Row],[DEVOLUCIÓN]]</f>
        <v>177</v>
      </c>
      <c r="AE235" s="38" t="str">
        <f>+_xlfn.XLOOKUP(DETALLE_GD_1[[#This Row],[CODIGO]],PRODUCTOS[CODIGO],PRODUCTOS[DESC CORTA],"",0)</f>
        <v>PINO 2X8X4</v>
      </c>
      <c r="AF235"/>
      <c r="AI235"/>
    </row>
    <row r="236" spans="1:35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6"/>
      <c r="V236" s="2"/>
      <c r="W236">
        <v>5614</v>
      </c>
      <c r="X236" s="2">
        <v>6579000000</v>
      </c>
      <c r="Y236" s="6">
        <v>905913.527244</v>
      </c>
      <c r="Z236" s="38">
        <v>10010</v>
      </c>
      <c r="AA236" s="86">
        <f>+((DETALLE_GD_1[[#This Row],[VALOR X UN (GD)]]-DETALLE_GD_1[[#This Row],[VALOR PPTO]])/DETALLE_GD_1[[#This Row],[VALOR PPTO]])</f>
        <v>1.8039776809823056E-2</v>
      </c>
      <c r="AB236" s="2">
        <f>+DETALLE_GD_1[[#This Row],[VALOR PPTO]]*DETALLE_GD_1[[#This Row],[CANTIDAD RECIBIDA]]</f>
        <v>905913.52500000002</v>
      </c>
      <c r="AC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6" s="3">
        <f>+DETALLE_GD_1[[#This Row],[CANTIDAD SOLICITADA]]-DETALLE_GD_1[[#This Row],[DEVOLUCIÓN]]</f>
        <v>66</v>
      </c>
      <c r="AE236" s="38" t="str">
        <f>+_xlfn.XLOOKUP(DETALLE_GD_1[[#This Row],[CODIGO]],PRODUCTOS[CODIGO],PRODUCTOS[DESC CORTA],"",0)</f>
        <v>PINO 2X8X4</v>
      </c>
      <c r="AF236"/>
      <c r="AI236"/>
    </row>
    <row r="237" spans="1:35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6"/>
      <c r="V237" s="2"/>
      <c r="W237">
        <v>5614</v>
      </c>
      <c r="X237" s="2">
        <v>6579000000</v>
      </c>
      <c r="Y237" s="6">
        <v>73879.636363999962</v>
      </c>
      <c r="Z237" s="38">
        <v>10010</v>
      </c>
      <c r="AA237" s="86">
        <f>+((DETALLE_GD_1[[#This Row],[VALOR X UN (GD)]]-DETALLE_GD_1[[#This Row],[VALOR PPTO]])/DETALLE_GD_1[[#This Row],[VALOR PPTO]])</f>
        <v>3.2977422720500759E-4</v>
      </c>
      <c r="AB237" s="2">
        <f>+DETALLE_GD_1[[#This Row],[VALOR PPTO]]*DETALLE_GD_1[[#This Row],[CANTIDAD RECIBIDA]]</f>
        <v>73879.636400000003</v>
      </c>
      <c r="AC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" s="3">
        <f>+DETALLE_GD_1[[#This Row],[CANTIDAD SOLICITADA]]-DETALLE_GD_1[[#This Row],[DEVOLUCIÓN]]</f>
        <v>2</v>
      </c>
      <c r="AE237" s="38" t="str">
        <f>+_xlfn.XLOOKUP(DETALLE_GD_1[[#This Row],[CODIGO]],PRODUCTOS[CODIGO],PRODUCTOS[DESC CORTA],"",0)</f>
        <v>CLAVO R20</v>
      </c>
      <c r="AF237"/>
      <c r="AI237"/>
    </row>
    <row r="238" spans="1:35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6"/>
      <c r="V238" s="2"/>
      <c r="W238">
        <v>5614</v>
      </c>
      <c r="X238" s="2">
        <v>6579000000</v>
      </c>
      <c r="Y238" s="6">
        <v>399318.40223100001</v>
      </c>
      <c r="Z238" s="38">
        <v>10010</v>
      </c>
      <c r="AA238" s="86">
        <f>+((DETALLE_GD_1[[#This Row],[VALOR X UN (GD)]]-DETALLE_GD_1[[#This Row],[VALOR PPTO]])/DETALLE_GD_1[[#This Row],[VALOR PPTO]])</f>
        <v>-1.4763660548738245E-2</v>
      </c>
      <c r="AB238" s="2">
        <f>+DETALLE_GD_1[[#This Row],[VALOR PPTO]]*DETALLE_GD_1[[#This Row],[CANTIDAD RECIBIDA]]</f>
        <v>399318.40619999997</v>
      </c>
      <c r="AC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" s="3">
        <f>+DETALLE_GD_1[[#This Row],[CANTIDAD SOLICITADA]]-DETALLE_GD_1[[#This Row],[DEVOLUCIÓN]]</f>
        <v>189</v>
      </c>
      <c r="AE238" s="38" t="str">
        <f>+_xlfn.XLOOKUP(DETALLE_GD_1[[#This Row],[CODIGO]],PRODUCTOS[CODIGO],PRODUCTOS[DESC CORTA],"",0)</f>
        <v>AISLAN GLASS 90MM</v>
      </c>
      <c r="AF238"/>
      <c r="AI238"/>
    </row>
    <row r="239" spans="1:35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6"/>
      <c r="V239" s="2"/>
      <c r="W239">
        <v>5614</v>
      </c>
      <c r="X239" s="2">
        <v>6579000000</v>
      </c>
      <c r="Y239" s="6">
        <v>466716.17582399998</v>
      </c>
      <c r="Z239" s="38">
        <v>10010</v>
      </c>
      <c r="AA239" s="86">
        <f>+((DETALLE_GD_1[[#This Row],[VALOR X UN (GD)]]-DETALLE_GD_1[[#This Row],[VALOR PPTO]])/DETALLE_GD_1[[#This Row],[VALOR PPTO]])</f>
        <v>-3.766743240150547E-7</v>
      </c>
      <c r="AB239" s="2">
        <f>+DETALLE_GD_1[[#This Row],[VALOR PPTO]]*DETALLE_GD_1[[#This Row],[CANTIDAD RECIBIDA]]</f>
        <v>466716.17580000003</v>
      </c>
      <c r="AC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" s="3">
        <f>+DETALLE_GD_1[[#This Row],[CANTIDAD SOLICITADA]]-DETALLE_GD_1[[#This Row],[DEVOLUCIÓN]]</f>
        <v>2</v>
      </c>
      <c r="AE239" s="38" t="str">
        <f>+_xlfn.XLOOKUP(DETALLE_GD_1[[#This Row],[CODIGO]],PRODUCTOS[CODIGO],PRODUCTOS[DESC CORTA],"",0)</f>
        <v>CLAVO TORNILLO</v>
      </c>
      <c r="AF239"/>
      <c r="AI239"/>
    </row>
    <row r="240" spans="1:35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6"/>
      <c r="V240" s="2"/>
      <c r="W240">
        <v>5614</v>
      </c>
      <c r="X240" s="2">
        <v>6579000000</v>
      </c>
      <c r="Y240" s="6">
        <v>30952.44</v>
      </c>
      <c r="Z240" s="38">
        <v>10010</v>
      </c>
      <c r="AA240" s="86">
        <f>+((DETALLE_GD_1[[#This Row],[VALOR X UN (GD)]]-DETALLE_GD_1[[#This Row],[VALOR PPTO]])/DETALLE_GD_1[[#This Row],[VALOR PPTO]])</f>
        <v>-1.453847607703286E-5</v>
      </c>
      <c r="AB240" s="2">
        <f>+DETALLE_GD_1[[#This Row],[VALOR PPTO]]*DETALLE_GD_1[[#This Row],[CANTIDAD RECIBIDA]]</f>
        <v>30952.350000000002</v>
      </c>
      <c r="AC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0" s="3">
        <f>+DETALLE_GD_1[[#This Row],[CANTIDAD SOLICITADA]]-DETALLE_GD_1[[#This Row],[DEVOLUCIÓN]]</f>
        <v>4500</v>
      </c>
      <c r="AE240" s="38">
        <f>+_xlfn.XLOOKUP(DETALLE_GD_1[[#This Row],[CODIGO]],PRODUCTOS[CODIGO],PRODUCTOS[DESC CORTA],"",0)</f>
        <v>0</v>
      </c>
      <c r="AF240"/>
      <c r="AI240"/>
    </row>
    <row r="241" spans="1:35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6"/>
      <c r="V241" s="2"/>
      <c r="W241">
        <v>5614</v>
      </c>
      <c r="X241" s="2">
        <v>6579000000</v>
      </c>
      <c r="Y241" s="6">
        <v>1358147.1985249999</v>
      </c>
      <c r="Z241" s="38">
        <v>10010</v>
      </c>
      <c r="AA241" s="86">
        <f>+((DETALLE_GD_1[[#This Row],[VALOR X UN (GD)]]-DETALLE_GD_1[[#This Row],[VALOR PPTO]])/DETALLE_GD_1[[#This Row],[VALOR PPTO]])</f>
        <v>-2.0742946722100953E-3</v>
      </c>
      <c r="AB241" s="2">
        <f>+DETALLE_GD_1[[#This Row],[VALOR PPTO]]*DETALLE_GD_1[[#This Row],[CANTIDAD RECIBIDA]]</f>
        <v>1358147.1995000001</v>
      </c>
      <c r="AC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1" s="3">
        <f>+DETALLE_GD_1[[#This Row],[CANTIDAD SOLICITADA]]-DETALLE_GD_1[[#This Row],[DEVOLUCIÓN]]</f>
        <v>65</v>
      </c>
      <c r="AE241" s="38">
        <f>+_xlfn.XLOOKUP(DETALLE_GD_1[[#This Row],[CODIGO]],PRODUCTOS[CODIGO],PRODUCTOS[DESC CORTA],"",0)</f>
        <v>0</v>
      </c>
      <c r="AF241"/>
      <c r="AI241"/>
    </row>
    <row r="242" spans="1:35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6"/>
      <c r="V242" s="2">
        <v>1010182</v>
      </c>
      <c r="W242">
        <v>5614</v>
      </c>
      <c r="X242" s="2">
        <v>6579000000</v>
      </c>
      <c r="Y242" s="6">
        <v>2042.119706</v>
      </c>
      <c r="Z242" s="38">
        <v>10010</v>
      </c>
      <c r="AA242" s="86">
        <f>+((DETALLE_GD_1[[#This Row],[VALOR X UN (GD)]]-DETALLE_GD_1[[#This Row],[VALOR PPTO]])/DETALLE_GD_1[[#This Row],[VALOR PPTO]])</f>
        <v>-5.8615564993553597E-5</v>
      </c>
      <c r="AB242" s="2">
        <f>+DETALLE_GD_1[[#This Row],[VALOR PPTO]]*DETALLE_GD_1[[#This Row],[CANTIDAD RECIBIDA]]</f>
        <v>2042.1197</v>
      </c>
      <c r="AC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2" s="3">
        <f>+DETALLE_GD_1[[#This Row],[CANTIDAD SOLICITADA]]-DETALLE_GD_1[[#This Row],[DEVOLUCIÓN]]</f>
        <v>1</v>
      </c>
      <c r="AE242" s="38" t="str">
        <f>+_xlfn.XLOOKUP(DETALLE_GD_1[[#This Row],[CODIGO]],PRODUCTOS[CODIGO],PRODUCTOS[DESC CORTA],"",0)</f>
        <v>BROCHA 5/8 X4</v>
      </c>
      <c r="AF242"/>
      <c r="AI242"/>
    </row>
    <row r="243" spans="1:35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6"/>
      <c r="V243" s="2"/>
      <c r="W243">
        <v>5614</v>
      </c>
      <c r="X243" s="2">
        <v>6579000000</v>
      </c>
      <c r="Y243" s="6">
        <v>55858.301886999994</v>
      </c>
      <c r="Z243" s="38">
        <v>10010</v>
      </c>
      <c r="AA243" s="86">
        <f>+((DETALLE_GD_1[[#This Row],[VALOR X UN (GD)]]-DETALLE_GD_1[[#This Row],[VALOR PPTO]])/DETALLE_GD_1[[#This Row],[VALOR PPTO]])</f>
        <v>-5.4047471858174779E-6</v>
      </c>
      <c r="AB243" s="2">
        <f>+DETALLE_GD_1[[#This Row],[VALOR PPTO]]*DETALLE_GD_1[[#This Row],[CANTIDAD RECIBIDA]]</f>
        <v>55858.301899999999</v>
      </c>
      <c r="AC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3" s="3">
        <f>+DETALLE_GD_1[[#This Row],[CANTIDAD SOLICITADA]]-DETALLE_GD_1[[#This Row],[DEVOLUCIÓN]]</f>
        <v>1</v>
      </c>
      <c r="AE243" s="38">
        <f>+_xlfn.XLOOKUP(DETALLE_GD_1[[#This Row],[CODIGO]],PRODUCTOS[CODIGO],PRODUCTOS[DESC CORTA],"",0)</f>
        <v>0</v>
      </c>
      <c r="AF243"/>
      <c r="AI243"/>
    </row>
    <row r="244" spans="1:35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6"/>
      <c r="V244" s="2"/>
      <c r="W244">
        <v>5614</v>
      </c>
      <c r="X244" s="2">
        <v>6579000000</v>
      </c>
      <c r="Y244" s="6">
        <v>150703.97545999996</v>
      </c>
      <c r="Z244" s="38">
        <v>10010</v>
      </c>
      <c r="AA244" s="86">
        <f>+((DETALLE_GD_1[[#This Row],[VALOR X UN (GD)]]-DETALLE_GD_1[[#This Row],[VALOR PPTO]])/DETALLE_GD_1[[#This Row],[VALOR PPTO]])</f>
        <v>-4.6432418101671421E-4</v>
      </c>
      <c r="AB244" s="2">
        <f>+DETALLE_GD_1[[#This Row],[VALOR PPTO]]*DETALLE_GD_1[[#This Row],[CANTIDAD RECIBIDA]]</f>
        <v>150703.9755</v>
      </c>
      <c r="AC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4" s="3">
        <f>+DETALLE_GD_1[[#This Row],[CANTIDAD SOLICITADA]]-DETALLE_GD_1[[#This Row],[DEVOLUCIÓN]]</f>
        <v>1</v>
      </c>
      <c r="AE244" s="38">
        <f>+_xlfn.XLOOKUP(DETALLE_GD_1[[#This Row],[CODIGO]],PRODUCTOS[CODIGO],PRODUCTOS[DESC CORTA],"",0)</f>
        <v>0</v>
      </c>
      <c r="AF244"/>
      <c r="AI244"/>
    </row>
    <row r="245" spans="1:35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6"/>
      <c r="V245" s="2"/>
      <c r="W245">
        <v>5614</v>
      </c>
      <c r="X245" s="2">
        <v>6579000000</v>
      </c>
      <c r="Y245" s="6">
        <v>141557.317193</v>
      </c>
      <c r="Z245" s="38">
        <v>10010</v>
      </c>
      <c r="AA245" s="86">
        <f>+((DETALLE_GD_1[[#This Row],[VALOR X UN (GD)]]-DETALLE_GD_1[[#This Row],[VALOR PPTO]])/DETALLE_GD_1[[#This Row],[VALOR PPTO]])</f>
        <v>-7.412689858622261E-3</v>
      </c>
      <c r="AB245" s="2">
        <f>+DETALLE_GD_1[[#This Row],[VALOR PPTO]]*DETALLE_GD_1[[#This Row],[CANTIDAD RECIBIDA]]</f>
        <v>141557.3186</v>
      </c>
      <c r="AC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5" s="3">
        <f>+DETALLE_GD_1[[#This Row],[CANTIDAD SOLICITADA]]-DETALLE_GD_1[[#This Row],[DEVOLUCIÓN]]</f>
        <v>67</v>
      </c>
      <c r="AE245" s="38" t="str">
        <f>+_xlfn.XLOOKUP(DETALLE_GD_1[[#This Row],[CODIGO]],PRODUCTOS[CODIGO],PRODUCTOS[DESC CORTA],"",0)</f>
        <v>AISLAN GLASS 90MM</v>
      </c>
      <c r="AF245"/>
      <c r="AI245"/>
    </row>
    <row r="246" spans="1:35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6"/>
      <c r="V246" s="2"/>
      <c r="W246">
        <v>5614</v>
      </c>
      <c r="X246" s="2">
        <v>6579000000</v>
      </c>
      <c r="Y246" s="6">
        <v>460.05040000000002</v>
      </c>
      <c r="Z246" s="38">
        <v>10010</v>
      </c>
      <c r="AA246" s="86">
        <f>+((DETALLE_GD_1[[#This Row],[VALOR X UN (GD)]]-DETALLE_GD_1[[#This Row],[VALOR PPTO]])/DETALLE_GD_1[[#This Row],[VALOR PPTO]])</f>
        <v>0.11509133750097804</v>
      </c>
      <c r="AB246" s="2">
        <f>+DETALLE_GD_1[[#This Row],[VALOR PPTO]]*DETALLE_GD_1[[#This Row],[CANTIDAD RECIBIDA]]</f>
        <v>460.05200000000002</v>
      </c>
      <c r="AC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6" s="3">
        <f>+DETALLE_GD_1[[#This Row],[CANTIDAD SOLICITADA]]-DETALLE_GD_1[[#This Row],[DEVOLUCIÓN]]</f>
        <v>40</v>
      </c>
      <c r="AE246" s="38">
        <f>+_xlfn.XLOOKUP(DETALLE_GD_1[[#This Row],[CODIGO]],PRODUCTOS[CODIGO],PRODUCTOS[DESC CORTA],"",0)</f>
        <v>0</v>
      </c>
      <c r="AF246"/>
      <c r="AI246"/>
    </row>
    <row r="247" spans="1:35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6"/>
      <c r="V247" s="2"/>
      <c r="W247">
        <v>5614</v>
      </c>
      <c r="X247" s="2">
        <v>6579000000</v>
      </c>
      <c r="Y247" s="6">
        <v>2778.9110000000001</v>
      </c>
      <c r="Z247" s="38">
        <v>10010</v>
      </c>
      <c r="AA247" s="86">
        <f>+((DETALLE_GD_1[[#This Row],[VALOR X UN (GD)]]-DETALLE_GD_1[[#This Row],[VALOR PPTO]])/DETALLE_GD_1[[#This Row],[VALOR PPTO]])</f>
        <v>0.15476848493223228</v>
      </c>
      <c r="AB247" s="2">
        <f>+DETALLE_GD_1[[#This Row],[VALOR PPTO]]*DETALLE_GD_1[[#This Row],[CANTIDAD RECIBIDA]]</f>
        <v>2778.9120000000003</v>
      </c>
      <c r="AC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7" s="3">
        <f>+DETALLE_GD_1[[#This Row],[CANTIDAD SOLICITADA]]-DETALLE_GD_1[[#This Row],[DEVOLUCIÓN]]</f>
        <v>40</v>
      </c>
      <c r="AE247" s="38">
        <f>+_xlfn.XLOOKUP(DETALLE_GD_1[[#This Row],[CODIGO]],PRODUCTOS[CODIGO],PRODUCTOS[DESC CORTA],"",0)</f>
        <v>0</v>
      </c>
      <c r="AF247"/>
      <c r="AI247"/>
    </row>
    <row r="248" spans="1:35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6"/>
      <c r="V248" s="2"/>
      <c r="W248">
        <v>5614</v>
      </c>
      <c r="X248" s="2">
        <v>6579000000</v>
      </c>
      <c r="Y248" s="6">
        <v>109700.16335599998</v>
      </c>
      <c r="Z248" s="38">
        <v>10010</v>
      </c>
      <c r="AA248" s="86">
        <f>+((DETALLE_GD_1[[#This Row],[VALOR X UN (GD)]]-DETALLE_GD_1[[#This Row],[VALOR PPTO]])/DETALLE_GD_1[[#This Row],[VALOR PPTO]])</f>
        <v>-1.1733475621786584E-2</v>
      </c>
      <c r="AB248" s="2">
        <f>+DETALLE_GD_1[[#This Row],[VALOR PPTO]]*DETALLE_GD_1[[#This Row],[CANTIDAD RECIBIDA]]</f>
        <v>109700.16399999999</v>
      </c>
      <c r="AC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48" s="3">
        <f>+DETALLE_GD_1[[#This Row],[CANTIDAD SOLICITADA]]-DETALLE_GD_1[[#This Row],[DEVOLUCIÓN]]</f>
        <v>14</v>
      </c>
      <c r="AE248" s="38" t="str">
        <f>+_xlfn.XLOOKUP(DETALLE_GD_1[[#This Row],[CODIGO]],PRODUCTOS[CODIGO],PRODUCTOS[DESC CORTA],"",0)</f>
        <v>VOLCANITA RF</v>
      </c>
      <c r="AF248"/>
      <c r="AI248"/>
    </row>
    <row r="249" spans="1:35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6"/>
      <c r="V249" s="2"/>
      <c r="W249">
        <v>5614</v>
      </c>
      <c r="X249" s="2">
        <v>6579000000</v>
      </c>
      <c r="Y249" s="6">
        <v>73879.636363999962</v>
      </c>
      <c r="Z249" s="38">
        <v>10010</v>
      </c>
      <c r="AA249" s="86">
        <f>+((DETALLE_GD_1[[#This Row],[VALOR X UN (GD)]]-DETALLE_GD_1[[#This Row],[VALOR PPTO]])/DETALLE_GD_1[[#This Row],[VALOR PPTO]])</f>
        <v>3.2977422720500759E-4</v>
      </c>
      <c r="AB249" s="2">
        <f>+DETALLE_GD_1[[#This Row],[VALOR PPTO]]*DETALLE_GD_1[[#This Row],[CANTIDAD RECIBIDA]]</f>
        <v>73879.636400000003</v>
      </c>
      <c r="AC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49" s="3">
        <f>+DETALLE_GD_1[[#This Row],[CANTIDAD SOLICITADA]]-DETALLE_GD_1[[#This Row],[DEVOLUCIÓN]]</f>
        <v>2</v>
      </c>
      <c r="AE249" s="38" t="str">
        <f>+_xlfn.XLOOKUP(DETALLE_GD_1[[#This Row],[CODIGO]],PRODUCTOS[CODIGO],PRODUCTOS[DESC CORTA],"",0)</f>
        <v>CLAVO R20</v>
      </c>
      <c r="AF249"/>
      <c r="AI249"/>
    </row>
    <row r="250" spans="1:35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6"/>
      <c r="V250" s="2"/>
      <c r="W250">
        <v>5614</v>
      </c>
      <c r="X250" s="2">
        <v>6579000000</v>
      </c>
      <c r="Y250" s="6">
        <v>466682.72615599999</v>
      </c>
      <c r="Z250" s="38">
        <v>10010</v>
      </c>
      <c r="AA250" s="86">
        <f>+((DETALLE_GD_1[[#This Row],[VALOR X UN (GD)]]-DETALLE_GD_1[[#This Row],[VALOR PPTO]])/DETALLE_GD_1[[#This Row],[VALOR PPTO]])</f>
        <v>1.8038538281013157E-2</v>
      </c>
      <c r="AB250" s="2">
        <f>+DETALLE_GD_1[[#This Row],[VALOR PPTO]]*DETALLE_GD_1[[#This Row],[CANTIDAD RECIBIDA]]</f>
        <v>466682.72499999998</v>
      </c>
      <c r="AC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0" s="3">
        <f>+DETALLE_GD_1[[#This Row],[CANTIDAD SOLICITADA]]-DETALLE_GD_1[[#This Row],[DEVOLUCIÓN]]</f>
        <v>34</v>
      </c>
      <c r="AE250" s="38" t="str">
        <f>+_xlfn.XLOOKUP(DETALLE_GD_1[[#This Row],[CODIGO]],PRODUCTOS[CODIGO],PRODUCTOS[DESC CORTA],"",0)</f>
        <v>PINO 2X8X4</v>
      </c>
      <c r="AF250"/>
      <c r="AI250"/>
    </row>
    <row r="251" spans="1:35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6"/>
      <c r="V251" s="2">
        <v>5732</v>
      </c>
      <c r="W251">
        <v>5655</v>
      </c>
      <c r="X251" s="2">
        <v>6579000000</v>
      </c>
      <c r="Y251" s="6">
        <v>3509.7514620000002</v>
      </c>
      <c r="Z251" s="38">
        <v>10010</v>
      </c>
      <c r="AA251" s="86">
        <f>+((DETALLE_GD_1[[#This Row],[VALOR X UN (GD)]]-DETALLE_GD_1[[#This Row],[VALOR PPTO]])/DETALLE_GD_1[[#This Row],[VALOR PPTO]])</f>
        <v>6.4067215700801391E-4</v>
      </c>
      <c r="AB251" s="2">
        <f>+DETALLE_GD_1[[#This Row],[VALOR PPTO]]*DETALLE_GD_1[[#This Row],[CANTIDAD RECIBIDA]]</f>
        <v>3509.7514000000001</v>
      </c>
      <c r="AC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1" s="3">
        <f>+DETALLE_GD_1[[#This Row],[CANTIDAD SOLICITADA]]-DETALLE_GD_1[[#This Row],[DEVOLUCIÓN]]</f>
        <v>2</v>
      </c>
      <c r="AE251" s="38" t="str">
        <f>+_xlfn.XLOOKUP(DETALLE_GD_1[[#This Row],[CODIGO]],PRODUCTOS[CODIGO],PRODUCTOS[DESC CORTA],"",0)</f>
        <v>ANGULO BLANCO</v>
      </c>
      <c r="AF251"/>
      <c r="AI251"/>
    </row>
    <row r="252" spans="1:35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6"/>
      <c r="V252" s="2"/>
      <c r="W252">
        <v>5655</v>
      </c>
      <c r="X252" s="2">
        <v>6579000000</v>
      </c>
      <c r="Y252" s="6">
        <v>2220.0877519999999</v>
      </c>
      <c r="Z252" s="38">
        <v>10010</v>
      </c>
      <c r="AA252" s="86">
        <f>+((DETALLE_GD_1[[#This Row],[VALOR X UN (GD)]]-DETALLE_GD_1[[#This Row],[VALOR PPTO]])/DETALLE_GD_1[[#This Row],[VALOR PPTO]])</f>
        <v>-3.9547985444444259E-5</v>
      </c>
      <c r="AB252" s="2">
        <f>+DETALLE_GD_1[[#This Row],[VALOR PPTO]]*DETALLE_GD_1[[#This Row],[CANTIDAD RECIBIDA]]</f>
        <v>2220.0877999999998</v>
      </c>
      <c r="AC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2" s="3">
        <f>+DETALLE_GD_1[[#This Row],[CANTIDAD SOLICITADA]]-DETALLE_GD_1[[#This Row],[DEVOLUCIÓN]]</f>
        <v>2</v>
      </c>
      <c r="AE252" s="38">
        <f>+_xlfn.XLOOKUP(DETALLE_GD_1[[#This Row],[CODIGO]],PRODUCTOS[CODIGO],PRODUCTOS[DESC CORTA],"",0)</f>
        <v>0</v>
      </c>
      <c r="AF252"/>
      <c r="AI252"/>
    </row>
    <row r="253" spans="1:35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6"/>
      <c r="V253" s="2">
        <v>4900</v>
      </c>
      <c r="W253">
        <v>5655</v>
      </c>
      <c r="X253" s="2">
        <v>6579000000</v>
      </c>
      <c r="Y253" s="6">
        <v>2042.119706</v>
      </c>
      <c r="Z253" s="38">
        <v>10010</v>
      </c>
      <c r="AA253" s="86">
        <f>+((DETALLE_GD_1[[#This Row],[VALOR X UN (GD)]]-DETALLE_GD_1[[#This Row],[VALOR PPTO]])/DETALLE_GD_1[[#This Row],[VALOR PPTO]])</f>
        <v>-5.8615564993553597E-5</v>
      </c>
      <c r="AB253" s="2">
        <f>+DETALLE_GD_1[[#This Row],[VALOR PPTO]]*DETALLE_GD_1[[#This Row],[CANTIDAD RECIBIDA]]</f>
        <v>2042.1197</v>
      </c>
      <c r="AC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3" s="3">
        <f>+DETALLE_GD_1[[#This Row],[CANTIDAD SOLICITADA]]-DETALLE_GD_1[[#This Row],[DEVOLUCIÓN]]</f>
        <v>1</v>
      </c>
      <c r="AE253" s="38" t="str">
        <f>+_xlfn.XLOOKUP(DETALLE_GD_1[[#This Row],[CODIGO]],PRODUCTOS[CODIGO],PRODUCTOS[DESC CORTA],"",0)</f>
        <v>BROCHA 5/8 X4</v>
      </c>
      <c r="AF253"/>
      <c r="AI253"/>
    </row>
    <row r="254" spans="1:35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6"/>
      <c r="V254" s="2"/>
      <c r="W254">
        <v>5655</v>
      </c>
      <c r="X254" s="2">
        <v>6579000000</v>
      </c>
      <c r="Y254" s="6">
        <v>2857.5132739999999</v>
      </c>
      <c r="Z254" s="38">
        <v>10010</v>
      </c>
      <c r="AA254" s="86">
        <f>+((DETALLE_GD_1[[#This Row],[VALOR X UN (GD)]]-DETALLE_GD_1[[#This Row],[VALOR PPTO]])/DETALLE_GD_1[[#This Row],[VALOR PPTO]])</f>
        <v>1.7032291678219938E-4</v>
      </c>
      <c r="AB254" s="2">
        <f>+DETALLE_GD_1[[#This Row],[VALOR PPTO]]*DETALLE_GD_1[[#This Row],[CANTIDAD RECIBIDA]]</f>
        <v>2857.5133000000001</v>
      </c>
      <c r="AC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4" s="3">
        <f>+DETALLE_GD_1[[#This Row],[CANTIDAD SOLICITADA]]-DETALLE_GD_1[[#This Row],[DEVOLUCIÓN]]</f>
        <v>1</v>
      </c>
      <c r="AE254" s="38" t="str">
        <f>+_xlfn.XLOOKUP(DETALLE_GD_1[[#This Row],[CODIGO]],PRODUCTOS[CODIGO],PRODUCTOS[DESC CORTA],"",0)</f>
        <v>RODILLO CHIPORRO</v>
      </c>
      <c r="AF254"/>
      <c r="AI254"/>
    </row>
    <row r="255" spans="1:35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6"/>
      <c r="V255" s="2">
        <v>36940</v>
      </c>
      <c r="W255">
        <v>5655</v>
      </c>
      <c r="X255" s="2">
        <v>6579000000</v>
      </c>
      <c r="Y255" s="6">
        <v>36939.818181999981</v>
      </c>
      <c r="Z255" s="38">
        <v>10010</v>
      </c>
      <c r="AA255" s="86">
        <f>+((DETALLE_GD_1[[#This Row],[VALOR X UN (GD)]]-DETALLE_GD_1[[#This Row],[VALOR PPTO]])/DETALLE_GD_1[[#This Row],[VALOR PPTO]])</f>
        <v>4.92151853628979E-6</v>
      </c>
      <c r="AB255" s="2">
        <f>+DETALLE_GD_1[[#This Row],[VALOR PPTO]]*DETALLE_GD_1[[#This Row],[CANTIDAD RECIBIDA]]</f>
        <v>36939.818200000002</v>
      </c>
      <c r="AC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55" s="3">
        <f>+DETALLE_GD_1[[#This Row],[CANTIDAD SOLICITADA]]-DETALLE_GD_1[[#This Row],[DEVOLUCIÓN]]</f>
        <v>1</v>
      </c>
      <c r="AE255" s="38" t="str">
        <f>+_xlfn.XLOOKUP(DETALLE_GD_1[[#This Row],[CODIGO]],PRODUCTOS[CODIGO],PRODUCTOS[DESC CORTA],"",0)</f>
        <v>CLAVO R20</v>
      </c>
      <c r="AF255"/>
      <c r="AI255"/>
    </row>
    <row r="256" spans="1:35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6"/>
      <c r="V256" s="2">
        <v>5950</v>
      </c>
      <c r="W256">
        <v>5655</v>
      </c>
      <c r="X256" s="2">
        <v>6579000000</v>
      </c>
      <c r="Y256" s="6">
        <v>4218.1170840000004</v>
      </c>
      <c r="Z256" s="38">
        <v>10010</v>
      </c>
      <c r="AA256" s="86">
        <f>+((DETALLE_GD_1[[#This Row],[VALOR X UN (GD)]]-DETALLE_GD_1[[#This Row],[VALOR PPTO]])/DETALLE_GD_1[[#This Row],[VALOR PPTO]])</f>
        <v>-2.5868651817860952E-2</v>
      </c>
      <c r="AB256" s="2">
        <f>+DETALLE_GD_1[[#This Row],[VALOR PPTO]]*DETALLE_GD_1[[#This Row],[CANTIDAD RECIBIDA]]</f>
        <v>4218.1170000000002</v>
      </c>
      <c r="AC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6" s="3">
        <f>+DETALLE_GD_1[[#This Row],[CANTIDAD SOLICITADA]]-DETALLE_GD_1[[#This Row],[DEVOLUCIÓN]]</f>
        <v>2</v>
      </c>
      <c r="AE256" s="38" t="str">
        <f>+_xlfn.XLOOKUP(DETALLE_GD_1[[#This Row],[CODIGO]],PRODUCTOS[CODIGO],PRODUCTOS[DESC CORTA],"",0)</f>
        <v>TRAPOS DE ASEO</v>
      </c>
      <c r="AF256"/>
      <c r="AI256"/>
    </row>
    <row r="257" spans="1:35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6"/>
      <c r="V257" s="2"/>
      <c r="W257">
        <v>5655</v>
      </c>
      <c r="X257" s="2">
        <v>6579000000</v>
      </c>
      <c r="Y257" s="6">
        <v>1840.7075620000001</v>
      </c>
      <c r="Z257" s="38">
        <v>10010</v>
      </c>
      <c r="AA257" s="86">
        <f>+((DETALLE_GD_1[[#This Row],[VALOR X UN (GD)]]-DETALLE_GD_1[[#This Row],[VALOR PPTO]])/DETALLE_GD_1[[#This Row],[VALOR PPTO]])</f>
        <v>1.5885195454185298E-4</v>
      </c>
      <c r="AB257" s="2">
        <f>+DETALLE_GD_1[[#This Row],[VALOR PPTO]]*DETALLE_GD_1[[#This Row],[CANTIDAD RECIBIDA]]</f>
        <v>1840.7076</v>
      </c>
      <c r="AC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7" s="3">
        <f>+DETALLE_GD_1[[#This Row],[CANTIDAD SOLICITADA]]-DETALLE_GD_1[[#This Row],[DEVOLUCIÓN]]</f>
        <v>2</v>
      </c>
      <c r="AE257" s="38">
        <f>+_xlfn.XLOOKUP(DETALLE_GD_1[[#This Row],[CODIGO]],PRODUCTOS[CODIGO],PRODUCTOS[DESC CORTA],"",0)</f>
        <v>0</v>
      </c>
      <c r="AF257"/>
      <c r="AI257"/>
    </row>
    <row r="258" spans="1:35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6"/>
      <c r="V258" s="2">
        <v>12840</v>
      </c>
      <c r="W258">
        <v>5655</v>
      </c>
      <c r="X258" s="2">
        <v>6579000000</v>
      </c>
      <c r="Y258" s="6">
        <v>6042.5657380000011</v>
      </c>
      <c r="Z258" s="38">
        <v>10010</v>
      </c>
      <c r="AA258" s="86">
        <f>+((DETALLE_GD_1[[#This Row],[VALOR X UN (GD)]]-DETALLE_GD_1[[#This Row],[VALOR PPTO]])/DETALLE_GD_1[[#This Row],[VALOR PPTO]])</f>
        <v>7.1856892315461671E-5</v>
      </c>
      <c r="AB258" s="2">
        <f>+DETALLE_GD_1[[#This Row],[VALOR PPTO]]*DETALLE_GD_1[[#This Row],[CANTIDAD RECIBIDA]]</f>
        <v>6042.5658000000003</v>
      </c>
      <c r="AC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8" s="3">
        <f>+DETALLE_GD_1[[#This Row],[CANTIDAD SOLICITADA]]-DETALLE_GD_1[[#This Row],[DEVOLUCIÓN]]</f>
        <v>2</v>
      </c>
      <c r="AE258" s="38" t="str">
        <f>+_xlfn.XLOOKUP(DETALLE_GD_1[[#This Row],[CODIGO]],PRODUCTOS[CODIGO],PRODUCTOS[DESC CORTA],"",0)</f>
        <v>TOPE DE PUERTA</v>
      </c>
      <c r="AF258"/>
      <c r="AI258"/>
    </row>
    <row r="259" spans="1:35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6"/>
      <c r="V259" s="2"/>
      <c r="W259">
        <v>5655</v>
      </c>
      <c r="X259" s="2">
        <v>6579000000</v>
      </c>
      <c r="Y259" s="6">
        <v>6798.3407129999996</v>
      </c>
      <c r="Z259" s="38">
        <v>10010</v>
      </c>
      <c r="AA259" s="86">
        <f>+((DETALLE_GD_1[[#This Row],[VALOR X UN (GD)]]-DETALLE_GD_1[[#This Row],[VALOR PPTO]])/DETALLE_GD_1[[#This Row],[VALOR PPTO]])</f>
        <v>-1.9720988681837357E-4</v>
      </c>
      <c r="AB259" s="2">
        <f>+DETALLE_GD_1[[#This Row],[VALOR PPTO]]*DETALLE_GD_1[[#This Row],[CANTIDAD RECIBIDA]]</f>
        <v>6798.3406999999997</v>
      </c>
      <c r="AC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59" s="3">
        <f>+DETALLE_GD_1[[#This Row],[CANTIDAD SOLICITADA]]-DETALLE_GD_1[[#This Row],[DEVOLUCIÓN]]</f>
        <v>1</v>
      </c>
      <c r="AE259" s="38">
        <f>+_xlfn.XLOOKUP(DETALLE_GD_1[[#This Row],[CODIGO]],PRODUCTOS[CODIGO],PRODUCTOS[DESC CORTA],"",0)</f>
        <v>0</v>
      </c>
      <c r="AF259"/>
      <c r="AI259"/>
    </row>
    <row r="260" spans="1:35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6"/>
      <c r="V260" s="2">
        <v>652328</v>
      </c>
      <c r="W260">
        <v>5655</v>
      </c>
      <c r="X260" s="2">
        <v>6579000000</v>
      </c>
      <c r="Y260" s="6">
        <v>652328.12225399981</v>
      </c>
      <c r="Z260" s="38">
        <v>10010</v>
      </c>
      <c r="AA260" s="86">
        <f>+((DETALLE_GD_1[[#This Row],[VALOR X UN (GD)]]-DETALLE_GD_1[[#This Row],[VALOR PPTO]])/DETALLE_GD_1[[#This Row],[VALOR PPTO]])</f>
        <v>-1.8349661179624838E-7</v>
      </c>
      <c r="AB260" s="2">
        <f>+DETALLE_GD_1[[#This Row],[VALOR PPTO]]*DETALLE_GD_1[[#This Row],[CANTIDAD RECIBIDA]]</f>
        <v>652328.12099999993</v>
      </c>
      <c r="AC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60" s="3">
        <f>+DETALLE_GD_1[[#This Row],[CANTIDAD SOLICITADA]]-DETALLE_GD_1[[#This Row],[DEVOLUCIÓN]]</f>
        <v>57</v>
      </c>
      <c r="AE260" s="38" t="str">
        <f>+_xlfn.XLOOKUP(DETALLE_GD_1[[#This Row],[CODIGO]],PRODUCTOS[CODIGO],PRODUCTOS[DESC CORTA],"",0)</f>
        <v>OSB 11MM</v>
      </c>
      <c r="AF260"/>
      <c r="AI260"/>
    </row>
    <row r="261" spans="1:35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6"/>
      <c r="V261" s="2">
        <v>142700</v>
      </c>
      <c r="W261">
        <v>5655</v>
      </c>
      <c r="X261" s="2">
        <v>6579000000</v>
      </c>
      <c r="Y261" s="6">
        <v>142702.50245999999</v>
      </c>
      <c r="Z261" s="38">
        <v>10010</v>
      </c>
      <c r="AA261" s="86">
        <f>+((DETALLE_GD_1[[#This Row],[VALOR X UN (GD)]]-DETALLE_GD_1[[#This Row],[VALOR PPTO]])/DETALLE_GD_1[[#This Row],[VALOR PPTO]])</f>
        <v>-1.7532979450346983E-5</v>
      </c>
      <c r="AB261" s="2">
        <f>+DETALLE_GD_1[[#This Row],[VALOR PPTO]]*DETALLE_GD_1[[#This Row],[CANTIDAD RECIBIDA]]</f>
        <v>142702.5</v>
      </c>
      <c r="AC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1" s="3">
        <f>+DETALLE_GD_1[[#This Row],[CANTIDAD SOLICITADA]]-DETALLE_GD_1[[#This Row],[DEVOLUCIÓN]]</f>
        <v>60</v>
      </c>
      <c r="AE261" s="38">
        <f>+_xlfn.XLOOKUP(DETALLE_GD_1[[#This Row],[CODIGO]],PRODUCTOS[CODIGO],PRODUCTOS[DESC CORTA],"",0)</f>
        <v>0</v>
      </c>
      <c r="AF261"/>
      <c r="AI261"/>
    </row>
    <row r="262" spans="1:35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6"/>
      <c r="V262" s="2">
        <v>58587</v>
      </c>
      <c r="W262">
        <v>5655</v>
      </c>
      <c r="X262" s="2">
        <v>6579000000</v>
      </c>
      <c r="Y262" s="6">
        <v>7500.0356400000001</v>
      </c>
      <c r="Z262" s="38">
        <v>10010</v>
      </c>
      <c r="AA262" s="86">
        <f>+((DETALLE_GD_1[[#This Row],[VALOR X UN (GD)]]-DETALLE_GD_1[[#This Row],[VALOR PPTO]])/DETALLE_GD_1[[#This Row],[VALOR PPTO]])</f>
        <v>-4.799976960156248E-6</v>
      </c>
      <c r="AB262" s="2">
        <f>+DETALLE_GD_1[[#This Row],[VALOR PPTO]]*DETALLE_GD_1[[#This Row],[CANTIDAD RECIBIDA]]</f>
        <v>7500.0360000000001</v>
      </c>
      <c r="AC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2" s="3">
        <f>+DETALLE_GD_1[[#This Row],[CANTIDAD SOLICITADA]]-DETALLE_GD_1[[#This Row],[DEVOLUCIÓN]]</f>
        <v>30</v>
      </c>
      <c r="AE262" s="38">
        <f>+_xlfn.XLOOKUP(DETALLE_GD_1[[#This Row],[CODIGO]],PRODUCTOS[CODIGO],PRODUCTOS[DESC CORTA],"",0)</f>
        <v>0</v>
      </c>
      <c r="AF262"/>
      <c r="AI262"/>
    </row>
    <row r="263" spans="1:35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6"/>
      <c r="V263" s="2"/>
      <c r="W263">
        <v>5655</v>
      </c>
      <c r="X263" s="2">
        <v>6579000000</v>
      </c>
      <c r="Y263" s="6">
        <v>50286.86</v>
      </c>
      <c r="Z263" s="38">
        <v>10010</v>
      </c>
      <c r="AA263" s="86">
        <f>+((DETALLE_GD_1[[#This Row],[VALOR X UN (GD)]]-DETALLE_GD_1[[#This Row],[VALOR PPTO]])/DETALLE_GD_1[[#This Row],[VALOR PPTO]])</f>
        <v>-1.9858070279194324E-3</v>
      </c>
      <c r="AB263" s="2">
        <f>+DETALLE_GD_1[[#This Row],[VALOR PPTO]]*DETALLE_GD_1[[#This Row],[CANTIDAD RECIBIDA]]</f>
        <v>50286.86</v>
      </c>
      <c r="AC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3" s="3">
        <f>+DETALLE_GD_1[[#This Row],[CANTIDAD SOLICITADA]]-DETALLE_GD_1[[#This Row],[DEVOLUCIÓN]]</f>
        <v>1</v>
      </c>
      <c r="AE263" s="38" t="str">
        <f>+_xlfn.XLOOKUP(DETALLE_GD_1[[#This Row],[CODIGO]],PRODUCTOS[CODIGO],PRODUCTOS[DESC CORTA],"",0)</f>
        <v>ESMALTE AL AGUA</v>
      </c>
      <c r="AF263"/>
      <c r="AI263"/>
    </row>
    <row r="264" spans="1:35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6"/>
      <c r="V264" s="2"/>
      <c r="W264">
        <v>5655</v>
      </c>
      <c r="X264" s="2">
        <v>6579000000</v>
      </c>
      <c r="Y264" s="6">
        <v>899.67438900000002</v>
      </c>
      <c r="Z264" s="38">
        <v>10010</v>
      </c>
      <c r="AA264" s="86">
        <f>+((DETALLE_GD_1[[#This Row],[VALOR X UN (GD)]]-DETALLE_GD_1[[#This Row],[VALOR PPTO]])/DETALLE_GD_1[[#This Row],[VALOR PPTO]])</f>
        <v>3.6213109145504462E-4</v>
      </c>
      <c r="AB264" s="2">
        <f>+DETALLE_GD_1[[#This Row],[VALOR PPTO]]*DETALLE_GD_1[[#This Row],[CANTIDAD RECIBIDA]]</f>
        <v>899.67420000000004</v>
      </c>
      <c r="AC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4" s="3">
        <f>+DETALLE_GD_1[[#This Row],[CANTIDAD SOLICITADA]]-DETALLE_GD_1[[#This Row],[DEVOLUCIÓN]]</f>
        <v>9</v>
      </c>
      <c r="AE264" s="38">
        <f>+_xlfn.XLOOKUP(DETALLE_GD_1[[#This Row],[CODIGO]],PRODUCTOS[CODIGO],PRODUCTOS[DESC CORTA],"",0)</f>
        <v>0</v>
      </c>
      <c r="AF264"/>
      <c r="AI264"/>
    </row>
    <row r="265" spans="1:35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6"/>
      <c r="V265" s="2">
        <v>6758</v>
      </c>
      <c r="W265">
        <v>5655</v>
      </c>
      <c r="X265" s="2">
        <v>6579000000</v>
      </c>
      <c r="Y265" s="6">
        <v>6758.5333330000003</v>
      </c>
      <c r="Z265" s="38">
        <v>10010</v>
      </c>
      <c r="AA265" s="86">
        <f>+((DETALLE_GD_1[[#This Row],[VALOR X UN (GD)]]-DETALLE_GD_1[[#This Row],[VALOR PPTO]])/DETALLE_GD_1[[#This Row],[VALOR PPTO]])</f>
        <v>-7.8907652937073463E-5</v>
      </c>
      <c r="AB265" s="2">
        <f>+DETALLE_GD_1[[#This Row],[VALOR PPTO]]*DETALLE_GD_1[[#This Row],[CANTIDAD RECIBIDA]]</f>
        <v>6758.5333000000001</v>
      </c>
      <c r="AC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5" s="3">
        <f>+DETALLE_GD_1[[#This Row],[CANTIDAD SOLICITADA]]-DETALLE_GD_1[[#This Row],[DEVOLUCIÓN]]</f>
        <v>1</v>
      </c>
      <c r="AE265" s="38">
        <f>+_xlfn.XLOOKUP(DETALLE_GD_1[[#This Row],[CODIGO]],PRODUCTOS[CODIGO],PRODUCTOS[DESC CORTA],"",0)</f>
        <v>0</v>
      </c>
      <c r="AF265"/>
      <c r="AI265"/>
    </row>
    <row r="266" spans="1:35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6"/>
      <c r="V266" s="2">
        <v>72577</v>
      </c>
      <c r="W266">
        <v>5655</v>
      </c>
      <c r="X266" s="2">
        <v>6579000000</v>
      </c>
      <c r="Y266" s="6">
        <v>4675.5185190000002</v>
      </c>
      <c r="Z266" s="38">
        <v>10010</v>
      </c>
      <c r="AA266" s="86">
        <f>+((DETALLE_GD_1[[#This Row],[VALOR X UN (GD)]]-DETALLE_GD_1[[#This Row],[VALOR PPTO]])/DETALLE_GD_1[[#This Row],[VALOR PPTO]])</f>
        <v>-0.21206599866945242</v>
      </c>
      <c r="AB266" s="2">
        <f>+DETALLE_GD_1[[#This Row],[VALOR PPTO]]*DETALLE_GD_1[[#This Row],[CANTIDAD RECIBIDA]]</f>
        <v>4675.5185000000001</v>
      </c>
      <c r="AC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6" s="3">
        <f>+DETALLE_GD_1[[#This Row],[CANTIDAD SOLICITADA]]-DETALLE_GD_1[[#This Row],[DEVOLUCIÓN]]</f>
        <v>1</v>
      </c>
      <c r="AE266" s="38" t="str">
        <f>+_xlfn.XLOOKUP(DETALLE_GD_1[[#This Row],[CODIGO]],PRODUCTOS[CODIGO],PRODUCTOS[DESC CORTA],"",0)</f>
        <v>KIT DESAGUE TINA</v>
      </c>
      <c r="AF266"/>
      <c r="AI266"/>
    </row>
    <row r="267" spans="1:35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6"/>
      <c r="V267" s="2"/>
      <c r="W267">
        <v>5655</v>
      </c>
      <c r="X267" s="2">
        <v>6579000000</v>
      </c>
      <c r="Y267" s="6">
        <v>7404.4100719999997</v>
      </c>
      <c r="Z267" s="38">
        <v>10010</v>
      </c>
      <c r="AA267" s="86">
        <f>+((DETALLE_GD_1[[#This Row],[VALOR X UN (GD)]]-DETALLE_GD_1[[#This Row],[VALOR PPTO]])/DETALLE_GD_1[[#This Row],[VALOR PPTO]])</f>
        <v>-5.538591116124926E-5</v>
      </c>
      <c r="AB267" s="2">
        <f>+DETALLE_GD_1[[#This Row],[VALOR PPTO]]*DETALLE_GD_1[[#This Row],[CANTIDAD RECIBIDA]]</f>
        <v>7404.4101000000001</v>
      </c>
      <c r="AC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7" s="3">
        <f>+DETALLE_GD_1[[#This Row],[CANTIDAD SOLICITADA]]-DETALLE_GD_1[[#This Row],[DEVOLUCIÓN]]</f>
        <v>1</v>
      </c>
      <c r="AE267" s="38">
        <f>+_xlfn.XLOOKUP(DETALLE_GD_1[[#This Row],[CODIGO]],PRODUCTOS[CODIGO],PRODUCTOS[DESC CORTA],"",0)</f>
        <v>0</v>
      </c>
      <c r="AF267"/>
      <c r="AI267"/>
    </row>
    <row r="268" spans="1:35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6"/>
      <c r="V268" s="2"/>
      <c r="W268">
        <v>5655</v>
      </c>
      <c r="X268" s="2">
        <v>6579000000</v>
      </c>
      <c r="Y268" s="6">
        <v>6876.3333329999996</v>
      </c>
      <c r="Z268" s="38">
        <v>10010</v>
      </c>
      <c r="AA268" s="86">
        <f>+((DETALLE_GD_1[[#This Row],[VALOR X UN (GD)]]-DETALLE_GD_1[[#This Row],[VALOR PPTO]])/DETALLE_GD_1[[#This Row],[VALOR PPTO]])</f>
        <v>-4.8470599876279376E-5</v>
      </c>
      <c r="AB268" s="2">
        <f>+DETALLE_GD_1[[#This Row],[VALOR PPTO]]*DETALLE_GD_1[[#This Row],[CANTIDAD RECIBIDA]]</f>
        <v>6876.3333000000002</v>
      </c>
      <c r="AC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8" s="3">
        <f>+DETALLE_GD_1[[#This Row],[CANTIDAD SOLICITADA]]-DETALLE_GD_1[[#This Row],[DEVOLUCIÓN]]</f>
        <v>1</v>
      </c>
      <c r="AE268" s="38">
        <f>+_xlfn.XLOOKUP(DETALLE_GD_1[[#This Row],[CODIGO]],PRODUCTOS[CODIGO],PRODUCTOS[DESC CORTA],"",0)</f>
        <v>0</v>
      </c>
      <c r="AF268"/>
      <c r="AI268"/>
    </row>
    <row r="269" spans="1:35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6"/>
      <c r="V269" s="2"/>
      <c r="W269">
        <v>5655</v>
      </c>
      <c r="X269" s="2">
        <v>6579000000</v>
      </c>
      <c r="Y269" s="6">
        <v>15783.483871</v>
      </c>
      <c r="Z269" s="38">
        <v>10010</v>
      </c>
      <c r="AA269" s="86">
        <f>+((DETALLE_GD_1[[#This Row],[VALOR X UN (GD)]]-DETALLE_GD_1[[#This Row],[VALOR PPTO]])/DETALLE_GD_1[[#This Row],[VALOR PPTO]])</f>
        <v>3.2698737697621587E-5</v>
      </c>
      <c r="AB269" s="2">
        <f>+DETALLE_GD_1[[#This Row],[VALOR PPTO]]*DETALLE_GD_1[[#This Row],[CANTIDAD RECIBIDA]]</f>
        <v>15783.483899999999</v>
      </c>
      <c r="AC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69" s="3">
        <f>+DETALLE_GD_1[[#This Row],[CANTIDAD SOLICITADA]]-DETALLE_GD_1[[#This Row],[DEVOLUCIÓN]]</f>
        <v>1</v>
      </c>
      <c r="AE269" s="38">
        <f>+_xlfn.XLOOKUP(DETALLE_GD_1[[#This Row],[CODIGO]],PRODUCTOS[CODIGO],PRODUCTOS[DESC CORTA],"",0)</f>
        <v>0</v>
      </c>
      <c r="AF269"/>
      <c r="AI269"/>
    </row>
    <row r="270" spans="1:35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6"/>
      <c r="V270" s="2"/>
      <c r="W270">
        <v>5655</v>
      </c>
      <c r="X270" s="2">
        <v>6579000000</v>
      </c>
      <c r="Y270" s="6">
        <v>5708.8</v>
      </c>
      <c r="Z270" s="38">
        <v>10010</v>
      </c>
      <c r="AA270" s="86">
        <f>+((DETALLE_GD_1[[#This Row],[VALOR X UN (GD)]]-DETALLE_GD_1[[#This Row],[VALOR PPTO]])/DETALLE_GD_1[[#This Row],[VALOR PPTO]])</f>
        <v>3.5033632286963653E-5</v>
      </c>
      <c r="AB270" s="2">
        <f>+DETALLE_GD_1[[#This Row],[VALOR PPTO]]*DETALLE_GD_1[[#This Row],[CANTIDAD RECIBIDA]]</f>
        <v>5708.8</v>
      </c>
      <c r="AC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0" s="3">
        <f>+DETALLE_GD_1[[#This Row],[CANTIDAD SOLICITADA]]-DETALLE_GD_1[[#This Row],[DEVOLUCIÓN]]</f>
        <v>1</v>
      </c>
      <c r="AE270" s="38">
        <f>+_xlfn.XLOOKUP(DETALLE_GD_1[[#This Row],[CODIGO]],PRODUCTOS[CODIGO],PRODUCTOS[DESC CORTA],"",0)</f>
        <v>0</v>
      </c>
      <c r="AF270"/>
      <c r="AI270"/>
    </row>
    <row r="271" spans="1:35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6"/>
      <c r="V271" s="2"/>
      <c r="W271">
        <v>5655</v>
      </c>
      <c r="X271" s="2">
        <v>6579000000</v>
      </c>
      <c r="Y271" s="6">
        <v>2906.671096</v>
      </c>
      <c r="Z271" s="38">
        <v>10010</v>
      </c>
      <c r="AA271" s="86">
        <f>+((DETALLE_GD_1[[#This Row],[VALOR X UN (GD)]]-DETALLE_GD_1[[#This Row],[VALOR PPTO]])/DETALLE_GD_1[[#This Row],[VALOR PPTO]])</f>
        <v>1.1315349713972661E-4</v>
      </c>
      <c r="AB271" s="2">
        <f>+DETALLE_GD_1[[#This Row],[VALOR PPTO]]*DETALLE_GD_1[[#This Row],[CANTIDAD RECIBIDA]]</f>
        <v>2906.6711</v>
      </c>
      <c r="AC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1" s="3">
        <f>+DETALLE_GD_1[[#This Row],[CANTIDAD SOLICITADA]]-DETALLE_GD_1[[#This Row],[DEVOLUCIÓN]]</f>
        <v>1</v>
      </c>
      <c r="AE271" s="38">
        <f>+_xlfn.XLOOKUP(DETALLE_GD_1[[#This Row],[CODIGO]],PRODUCTOS[CODIGO],PRODUCTOS[DESC CORTA],"",0)</f>
        <v>0</v>
      </c>
      <c r="AF271"/>
      <c r="AI271"/>
    </row>
    <row r="272" spans="1:35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6"/>
      <c r="V272" s="2"/>
      <c r="W272">
        <v>5655</v>
      </c>
      <c r="X272" s="2">
        <v>6579000000</v>
      </c>
      <c r="Y272" s="6">
        <v>335.48971600000004</v>
      </c>
      <c r="Z272" s="38">
        <v>10010</v>
      </c>
      <c r="AA272" s="86">
        <f>+((DETALLE_GD_1[[#This Row],[VALOR X UN (GD)]]-DETALLE_GD_1[[#This Row],[VALOR PPTO]])/DETALLE_GD_1[[#This Row],[VALOR PPTO]])</f>
        <v>7.4821946896746119E-3</v>
      </c>
      <c r="AB272" s="2">
        <f>+DETALLE_GD_1[[#This Row],[VALOR PPTO]]*DETALLE_GD_1[[#This Row],[CANTIDAD RECIBIDA]]</f>
        <v>335.4898</v>
      </c>
      <c r="AC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2" s="3">
        <f>+DETALLE_GD_1[[#This Row],[CANTIDAD SOLICITADA]]-DETALLE_GD_1[[#This Row],[DEVOLUCIÓN]]</f>
        <v>2</v>
      </c>
      <c r="AE272" s="38">
        <f>+_xlfn.XLOOKUP(DETALLE_GD_1[[#This Row],[CODIGO]],PRODUCTOS[CODIGO],PRODUCTOS[DESC CORTA],"",0)</f>
        <v>0</v>
      </c>
      <c r="AF272"/>
      <c r="AI272"/>
    </row>
    <row r="273" spans="1:35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6"/>
      <c r="V273" s="2"/>
      <c r="W273">
        <v>5655</v>
      </c>
      <c r="X273" s="2">
        <v>6579000000</v>
      </c>
      <c r="Y273" s="6">
        <v>15783.483871</v>
      </c>
      <c r="Z273" s="38">
        <v>10010</v>
      </c>
      <c r="AA273" s="86">
        <f>+((DETALLE_GD_1[[#This Row],[VALOR X UN (GD)]]-DETALLE_GD_1[[#This Row],[VALOR PPTO]])/DETALLE_GD_1[[#This Row],[VALOR PPTO]])</f>
        <v>3.2698737697621587E-5</v>
      </c>
      <c r="AB273" s="2">
        <f>+DETALLE_GD_1[[#This Row],[VALOR PPTO]]*DETALLE_GD_1[[#This Row],[CANTIDAD RECIBIDA]]</f>
        <v>15783.483899999999</v>
      </c>
      <c r="AC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3" s="3">
        <f>+DETALLE_GD_1[[#This Row],[CANTIDAD SOLICITADA]]-DETALLE_GD_1[[#This Row],[DEVOLUCIÓN]]</f>
        <v>1</v>
      </c>
      <c r="AE273" s="38">
        <f>+_xlfn.XLOOKUP(DETALLE_GD_1[[#This Row],[CODIGO]],PRODUCTOS[CODIGO],PRODUCTOS[DESC CORTA],"",0)</f>
        <v>0</v>
      </c>
      <c r="AF273"/>
      <c r="AI273"/>
    </row>
    <row r="274" spans="1:35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6"/>
      <c r="V274" s="2"/>
      <c r="W274">
        <v>5655</v>
      </c>
      <c r="X274" s="2">
        <v>6579000000</v>
      </c>
      <c r="Y274" s="6">
        <v>2199</v>
      </c>
      <c r="Z274" s="38">
        <v>10010</v>
      </c>
      <c r="AA274" s="86">
        <f>+((DETALLE_GD_1[[#This Row],[VALOR X UN (GD)]]-DETALLE_GD_1[[#This Row],[VALOR PPTO]])/DETALLE_GD_1[[#This Row],[VALOR PPTO]])</f>
        <v>0</v>
      </c>
      <c r="AB274" s="2">
        <f>+DETALLE_GD_1[[#This Row],[VALOR PPTO]]*DETALLE_GD_1[[#This Row],[CANTIDAD RECIBIDA]]</f>
        <v>2199</v>
      </c>
      <c r="AC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4" s="3">
        <f>+DETALLE_GD_1[[#This Row],[CANTIDAD SOLICITADA]]-DETALLE_GD_1[[#This Row],[DEVOLUCIÓN]]</f>
        <v>1</v>
      </c>
      <c r="AE274" s="38">
        <f>+_xlfn.XLOOKUP(DETALLE_GD_1[[#This Row],[CODIGO]],PRODUCTOS[CODIGO],PRODUCTOS[DESC CORTA],"",0)</f>
        <v>0</v>
      </c>
      <c r="AF274"/>
      <c r="AI274"/>
    </row>
    <row r="275" spans="1:35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6"/>
      <c r="V275" s="2"/>
      <c r="W275">
        <v>5655</v>
      </c>
      <c r="X275" s="2">
        <v>6579000000</v>
      </c>
      <c r="Y275" s="6">
        <v>11891.875204999998</v>
      </c>
      <c r="Z275" s="38">
        <v>10010</v>
      </c>
      <c r="AA275" s="86">
        <f>+((DETALLE_GD_1[[#This Row],[VALOR X UN (GD)]]-DETALLE_GD_1[[#This Row],[VALOR PPTO]])/DETALLE_GD_1[[#This Row],[VALOR PPTO]])</f>
        <v>1.0511378567337341E-5</v>
      </c>
      <c r="AB275" s="2">
        <f>+DETALLE_GD_1[[#This Row],[VALOR PPTO]]*DETALLE_GD_1[[#This Row],[CANTIDAD RECIBIDA]]</f>
        <v>11891.875</v>
      </c>
      <c r="AC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5" s="3">
        <f>+DETALLE_GD_1[[#This Row],[CANTIDAD SOLICITADA]]-DETALLE_GD_1[[#This Row],[DEVOLUCIÓN]]</f>
        <v>5</v>
      </c>
      <c r="AE275" s="38">
        <f>+_xlfn.XLOOKUP(DETALLE_GD_1[[#This Row],[CODIGO]],PRODUCTOS[CODIGO],PRODUCTOS[DESC CORTA],"",0)</f>
        <v>0</v>
      </c>
      <c r="AF275"/>
      <c r="AI275"/>
    </row>
    <row r="276" spans="1:35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6"/>
      <c r="V276" s="2">
        <v>138243</v>
      </c>
      <c r="W276">
        <v>5655</v>
      </c>
      <c r="X276" s="2">
        <v>6579000000</v>
      </c>
      <c r="Y276" s="6">
        <v>132878.17663200002</v>
      </c>
      <c r="Z276" s="38">
        <v>10010</v>
      </c>
      <c r="AA276" s="86">
        <f>+((DETALLE_GD_1[[#This Row],[VALOR X UN (GD)]]-DETALLE_GD_1[[#This Row],[VALOR PPTO]])/DETALLE_GD_1[[#This Row],[VALOR PPTO]])</f>
        <v>6.195148216438967E-6</v>
      </c>
      <c r="AB276" s="2">
        <f>+DETALLE_GD_1[[#This Row],[VALOR PPTO]]*DETALLE_GD_1[[#This Row],[CANTIDAD RECIBIDA]]</f>
        <v>132878.17679999999</v>
      </c>
      <c r="AC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76" s="3">
        <f>+DETALLE_GD_1[[#This Row],[CANTIDAD SOLICITADA]]-DETALLE_GD_1[[#This Row],[DEVOLUCIÓN]]</f>
        <v>6</v>
      </c>
      <c r="AE276" s="38" t="str">
        <f>+_xlfn.XLOOKUP(DETALLE_GD_1[[#This Row],[CODIGO]],PRODUCTOS[CODIGO],PRODUCTOS[DESC CORTA],"",0)</f>
        <v>VOLCANITA EMPAPELADA CIELO</v>
      </c>
      <c r="AF276"/>
      <c r="AI276"/>
    </row>
    <row r="277" spans="1:35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6"/>
      <c r="V277" s="2"/>
      <c r="W277">
        <v>5655</v>
      </c>
      <c r="X277" s="2">
        <v>6579000000</v>
      </c>
      <c r="Y277" s="6">
        <v>488.02160000000009</v>
      </c>
      <c r="Z277" s="38">
        <v>10010</v>
      </c>
      <c r="AA277" s="86">
        <f>+((DETALLE_GD_1[[#This Row],[VALOR X UN (GD)]]-DETALLE_GD_1[[#This Row],[VALOR PPTO]])/DETALLE_GD_1[[#This Row],[VALOR PPTO]])</f>
        <v>0.17413220769640589</v>
      </c>
      <c r="AB277" s="2">
        <f>+DETALLE_GD_1[[#This Row],[VALOR PPTO]]*DETALLE_GD_1[[#This Row],[CANTIDAD RECIBIDA]]</f>
        <v>488.02000000000004</v>
      </c>
      <c r="AC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7" s="3">
        <f>+DETALLE_GD_1[[#This Row],[CANTIDAD SOLICITADA]]-DETALLE_GD_1[[#This Row],[DEVOLUCIÓN]]</f>
        <v>100</v>
      </c>
      <c r="AE277" s="38" t="str">
        <f>+_xlfn.XLOOKUP(DETALLE_GD_1[[#This Row],[CODIGO]],PRODUCTOS[CODIGO],PRODUCTOS[DESC CORTA],"",0)</f>
        <v>TORNILLO CRS 6X2 1/4</v>
      </c>
      <c r="AF277"/>
      <c r="AI277"/>
    </row>
    <row r="278" spans="1:35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6"/>
      <c r="V278" s="2"/>
      <c r="W278">
        <v>5655</v>
      </c>
      <c r="X278" s="2">
        <v>6579000000</v>
      </c>
      <c r="Y278" s="6">
        <v>1759.8730000000005</v>
      </c>
      <c r="Z278" s="38">
        <v>10010</v>
      </c>
      <c r="AA278" s="86">
        <f>+((DETALLE_GD_1[[#This Row],[VALOR X UN (GD)]]-DETALLE_GD_1[[#This Row],[VALOR PPTO]])/DETALLE_GD_1[[#This Row],[VALOR PPTO]])</f>
        <v>5.7532495205625568E-3</v>
      </c>
      <c r="AB278" s="2">
        <f>+DETALLE_GD_1[[#This Row],[VALOR PPTO]]*DETALLE_GD_1[[#This Row],[CANTIDAD RECIBIDA]]</f>
        <v>1759.875</v>
      </c>
      <c r="AC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8" s="3">
        <f>+DETALLE_GD_1[[#This Row],[CANTIDAD SOLICITADA]]-DETALLE_GD_1[[#This Row],[DEVOLUCIÓN]]</f>
        <v>50</v>
      </c>
      <c r="AE278" s="38">
        <f>+_xlfn.XLOOKUP(DETALLE_GD_1[[#This Row],[CODIGO]],PRODUCTOS[CODIGO],PRODUCTOS[DESC CORTA],"",0)</f>
        <v>0</v>
      </c>
      <c r="AF278"/>
      <c r="AI278"/>
    </row>
    <row r="279" spans="1:35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6"/>
      <c r="V279" s="2"/>
      <c r="W279">
        <v>5655</v>
      </c>
      <c r="X279" s="2">
        <v>6579000000</v>
      </c>
      <c r="Y279" s="6">
        <v>3021.2828690000006</v>
      </c>
      <c r="Z279" s="38">
        <v>10010</v>
      </c>
      <c r="AA279" s="86">
        <f>+((DETALLE_GD_1[[#This Row],[VALOR X UN (GD)]]-DETALLE_GD_1[[#This Row],[VALOR PPTO]])/DETALLE_GD_1[[#This Row],[VALOR PPTO]])</f>
        <v>-9.3635720110868878E-5</v>
      </c>
      <c r="AB279" s="2">
        <f>+DETALLE_GD_1[[#This Row],[VALOR PPTO]]*DETALLE_GD_1[[#This Row],[CANTIDAD RECIBIDA]]</f>
        <v>3021.2829000000002</v>
      </c>
      <c r="AC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79" s="3">
        <f>+DETALLE_GD_1[[#This Row],[CANTIDAD SOLICITADA]]-DETALLE_GD_1[[#This Row],[DEVOLUCIÓN]]</f>
        <v>1</v>
      </c>
      <c r="AE279" s="38" t="str">
        <f>+_xlfn.XLOOKUP(DETALLE_GD_1[[#This Row],[CODIGO]],PRODUCTOS[CODIGO],PRODUCTOS[DESC CORTA],"",0)</f>
        <v>TOPE DE PUERTA</v>
      </c>
      <c r="AF279"/>
      <c r="AI279"/>
    </row>
    <row r="280" spans="1:35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6"/>
      <c r="V280" s="2">
        <v>27300</v>
      </c>
      <c r="W280">
        <v>5655</v>
      </c>
      <c r="X280" s="2">
        <v>6579000000</v>
      </c>
      <c r="Y280" s="6">
        <v>27299.988560000002</v>
      </c>
      <c r="Z280" s="38">
        <v>10010</v>
      </c>
      <c r="AA280" s="86">
        <f>+((DETALLE_GD_1[[#This Row],[VALOR X UN (GD)]]-DETALLE_GD_1[[#This Row],[VALOR PPTO]])/DETALLE_GD_1[[#This Row],[VALOR PPTO]])</f>
        <v>4.0293056526552117E-7</v>
      </c>
      <c r="AB280" s="2">
        <f>+DETALLE_GD_1[[#This Row],[VALOR PPTO]]*DETALLE_GD_1[[#This Row],[CANTIDAD RECIBIDA]]</f>
        <v>27299.989000000001</v>
      </c>
      <c r="AC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0" s="3">
        <f>+DETALLE_GD_1[[#This Row],[CANTIDAD SOLICITADA]]-DETALLE_GD_1[[#This Row],[DEVOLUCIÓN]]</f>
        <v>10</v>
      </c>
      <c r="AE280" s="38" t="str">
        <f>+_xlfn.XLOOKUP(DETALLE_GD_1[[#This Row],[CODIGO]],PRODUCTOS[CODIGO],PRODUCTOS[DESC CORTA],"",0)</f>
        <v>GUARDAPOLVO BLANCO</v>
      </c>
      <c r="AF280"/>
      <c r="AI280"/>
    </row>
    <row r="281" spans="1:35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6"/>
      <c r="V281" s="2">
        <v>47890</v>
      </c>
      <c r="W281">
        <v>5655</v>
      </c>
      <c r="X281" s="2">
        <v>6579000000</v>
      </c>
      <c r="Y281" s="6">
        <v>47889.5</v>
      </c>
      <c r="Z281" s="38">
        <v>10010</v>
      </c>
      <c r="AA281" s="86">
        <f>+((DETALLE_GD_1[[#This Row],[VALOR X UN (GD)]]-DETALLE_GD_1[[#This Row],[VALOR PPTO]])/DETALLE_GD_1[[#This Row],[VALOR PPTO]])</f>
        <v>1.0440702032804685E-5</v>
      </c>
      <c r="AB281" s="2">
        <f>+DETALLE_GD_1[[#This Row],[VALOR PPTO]]*DETALLE_GD_1[[#This Row],[CANTIDAD RECIBIDA]]</f>
        <v>47889.5</v>
      </c>
      <c r="AC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1" s="3">
        <f>+DETALLE_GD_1[[#This Row],[CANTIDAD SOLICITADA]]-DETALLE_GD_1[[#This Row],[DEVOLUCIÓN]]</f>
        <v>1</v>
      </c>
      <c r="AE281" s="38">
        <f>+_xlfn.XLOOKUP(DETALLE_GD_1[[#This Row],[CODIGO]],PRODUCTOS[CODIGO],PRODUCTOS[DESC CORTA],"",0)</f>
        <v>0</v>
      </c>
      <c r="AF281"/>
      <c r="AI281"/>
    </row>
    <row r="282" spans="1:35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6"/>
      <c r="V282" s="2">
        <v>5496333</v>
      </c>
      <c r="W282">
        <v>5655</v>
      </c>
      <c r="X282" s="2">
        <v>6579000000</v>
      </c>
      <c r="Y282" s="6">
        <v>5118925.6273680013</v>
      </c>
      <c r="Z282" s="38">
        <v>10010</v>
      </c>
      <c r="AA282" s="86">
        <f>+((DETALLE_GD_1[[#This Row],[VALOR X UN (GD)]]-DETALLE_GD_1[[#This Row],[VALOR PPTO]])/DETALLE_GD_1[[#This Row],[VALOR PPTO]])</f>
        <v>7.3727843037213664E-2</v>
      </c>
      <c r="AB282" s="2">
        <f>+DETALLE_GD_1[[#This Row],[VALOR PPTO]]*DETALLE_GD_1[[#This Row],[CANTIDAD RECIBIDA]]</f>
        <v>5118925.6440000003</v>
      </c>
      <c r="AC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2" s="3">
        <f>+DETALLE_GD_1[[#This Row],[CANTIDAD SOLICITADA]]-DETALLE_GD_1[[#This Row],[DEVOLUCIÓN]]</f>
        <v>504</v>
      </c>
      <c r="AE282" s="38" t="str">
        <f>+_xlfn.XLOOKUP(DETALLE_GD_1[[#This Row],[CODIGO]],PRODUCTOS[CODIGO],PRODUCTOS[DESC CORTA],"",0)</f>
        <v>PINO 2X6X400</v>
      </c>
      <c r="AF282"/>
      <c r="AI282"/>
    </row>
    <row r="283" spans="1:35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6"/>
      <c r="V283" s="2">
        <v>1112366</v>
      </c>
      <c r="W283">
        <v>5655</v>
      </c>
      <c r="X283" s="2">
        <v>6579000000</v>
      </c>
      <c r="Y283" s="6">
        <v>1121391.9979500002</v>
      </c>
      <c r="Z283" s="38">
        <v>10010</v>
      </c>
      <c r="AA283" s="86">
        <f>+((DETALLE_GD_1[[#This Row],[VALOR X UN (GD)]]-DETALLE_GD_1[[#This Row],[VALOR PPTO]])/DETALLE_GD_1[[#This Row],[VALOR PPTO]])</f>
        <v>-8.048921347797177E-3</v>
      </c>
      <c r="AB283" s="2">
        <f>+DETALLE_GD_1[[#This Row],[VALOR PPTO]]*DETALLE_GD_1[[#This Row],[CANTIDAD RECIBIDA]]</f>
        <v>1121391.9990000001</v>
      </c>
      <c r="AC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3" s="3">
        <f>+DETALLE_GD_1[[#This Row],[CANTIDAD SOLICITADA]]-DETALLE_GD_1[[#This Row],[DEVOLUCIÓN]]</f>
        <v>70</v>
      </c>
      <c r="AE283" s="38" t="str">
        <f>+_xlfn.XLOOKUP(DETALLE_GD_1[[#This Row],[CODIGO]],PRODUCTOS[CODIGO],PRODUCTOS[DESC CORTA],"",0)</f>
        <v>VOCANITA EMPAPELADA MURO</v>
      </c>
      <c r="AF283"/>
      <c r="AI283"/>
    </row>
    <row r="284" spans="1:35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6"/>
      <c r="V284" s="2">
        <v>340511</v>
      </c>
      <c r="W284">
        <v>5655</v>
      </c>
      <c r="X284" s="2">
        <v>6579000000</v>
      </c>
      <c r="Y284" s="6">
        <v>342272.91619800002</v>
      </c>
      <c r="Z284" s="38">
        <v>10010</v>
      </c>
      <c r="AA284" s="86">
        <f>+((DETALLE_GD_1[[#This Row],[VALOR X UN (GD)]]-DETALLE_GD_1[[#This Row],[VALOR PPTO]])/DETALLE_GD_1[[#This Row],[VALOR PPTO]])</f>
        <v>-3.4624169548235481E-2</v>
      </c>
      <c r="AB284" s="2">
        <f>+DETALLE_GD_1[[#This Row],[VALOR PPTO]]*DETALLE_GD_1[[#This Row],[CANTIDAD RECIBIDA]]</f>
        <v>342272.91959999996</v>
      </c>
      <c r="AC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4" s="3">
        <f>+DETALLE_GD_1[[#This Row],[CANTIDAD SOLICITADA]]-DETALLE_GD_1[[#This Row],[DEVOLUCIÓN]]</f>
        <v>162</v>
      </c>
      <c r="AE284" s="38" t="str">
        <f>+_xlfn.XLOOKUP(DETALLE_GD_1[[#This Row],[CODIGO]],PRODUCTOS[CODIGO],PRODUCTOS[DESC CORTA],"",0)</f>
        <v>AISLAN GLASS 90MM</v>
      </c>
      <c r="AF284"/>
      <c r="AI284"/>
    </row>
    <row r="285" spans="1:35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6"/>
      <c r="V285" s="2"/>
      <c r="W285">
        <v>5655</v>
      </c>
      <c r="X285" s="2">
        <v>6579000000</v>
      </c>
      <c r="Y285" s="6">
        <v>319921.50595135131</v>
      </c>
      <c r="Z285" s="38">
        <v>10010</v>
      </c>
      <c r="AA285" s="86">
        <f>+((DETALLE_GD_1[[#This Row],[VALOR X UN (GD)]]-DETALLE_GD_1[[#This Row],[VALOR PPTO]])/DETALLE_GD_1[[#This Row],[VALOR PPTO]])</f>
        <v>-0.96846413885906391</v>
      </c>
      <c r="AB285" s="2">
        <f>+DETALLE_GD_1[[#This Row],[VALOR PPTO]]*DETALLE_GD_1[[#This Row],[CANTIDAD RECIBIDA]]</f>
        <v>319921.5</v>
      </c>
      <c r="AC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5" s="3">
        <f>+DETALLE_GD_1[[#This Row],[CANTIDAD SOLICITADA]]-DETALLE_GD_1[[#This Row],[DEVOLUCIÓN]]</f>
        <v>3000</v>
      </c>
      <c r="AE285" s="38" t="str">
        <f>+_xlfn.XLOOKUP(DETALLE_GD_1[[#This Row],[CODIGO]],PRODUCTOS[CODIGO],PRODUCTOS[DESC CORTA],"",0)</f>
        <v>TORNILLO CRS 6X1 5/8</v>
      </c>
      <c r="AF285"/>
      <c r="AI285"/>
    </row>
    <row r="286" spans="1:35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6" t="s">
        <v>2011</v>
      </c>
      <c r="V286" s="2">
        <v>2086620</v>
      </c>
      <c r="W286">
        <v>5655</v>
      </c>
      <c r="X286" s="2">
        <v>6579000000</v>
      </c>
      <c r="Y286" s="6">
        <v>35000.000000000029</v>
      </c>
      <c r="Z286" s="38">
        <v>10010</v>
      </c>
      <c r="AA286" s="86">
        <f>+((DETALLE_GD_1[[#This Row],[VALOR X UN (GD)]]-DETALLE_GD_1[[#This Row],[VALOR PPTO]])/DETALLE_GD_1[[#This Row],[VALOR PPTO]])</f>
        <v>0</v>
      </c>
      <c r="AB286" s="2">
        <f>+DETALLE_GD_1[[#This Row],[VALOR PPTO]]*DETALLE_GD_1[[#This Row],[CANTIDAD RECIBIDA]]</f>
        <v>35000</v>
      </c>
      <c r="AC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6" s="3">
        <f>+DETALLE_GD_1[[#This Row],[CANTIDAD SOLICITADA]]-DETALLE_GD_1[[#This Row],[DEVOLUCIÓN]]</f>
        <v>1</v>
      </c>
      <c r="AE286" s="38" t="str">
        <f>+_xlfn.XLOOKUP(DETALLE_GD_1[[#This Row],[CODIGO]],PRODUCTOS[CODIGO],PRODUCTOS[DESC CORTA],"",0)</f>
        <v>CLAVO HELICOIDAL PROFIX</v>
      </c>
      <c r="AF286"/>
      <c r="AI286"/>
    </row>
    <row r="287" spans="1:35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6"/>
      <c r="V287" s="2"/>
      <c r="W287">
        <v>5655</v>
      </c>
      <c r="X287" s="2">
        <v>6579000000</v>
      </c>
      <c r="Y287" s="6">
        <v>0</v>
      </c>
      <c r="Z287" s="38">
        <v>10010</v>
      </c>
      <c r="AA287" s="86">
        <f>+((DETALLE_GD_1[[#This Row],[VALOR X UN (GD)]]-DETALLE_GD_1[[#This Row],[VALOR PPTO]])/DETALLE_GD_1[[#This Row],[VALOR PPTO]])</f>
        <v>1.2840923791721904E-2</v>
      </c>
      <c r="AB287" s="2">
        <f>+DETALLE_GD_1[[#This Row],[VALOR PPTO]]*DETALLE_GD_1[[#This Row],[CANTIDAD RECIBIDA]]</f>
        <v>0</v>
      </c>
      <c r="AC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7" s="3">
        <f>+DETALLE_GD_1[[#This Row],[CANTIDAD SOLICITADA]]-DETALLE_GD_1[[#This Row],[DEVOLUCIÓN]]</f>
        <v>0</v>
      </c>
      <c r="AE287" s="38" t="str">
        <f>+_xlfn.XLOOKUP(DETALLE_GD_1[[#This Row],[CODIGO]],PRODUCTOS[CODIGO],PRODUCTOS[DESC CORTA],"",0)</f>
        <v>PINO 2X6X320</v>
      </c>
      <c r="AF287"/>
      <c r="AI287"/>
    </row>
    <row r="288" spans="1:35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6"/>
      <c r="V288" s="2"/>
      <c r="W288">
        <v>5655</v>
      </c>
      <c r="X288" s="2">
        <v>6579000000</v>
      </c>
      <c r="Y288" s="6">
        <v>139999.8464000001</v>
      </c>
      <c r="Z288" s="38">
        <v>10010</v>
      </c>
      <c r="AA288" s="86">
        <f>+((DETALLE_GD_1[[#This Row],[VALOR X UN (GD)]]-DETALLE_GD_1[[#This Row],[VALOR PPTO]])/DETALLE_GD_1[[#This Row],[VALOR PPTO]])</f>
        <v>1.1428584490190236E-6</v>
      </c>
      <c r="AB288" s="2">
        <f>+DETALLE_GD_1[[#This Row],[VALOR PPTO]]*DETALLE_GD_1[[#This Row],[CANTIDAD RECIBIDA]]</f>
        <v>139999.84</v>
      </c>
      <c r="AC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88" s="3">
        <f>+DETALLE_GD_1[[#This Row],[CANTIDAD SOLICITADA]]-DETALLE_GD_1[[#This Row],[DEVOLUCIÓN]]</f>
        <v>200</v>
      </c>
      <c r="AE288" s="38">
        <f>+_xlfn.XLOOKUP(DETALLE_GD_1[[#This Row],[CODIGO]],PRODUCTOS[CODIGO],PRODUCTOS[DESC CORTA],"",0)</f>
        <v>0</v>
      </c>
      <c r="AF288"/>
      <c r="AI288"/>
    </row>
    <row r="289" spans="1:35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6"/>
      <c r="V289" s="2"/>
      <c r="W289">
        <v>5655</v>
      </c>
      <c r="X289" s="2">
        <v>6579000000</v>
      </c>
      <c r="Y289" s="6">
        <v>236587.61999999997</v>
      </c>
      <c r="Z289" s="38">
        <v>10010</v>
      </c>
      <c r="AA289" s="86">
        <f>+((DETALLE_GD_1[[#This Row],[VALOR X UN (GD)]]-DETALLE_GD_1[[#This Row],[VALOR PPTO]])/DETALLE_GD_1[[#This Row],[VALOR PPTO]])</f>
        <v>1.6907056835812905E-6</v>
      </c>
      <c r="AB289" s="2">
        <f>+DETALLE_GD_1[[#This Row],[VALOR PPTO]]*DETALLE_GD_1[[#This Row],[CANTIDAD RECIBIDA]]</f>
        <v>236587.6</v>
      </c>
      <c r="AC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89" s="3">
        <f>+DETALLE_GD_1[[#This Row],[CANTIDAD SOLICITADA]]-DETALLE_GD_1[[#This Row],[DEVOLUCIÓN]]</f>
        <v>500</v>
      </c>
      <c r="AE289" s="38" t="str">
        <f>+_xlfn.XLOOKUP(DETALLE_GD_1[[#This Row],[CODIGO]],PRODUCTOS[CODIGO],PRODUCTOS[DESC CORTA],"",0)</f>
        <v>TORNILLO SIMPSON 6"</v>
      </c>
      <c r="AF289"/>
      <c r="AI289"/>
    </row>
    <row r="290" spans="1:35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6"/>
      <c r="V290" s="2"/>
      <c r="W290">
        <v>5655</v>
      </c>
      <c r="X290" s="2">
        <v>6579000000</v>
      </c>
      <c r="Y290" s="6">
        <v>20841.8325</v>
      </c>
      <c r="Z290" s="38">
        <v>10010</v>
      </c>
      <c r="AA290" s="86">
        <f>+((DETALLE_GD_1[[#This Row],[VALOR X UN (GD)]]-DETALLE_GD_1[[#This Row],[VALOR PPTO]])/DETALLE_GD_1[[#This Row],[VALOR PPTO]])</f>
        <v>0.15474401492382611</v>
      </c>
      <c r="AB290" s="2">
        <f>+DETALLE_GD_1[[#This Row],[VALOR PPTO]]*DETALLE_GD_1[[#This Row],[CANTIDAD RECIBIDA]]</f>
        <v>20841.840000000004</v>
      </c>
      <c r="AC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0" s="3">
        <f>+DETALLE_GD_1[[#This Row],[CANTIDAD SOLICITADA]]-DETALLE_GD_1[[#This Row],[DEVOLUCIÓN]]</f>
        <v>300</v>
      </c>
      <c r="AE290" s="38">
        <f>+_xlfn.XLOOKUP(DETALLE_GD_1[[#This Row],[CODIGO]],PRODUCTOS[CODIGO],PRODUCTOS[DESC CORTA],"",0)</f>
        <v>0</v>
      </c>
      <c r="AF290"/>
      <c r="AI290"/>
    </row>
    <row r="291" spans="1:35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6"/>
      <c r="V291" s="2"/>
      <c r="W291">
        <v>5655</v>
      </c>
      <c r="X291" s="2">
        <v>6579000000</v>
      </c>
      <c r="Y291" s="6">
        <v>3450.3780000000002</v>
      </c>
      <c r="Z291" s="38">
        <v>10010</v>
      </c>
      <c r="AA291" s="86">
        <f>+((DETALLE_GD_1[[#This Row],[VALOR X UN (GD)]]-DETALLE_GD_1[[#This Row],[VALOR PPTO]])/DETALLE_GD_1[[#This Row],[VALOR PPTO]])</f>
        <v>0.11552607096589076</v>
      </c>
      <c r="AB291" s="2">
        <f>+DETALLE_GD_1[[#This Row],[VALOR PPTO]]*DETALLE_GD_1[[#This Row],[CANTIDAD RECIBIDA]]</f>
        <v>3450.3900000000003</v>
      </c>
      <c r="AC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1" s="3">
        <f>+DETALLE_GD_1[[#This Row],[CANTIDAD SOLICITADA]]-DETALLE_GD_1[[#This Row],[DEVOLUCIÓN]]</f>
        <v>300</v>
      </c>
      <c r="AE291" s="38">
        <f>+_xlfn.XLOOKUP(DETALLE_GD_1[[#This Row],[CODIGO]],PRODUCTOS[CODIGO],PRODUCTOS[DESC CORTA],"",0)</f>
        <v>0</v>
      </c>
      <c r="AF291"/>
      <c r="AI291"/>
    </row>
    <row r="292" spans="1:35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6"/>
      <c r="V292" s="2"/>
      <c r="W292">
        <v>5655</v>
      </c>
      <c r="X292" s="2">
        <v>6579000000</v>
      </c>
      <c r="Y292" s="6">
        <v>1647115.5040800001</v>
      </c>
      <c r="Z292" s="38">
        <v>10010</v>
      </c>
      <c r="AA292" s="86">
        <f>+((DETALLE_GD_1[[#This Row],[VALOR X UN (GD)]]-DETALLE_GD_1[[#This Row],[VALOR PPTO]])/DETALLE_GD_1[[#This Row],[VALOR PPTO]])</f>
        <v>3.059894707725925E-7</v>
      </c>
      <c r="AB292" s="2">
        <f>+DETALLE_GD_1[[#This Row],[VALOR PPTO]]*DETALLE_GD_1[[#This Row],[CANTIDAD RECIBIDA]]</f>
        <v>1647115.5</v>
      </c>
      <c r="AC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2" s="3">
        <f>+DETALLE_GD_1[[#This Row],[CANTIDAD SOLICITADA]]-DETALLE_GD_1[[#This Row],[DEVOLUCIÓN]]</f>
        <v>120</v>
      </c>
      <c r="AE292" s="38" t="str">
        <f>+_xlfn.XLOOKUP(DETALLE_GD_1[[#This Row],[CODIGO]],PRODUCTOS[CODIGO],PRODUCTOS[DESC CORTA],"",0)</f>
        <v>PINO 2X8X4</v>
      </c>
      <c r="AF292"/>
      <c r="AI292"/>
    </row>
    <row r="293" spans="1:35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6"/>
      <c r="V293" s="2">
        <v>7936278</v>
      </c>
      <c r="W293">
        <v>5655</v>
      </c>
      <c r="X293" s="2">
        <v>6579000000</v>
      </c>
      <c r="Y293" s="6">
        <v>2765756.1728999964</v>
      </c>
      <c r="Z293" s="38">
        <v>10010</v>
      </c>
      <c r="AA293" s="86">
        <f>+((DETALLE_GD_1[[#This Row],[VALOR X UN (GD)]]-DETALLE_GD_1[[#This Row],[VALOR PPTO]])/DETALLE_GD_1[[#This Row],[VALOR PPTO]])</f>
        <v>1.2840923791721904E-2</v>
      </c>
      <c r="AB293" s="2">
        <f>+DETALLE_GD_1[[#This Row],[VALOR PPTO]]*DETALLE_GD_1[[#This Row],[CANTIDAD RECIBIDA]]</f>
        <v>2765756.1540000001</v>
      </c>
      <c r="AC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3" s="3">
        <f>+DETALLE_GD_1[[#This Row],[CANTIDAD SOLICITADA]]-DETALLE_GD_1[[#This Row],[DEVOLUCIÓN]]</f>
        <v>420</v>
      </c>
      <c r="AE293" s="38" t="str">
        <f>+_xlfn.XLOOKUP(DETALLE_GD_1[[#This Row],[CODIGO]],PRODUCTOS[CODIGO],PRODUCTOS[DESC CORTA],"",0)</f>
        <v>PINO 2X6X320</v>
      </c>
      <c r="AF293"/>
      <c r="AI293"/>
    </row>
    <row r="294" spans="1:35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6"/>
      <c r="V294" s="2"/>
      <c r="W294">
        <v>5655</v>
      </c>
      <c r="X294" s="2">
        <v>6579000000</v>
      </c>
      <c r="Y294" s="6">
        <v>3320224.037496001</v>
      </c>
      <c r="Z294" s="38">
        <v>10010</v>
      </c>
      <c r="AA294" s="86">
        <f>+((DETALLE_GD_1[[#This Row],[VALOR X UN (GD)]]-DETALLE_GD_1[[#This Row],[VALOR PPTO]])/DETALLE_GD_1[[#This Row],[VALOR PPTO]])</f>
        <v>2.6218399323549347E-2</v>
      </c>
      <c r="AB294" s="2">
        <f>+DETALLE_GD_1[[#This Row],[VALOR PPTO]]*DETALLE_GD_1[[#This Row],[CANTIDAD RECIBIDA]]</f>
        <v>3320224.02</v>
      </c>
      <c r="AC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4" s="3">
        <f>+DETALLE_GD_1[[#This Row],[CANTIDAD SOLICITADA]]-DETALLE_GD_1[[#This Row],[DEVOLUCIÓN]]</f>
        <v>648</v>
      </c>
      <c r="AE294" s="38" t="str">
        <f>+_xlfn.XLOOKUP(DETALLE_GD_1[[#This Row],[CODIGO]],PRODUCTOS[CODIGO],PRODUCTOS[DESC CORTA],"",0)</f>
        <v>PINO 2X4X320</v>
      </c>
      <c r="AF294"/>
      <c r="AI294"/>
    </row>
    <row r="295" spans="1:35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6"/>
      <c r="V295" s="2"/>
      <c r="W295">
        <v>5655</v>
      </c>
      <c r="X295" s="2">
        <v>6579000000</v>
      </c>
      <c r="Y295" s="6">
        <v>41451.848739000001</v>
      </c>
      <c r="Z295" s="38">
        <v>10010</v>
      </c>
      <c r="AA295" s="86">
        <f>+((DETALLE_GD_1[[#This Row],[VALOR X UN (GD)]]-DETALLE_GD_1[[#This Row],[VALOR PPTO]])/DETALLE_GD_1[[#This Row],[VALOR PPTO]])</f>
        <v>3.6500181473864699E-6</v>
      </c>
      <c r="AB295" s="2">
        <f>+DETALLE_GD_1[[#This Row],[VALOR PPTO]]*DETALLE_GD_1[[#This Row],[CANTIDAD RECIBIDA]]</f>
        <v>41451.848700000002</v>
      </c>
      <c r="AC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5" s="3">
        <f>+DETALLE_GD_1[[#This Row],[CANTIDAD SOLICITADA]]-DETALLE_GD_1[[#This Row],[DEVOLUCIÓN]]</f>
        <v>1</v>
      </c>
      <c r="AE295" s="38">
        <f>+_xlfn.XLOOKUP(DETALLE_GD_1[[#This Row],[CODIGO]],PRODUCTOS[CODIGO],PRODUCTOS[DESC CORTA],"",0)</f>
        <v>0</v>
      </c>
      <c r="AF295"/>
      <c r="AI295"/>
    </row>
    <row r="296" spans="1:35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6"/>
      <c r="V296" s="2"/>
      <c r="W296">
        <v>5655</v>
      </c>
      <c r="X296" s="2">
        <v>6579000000</v>
      </c>
      <c r="Y296" s="6">
        <v>1358147.1985249999</v>
      </c>
      <c r="Z296" s="38">
        <v>10010</v>
      </c>
      <c r="AA296" s="86">
        <f>+((DETALLE_GD_1[[#This Row],[VALOR X UN (GD)]]-DETALLE_GD_1[[#This Row],[VALOR PPTO]])/DETALLE_GD_1[[#This Row],[VALOR PPTO]])</f>
        <v>-4.1889395362258329E-3</v>
      </c>
      <c r="AB296" s="2">
        <f>+DETALLE_GD_1[[#This Row],[VALOR PPTO]]*DETALLE_GD_1[[#This Row],[CANTIDAD RECIBIDA]]</f>
        <v>1358147.1995000001</v>
      </c>
      <c r="AC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6" s="3">
        <f>+DETALLE_GD_1[[#This Row],[CANTIDAD SOLICITADA]]-DETALLE_GD_1[[#This Row],[DEVOLUCIÓN]]</f>
        <v>65</v>
      </c>
      <c r="AE296" s="38">
        <f>+_xlfn.XLOOKUP(DETALLE_GD_1[[#This Row],[CODIGO]],PRODUCTOS[CODIGO],PRODUCTOS[DESC CORTA],"",0)</f>
        <v>0</v>
      </c>
      <c r="AF296"/>
      <c r="AI296"/>
    </row>
    <row r="297" spans="1:35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6"/>
      <c r="V297" s="2"/>
      <c r="W297">
        <v>5655</v>
      </c>
      <c r="X297" s="2">
        <v>6579000000</v>
      </c>
      <c r="Y297" s="6">
        <v>342272.91619800002</v>
      </c>
      <c r="Z297" s="38">
        <v>10010</v>
      </c>
      <c r="AA297" s="86">
        <f>+((DETALLE_GD_1[[#This Row],[VALOR X UN (GD)]]-DETALLE_GD_1[[#This Row],[VALOR PPTO]])/DETALLE_GD_1[[#This Row],[VALOR PPTO]])</f>
        <v>-2.469060190293812E-2</v>
      </c>
      <c r="AB297" s="2">
        <f>+DETALLE_GD_1[[#This Row],[VALOR PPTO]]*DETALLE_GD_1[[#This Row],[CANTIDAD RECIBIDA]]</f>
        <v>342272.91959999996</v>
      </c>
      <c r="AC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97" s="3">
        <f>+DETALLE_GD_1[[#This Row],[CANTIDAD SOLICITADA]]-DETALLE_GD_1[[#This Row],[DEVOLUCIÓN]]</f>
        <v>162</v>
      </c>
      <c r="AE297" s="38" t="str">
        <f>+_xlfn.XLOOKUP(DETALLE_GD_1[[#This Row],[CODIGO]],PRODUCTOS[CODIGO],PRODUCTOS[DESC CORTA],"",0)</f>
        <v>AISLAN GLASS 90MM</v>
      </c>
      <c r="AF297"/>
      <c r="AI297"/>
    </row>
    <row r="298" spans="1:35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6"/>
      <c r="V298" s="2">
        <v>360896</v>
      </c>
      <c r="W298">
        <v>5655</v>
      </c>
      <c r="X298" s="2">
        <v>6579000000</v>
      </c>
      <c r="Y298" s="6">
        <v>6126.3591180000003</v>
      </c>
      <c r="Z298" s="38">
        <v>10010</v>
      </c>
      <c r="AA298" s="86">
        <f>+((DETALLE_GD_1[[#This Row],[VALOR X UN (GD)]]-DETALLE_GD_1[[#This Row],[VALOR PPTO]])/DETALLE_GD_1[[#This Row],[VALOR PPTO]])</f>
        <v>-5.8615564993553597E-5</v>
      </c>
      <c r="AB298" s="2">
        <f>+DETALLE_GD_1[[#This Row],[VALOR PPTO]]*DETALLE_GD_1[[#This Row],[CANTIDAD RECIBIDA]]</f>
        <v>6126.3590999999997</v>
      </c>
      <c r="AC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8" s="3">
        <f>+DETALLE_GD_1[[#This Row],[CANTIDAD SOLICITADA]]-DETALLE_GD_1[[#This Row],[DEVOLUCIÓN]]</f>
        <v>3</v>
      </c>
      <c r="AE298" s="38" t="str">
        <f>+_xlfn.XLOOKUP(DETALLE_GD_1[[#This Row],[CODIGO]],PRODUCTOS[CODIGO],PRODUCTOS[DESC CORTA],"",0)</f>
        <v>BROCHA 5/8 X4</v>
      </c>
      <c r="AF298"/>
      <c r="AI298"/>
    </row>
    <row r="299" spans="1:35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6"/>
      <c r="V299" s="2"/>
      <c r="W299">
        <v>5655</v>
      </c>
      <c r="X299" s="2">
        <v>6579000000</v>
      </c>
      <c r="Y299" s="6">
        <v>208945.72284999999</v>
      </c>
      <c r="Z299" s="38">
        <v>10010</v>
      </c>
      <c r="AA299" s="86">
        <f>+((DETALLE_GD_1[[#This Row],[VALOR X UN (GD)]]-DETALLE_GD_1[[#This Row],[VALOR PPTO]])/DETALLE_GD_1[[#This Row],[VALOR PPTO]])</f>
        <v>-2.0853406030234855E-3</v>
      </c>
      <c r="AB299" s="2">
        <f>+DETALLE_GD_1[[#This Row],[VALOR PPTO]]*DETALLE_GD_1[[#This Row],[CANTIDAD RECIBIDA]]</f>
        <v>208945.723</v>
      </c>
      <c r="AC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99" s="3">
        <f>+DETALLE_GD_1[[#This Row],[CANTIDAD SOLICITADA]]-DETALLE_GD_1[[#This Row],[DEVOLUCIÓN]]</f>
        <v>10</v>
      </c>
      <c r="AE299" s="38">
        <f>+_xlfn.XLOOKUP(DETALLE_GD_1[[#This Row],[CODIGO]],PRODUCTOS[CODIGO],PRODUCTOS[DESC CORTA],"",0)</f>
        <v>0</v>
      </c>
      <c r="AF299"/>
      <c r="AI299"/>
    </row>
    <row r="300" spans="1:35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6"/>
      <c r="V300" s="2"/>
      <c r="W300">
        <v>5655</v>
      </c>
      <c r="X300" s="2">
        <v>6579000000</v>
      </c>
      <c r="Y300" s="6">
        <v>66439.088316000008</v>
      </c>
      <c r="Z300" s="38">
        <v>10010</v>
      </c>
      <c r="AA300" s="86">
        <f>+((DETALLE_GD_1[[#This Row],[VALOR X UN (GD)]]-DETALLE_GD_1[[#This Row],[VALOR PPTO]])/DETALLE_GD_1[[#This Row],[VALOR PPTO]])</f>
        <v>-1.3320471748323826E-6</v>
      </c>
      <c r="AB300" s="2">
        <f>+DETALLE_GD_1[[#This Row],[VALOR PPTO]]*DETALLE_GD_1[[#This Row],[CANTIDAD RECIBIDA]]</f>
        <v>66439.088399999993</v>
      </c>
      <c r="AC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00" s="3">
        <f>+DETALLE_GD_1[[#This Row],[CANTIDAD SOLICITADA]]-DETALLE_GD_1[[#This Row],[DEVOLUCIÓN]]</f>
        <v>3</v>
      </c>
      <c r="AE300" s="38" t="str">
        <f>+_xlfn.XLOOKUP(DETALLE_GD_1[[#This Row],[CODIGO]],PRODUCTOS[CODIGO],PRODUCTOS[DESC CORTA],"",0)</f>
        <v>VOLCANITA EMPAPELADA CIELO</v>
      </c>
      <c r="AF300"/>
      <c r="AI300"/>
    </row>
    <row r="301" spans="1:35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6"/>
      <c r="V301" s="2"/>
      <c r="W301">
        <v>5655</v>
      </c>
      <c r="X301" s="2">
        <v>6579000000</v>
      </c>
      <c r="Y301" s="6">
        <v>1511.409764</v>
      </c>
      <c r="Z301" s="38">
        <v>10010</v>
      </c>
      <c r="AA301" s="86">
        <f>+((DETALLE_GD_1[[#This Row],[VALOR X UN (GD)]]-DETALLE_GD_1[[#This Row],[VALOR PPTO]])/DETALLE_GD_1[[#This Row],[VALOR PPTO]])</f>
        <v>-1.4827083958301651E-2</v>
      </c>
      <c r="AB301" s="2">
        <f>+DETALLE_GD_1[[#This Row],[VALOR PPTO]]*DETALLE_GD_1[[#This Row],[CANTIDAD RECIBIDA]]</f>
        <v>1511.4097999999999</v>
      </c>
      <c r="AC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1" s="3">
        <f>+DETALLE_GD_1[[#This Row],[CANTIDAD SOLICITADA]]-DETALLE_GD_1[[#This Row],[DEVOLUCIÓN]]</f>
        <v>2</v>
      </c>
      <c r="AE301" s="38">
        <f>+_xlfn.XLOOKUP(DETALLE_GD_1[[#This Row],[CODIGO]],PRODUCTOS[CODIGO],PRODUCTOS[DESC CORTA],"",0)</f>
        <v>0</v>
      </c>
      <c r="AF301"/>
      <c r="AI301"/>
    </row>
    <row r="302" spans="1:35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6"/>
      <c r="V302" s="2"/>
      <c r="W302">
        <v>5655</v>
      </c>
      <c r="X302" s="2">
        <v>6579000000</v>
      </c>
      <c r="Y302" s="6">
        <v>8164.9821430000002</v>
      </c>
      <c r="Z302" s="38">
        <v>10010</v>
      </c>
      <c r="AA302" s="86">
        <f>+((DETALLE_GD_1[[#This Row],[VALOR X UN (GD)]]-DETALLE_GD_1[[#This Row],[VALOR PPTO]])/DETALLE_GD_1[[#This Row],[VALOR PPTO]])</f>
        <v>2.1922889457194073E-6</v>
      </c>
      <c r="AB302" s="2">
        <f>+DETALLE_GD_1[[#This Row],[VALOR PPTO]]*DETALLE_GD_1[[#This Row],[CANTIDAD RECIBIDA]]</f>
        <v>8164.9821000000002</v>
      </c>
      <c r="AC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2" s="3">
        <f>+DETALLE_GD_1[[#This Row],[CANTIDAD SOLICITADA]]-DETALLE_GD_1[[#This Row],[DEVOLUCIÓN]]</f>
        <v>1</v>
      </c>
      <c r="AE302" s="38">
        <f>+_xlfn.XLOOKUP(DETALLE_GD_1[[#This Row],[CODIGO]],PRODUCTOS[CODIGO],PRODUCTOS[DESC CORTA],"",0)</f>
        <v>0</v>
      </c>
      <c r="AF302"/>
      <c r="AI302"/>
    </row>
    <row r="303" spans="1:35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6"/>
      <c r="V303" s="2"/>
      <c r="W303">
        <v>5655</v>
      </c>
      <c r="X303" s="2">
        <v>6579000000</v>
      </c>
      <c r="Y303" s="6">
        <v>16517.660688</v>
      </c>
      <c r="Z303" s="38">
        <v>10010</v>
      </c>
      <c r="AA303" s="86">
        <f>+((DETALLE_GD_1[[#This Row],[VALOR X UN (GD)]]-DETALLE_GD_1[[#This Row],[VALOR PPTO]])/DETALLE_GD_1[[#This Row],[VALOR PPTO]])</f>
        <v>2.0559812453786519E-5</v>
      </c>
      <c r="AB303" s="2">
        <f>+DETALLE_GD_1[[#This Row],[VALOR PPTO]]*DETALLE_GD_1[[#This Row],[CANTIDAD RECIBIDA]]</f>
        <v>16517.660400000001</v>
      </c>
      <c r="AC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3" s="3">
        <f>+DETALLE_GD_1[[#This Row],[CANTIDAD SOLICITADA]]-DETALLE_GD_1[[#This Row],[DEVOLUCIÓN]]</f>
        <v>12</v>
      </c>
      <c r="AE303" s="38">
        <f>+_xlfn.XLOOKUP(DETALLE_GD_1[[#This Row],[CODIGO]],PRODUCTOS[CODIGO],PRODUCTOS[DESC CORTA],"",0)</f>
        <v>0</v>
      </c>
      <c r="AF303"/>
      <c r="AI303"/>
    </row>
    <row r="304" spans="1:35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6"/>
      <c r="V304" s="2"/>
      <c r="W304">
        <v>5655</v>
      </c>
      <c r="X304" s="2">
        <v>6579000000</v>
      </c>
      <c r="Y304" s="6">
        <v>27299.988560000002</v>
      </c>
      <c r="Z304" s="38">
        <v>10010</v>
      </c>
      <c r="AA304" s="86">
        <f>+((DETALLE_GD_1[[#This Row],[VALOR X UN (GD)]]-DETALLE_GD_1[[#This Row],[VALOR PPTO]])/DETALLE_GD_1[[#This Row],[VALOR PPTO]])</f>
        <v>4.0293056526552117E-7</v>
      </c>
      <c r="AB304" s="2">
        <f>+DETALLE_GD_1[[#This Row],[VALOR PPTO]]*DETALLE_GD_1[[#This Row],[CANTIDAD RECIBIDA]]</f>
        <v>27299.989000000001</v>
      </c>
      <c r="AC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4" s="3">
        <f>+DETALLE_GD_1[[#This Row],[CANTIDAD SOLICITADA]]-DETALLE_GD_1[[#This Row],[DEVOLUCIÓN]]</f>
        <v>10</v>
      </c>
      <c r="AE304" s="38" t="str">
        <f>+_xlfn.XLOOKUP(DETALLE_GD_1[[#This Row],[CODIGO]],PRODUCTOS[CODIGO],PRODUCTOS[DESC CORTA],"",0)</f>
        <v>GUARDAPOLVO BLANCO</v>
      </c>
      <c r="AF304"/>
      <c r="AI304"/>
    </row>
    <row r="305" spans="1:35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6"/>
      <c r="V305" s="2"/>
      <c r="W305">
        <v>5655</v>
      </c>
      <c r="X305" s="2">
        <v>6579000000</v>
      </c>
      <c r="Y305" s="6">
        <v>18880.599999999999</v>
      </c>
      <c r="Z305" s="38">
        <v>10010</v>
      </c>
      <c r="AA305" s="86">
        <f>+((DETALLE_GD_1[[#This Row],[VALOR X UN (GD)]]-DETALLE_GD_1[[#This Row],[VALOR PPTO]])/DETALLE_GD_1[[#This Row],[VALOR PPTO]])</f>
        <v>-1.6736756247152393E-3</v>
      </c>
      <c r="AB305" s="2">
        <f>+DETALLE_GD_1[[#This Row],[VALOR PPTO]]*DETALLE_GD_1[[#This Row],[CANTIDAD RECIBIDA]]</f>
        <v>18880.599999999999</v>
      </c>
      <c r="AC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5" s="3">
        <f>+DETALLE_GD_1[[#This Row],[CANTIDAD SOLICITADA]]-DETALLE_GD_1[[#This Row],[DEVOLUCIÓN]]</f>
        <v>1</v>
      </c>
      <c r="AE305" s="38" t="str">
        <f>+_xlfn.XLOOKUP(DETALLE_GD_1[[#This Row],[CODIGO]],PRODUCTOS[CODIGO],PRODUCTOS[DESC CORTA],"",0)</f>
        <v>CERRADURA ACCESO 1 MANILLA</v>
      </c>
      <c r="AF305"/>
      <c r="AI305"/>
    </row>
    <row r="306" spans="1:35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6"/>
      <c r="V306" s="2"/>
      <c r="W306">
        <v>5655</v>
      </c>
      <c r="X306" s="2">
        <v>6579000000</v>
      </c>
      <c r="Y306" s="6">
        <v>7500.0356400000001</v>
      </c>
      <c r="Z306" s="38">
        <v>10010</v>
      </c>
      <c r="AA306" s="86">
        <f>+((DETALLE_GD_1[[#This Row],[VALOR X UN (GD)]]-DETALLE_GD_1[[#This Row],[VALOR PPTO]])/DETALLE_GD_1[[#This Row],[VALOR PPTO]])</f>
        <v>-4.799976960156248E-6</v>
      </c>
      <c r="AB306" s="2">
        <f>+DETALLE_GD_1[[#This Row],[VALOR PPTO]]*DETALLE_GD_1[[#This Row],[CANTIDAD RECIBIDA]]</f>
        <v>7500.0360000000001</v>
      </c>
      <c r="AC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6" s="3">
        <f>+DETALLE_GD_1[[#This Row],[CANTIDAD SOLICITADA]]-DETALLE_GD_1[[#This Row],[DEVOLUCIÓN]]</f>
        <v>30</v>
      </c>
      <c r="AE306" s="38">
        <f>+_xlfn.XLOOKUP(DETALLE_GD_1[[#This Row],[CODIGO]],PRODUCTOS[CODIGO],PRODUCTOS[DESC CORTA],"",0)</f>
        <v>0</v>
      </c>
      <c r="AF306"/>
      <c r="AI306"/>
    </row>
    <row r="307" spans="1:35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6"/>
      <c r="V307" s="2">
        <v>11589</v>
      </c>
      <c r="W307">
        <v>5655</v>
      </c>
      <c r="X307" s="2">
        <v>6579000000</v>
      </c>
      <c r="Y307" s="6">
        <v>5715.0265479999998</v>
      </c>
      <c r="Z307" s="38">
        <v>10010</v>
      </c>
      <c r="AA307" s="86">
        <f>+((DETALLE_GD_1[[#This Row],[VALOR X UN (GD)]]-DETALLE_GD_1[[#This Row],[VALOR PPTO]])/DETALLE_GD_1[[#This Row],[VALOR PPTO]])</f>
        <v>-4.6543965342425642E-6</v>
      </c>
      <c r="AB307" s="2">
        <f>+DETALLE_GD_1[[#This Row],[VALOR PPTO]]*DETALLE_GD_1[[#This Row],[CANTIDAD RECIBIDA]]</f>
        <v>5715.0266000000001</v>
      </c>
      <c r="AC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7" s="3">
        <f>+DETALLE_GD_1[[#This Row],[CANTIDAD SOLICITADA]]-DETALLE_GD_1[[#This Row],[DEVOLUCIÓN]]</f>
        <v>2</v>
      </c>
      <c r="AE307" s="38" t="str">
        <f>+_xlfn.XLOOKUP(DETALLE_GD_1[[#This Row],[CODIGO]],PRODUCTOS[CODIGO],PRODUCTOS[DESC CORTA],"",0)</f>
        <v>RODILLO CHIPORRO</v>
      </c>
      <c r="AF307"/>
      <c r="AI307"/>
    </row>
    <row r="308" spans="1:35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6"/>
      <c r="V308" s="2"/>
      <c r="W308">
        <v>5655</v>
      </c>
      <c r="X308" s="2">
        <v>6579000000</v>
      </c>
      <c r="Y308" s="6">
        <v>2042.119706</v>
      </c>
      <c r="Z308" s="38">
        <v>10010</v>
      </c>
      <c r="AA308" s="86">
        <f>+((DETALLE_GD_1[[#This Row],[VALOR X UN (GD)]]-DETALLE_GD_1[[#This Row],[VALOR PPTO]])/DETALLE_GD_1[[#This Row],[VALOR PPTO]])</f>
        <v>-5.8615564993553597E-5</v>
      </c>
      <c r="AB308" s="2">
        <f>+DETALLE_GD_1[[#This Row],[VALOR PPTO]]*DETALLE_GD_1[[#This Row],[CANTIDAD RECIBIDA]]</f>
        <v>2042.1197</v>
      </c>
      <c r="AC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8" s="3">
        <f>+DETALLE_GD_1[[#This Row],[CANTIDAD SOLICITADA]]-DETALLE_GD_1[[#This Row],[DEVOLUCIÓN]]</f>
        <v>1</v>
      </c>
      <c r="AE308" s="38" t="str">
        <f>+_xlfn.XLOOKUP(DETALLE_GD_1[[#This Row],[CODIGO]],PRODUCTOS[CODIGO],PRODUCTOS[DESC CORTA],"",0)</f>
        <v>BROCHA 5/8 X4</v>
      </c>
      <c r="AF308"/>
      <c r="AI308"/>
    </row>
    <row r="309" spans="1:35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6"/>
      <c r="V309" s="2"/>
      <c r="W309">
        <v>5655</v>
      </c>
      <c r="X309" s="2">
        <v>6579000000</v>
      </c>
      <c r="Y309" s="6">
        <v>2130.75731</v>
      </c>
      <c r="Z309" s="38">
        <v>10010</v>
      </c>
      <c r="AA309" s="86">
        <f>+((DETALLE_GD_1[[#This Row],[VALOR X UN (GD)]]-DETALLE_GD_1[[#This Row],[VALOR PPTO]])/DETALLE_GD_1[[#This Row],[VALOR PPTO]])</f>
        <v>-1.4904231467375571E-2</v>
      </c>
      <c r="AB309" s="2">
        <f>+DETALLE_GD_1[[#This Row],[VALOR PPTO]]*DETALLE_GD_1[[#This Row],[CANTIDAD RECIBIDA]]</f>
        <v>2130.7573000000002</v>
      </c>
      <c r="AC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09" s="3">
        <f>+DETALLE_GD_1[[#This Row],[CANTIDAD SOLICITADA]]-DETALLE_GD_1[[#This Row],[DEVOLUCIÓN]]</f>
        <v>1</v>
      </c>
      <c r="AE309" s="38" t="str">
        <f>+_xlfn.XLOOKUP(DETALLE_GD_1[[#This Row],[CODIGO]],PRODUCTOS[CODIGO],PRODUCTOS[DESC CORTA],"",0)</f>
        <v>DUCO</v>
      </c>
      <c r="AF309"/>
      <c r="AI309"/>
    </row>
    <row r="310" spans="1:35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6"/>
      <c r="V310" s="2"/>
      <c r="W310">
        <v>5655</v>
      </c>
      <c r="X310" s="2">
        <v>6579000000</v>
      </c>
      <c r="Y310" s="6">
        <v>1724.0000000000002</v>
      </c>
      <c r="Z310" s="38">
        <v>10010</v>
      </c>
      <c r="AA310" s="86">
        <f>+((DETALLE_GD_1[[#This Row],[VALOR X UN (GD)]]-DETALLE_GD_1[[#This Row],[VALOR PPTO]])/DETALLE_GD_1[[#This Row],[VALOR PPTO]])</f>
        <v>5.2204176334106726E-3</v>
      </c>
      <c r="AB310" s="2">
        <f>+DETALLE_GD_1[[#This Row],[VALOR PPTO]]*DETALLE_GD_1[[#This Row],[CANTIDAD RECIBIDA]]</f>
        <v>1724</v>
      </c>
      <c r="AC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0" s="3">
        <f>+DETALLE_GD_1[[#This Row],[CANTIDAD SOLICITADA]]-DETALLE_GD_1[[#This Row],[DEVOLUCIÓN]]</f>
        <v>2</v>
      </c>
      <c r="AE310" s="38">
        <f>+_xlfn.XLOOKUP(DETALLE_GD_1[[#This Row],[CODIGO]],PRODUCTOS[CODIGO],PRODUCTOS[DESC CORTA],"",0)</f>
        <v>0</v>
      </c>
      <c r="AF310"/>
      <c r="AI310"/>
    </row>
    <row r="311" spans="1:35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6"/>
      <c r="V311" s="2"/>
      <c r="W311">
        <v>5655</v>
      </c>
      <c r="X311" s="2">
        <v>6579000000</v>
      </c>
      <c r="Y311" s="6">
        <v>0</v>
      </c>
      <c r="Z311" s="38">
        <v>10010</v>
      </c>
      <c r="AA311" s="86">
        <f>+((DETALLE_GD_1[[#This Row],[VALOR X UN (GD)]]-DETALLE_GD_1[[#This Row],[VALOR PPTO]])/DETALLE_GD_1[[#This Row],[VALOR PPTO]])</f>
        <v>0</v>
      </c>
      <c r="AB311" s="2">
        <f>+DETALLE_GD_1[[#This Row],[VALOR PPTO]]*DETALLE_GD_1[[#This Row],[CANTIDAD RECIBIDA]]</f>
        <v>0</v>
      </c>
      <c r="AC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1" s="3">
        <f>+DETALLE_GD_1[[#This Row],[CANTIDAD SOLICITADA]]-DETALLE_GD_1[[#This Row],[DEVOLUCIÓN]]</f>
        <v>0</v>
      </c>
      <c r="AE311" s="38">
        <f>+_xlfn.XLOOKUP(DETALLE_GD_1[[#This Row],[CODIGO]],PRODUCTOS[CODIGO],PRODUCTOS[DESC CORTA],"",0)</f>
        <v>0</v>
      </c>
      <c r="AF311"/>
      <c r="AI311"/>
    </row>
    <row r="312" spans="1:35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6"/>
      <c r="V312" s="2">
        <v>9954286</v>
      </c>
      <c r="W312">
        <v>5694</v>
      </c>
      <c r="X312" s="2">
        <v>6579000000</v>
      </c>
      <c r="Y312" s="6">
        <v>5533706.7291600015</v>
      </c>
      <c r="Z312" s="38">
        <v>10010</v>
      </c>
      <c r="AA312" s="86">
        <f>+((DETALLE_GD_1[[#This Row],[VALOR X UN (GD)]]-DETALLE_GD_1[[#This Row],[VALOR PPTO]])/DETALLE_GD_1[[#This Row],[VALOR PPTO]])</f>
        <v>2.6218457873815423E-2</v>
      </c>
      <c r="AB312" s="2">
        <f>+DETALLE_GD_1[[#This Row],[VALOR PPTO]]*DETALLE_GD_1[[#This Row],[CANTIDAD RECIBIDA]]</f>
        <v>5533706.7000000002</v>
      </c>
      <c r="AC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2" s="3">
        <f>+DETALLE_GD_1[[#This Row],[CANTIDAD SOLICITADA]]-DETALLE_GD_1[[#This Row],[DEVOLUCIÓN]]</f>
        <v>1080</v>
      </c>
      <c r="AE312" s="38" t="str">
        <f>+_xlfn.XLOOKUP(DETALLE_GD_1[[#This Row],[CODIGO]],PRODUCTOS[CODIGO],PRODUCTOS[DESC CORTA],"",0)</f>
        <v>PINO 2X4X320</v>
      </c>
      <c r="AF312"/>
      <c r="AI312"/>
    </row>
    <row r="313" spans="1:35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6"/>
      <c r="V313" s="2"/>
      <c r="W313">
        <v>5694</v>
      </c>
      <c r="X313" s="2">
        <v>6579000000</v>
      </c>
      <c r="Y313" s="6">
        <v>626858.07631999976</v>
      </c>
      <c r="Z313" s="38">
        <v>10010</v>
      </c>
      <c r="AA313" s="86">
        <f>+((DETALLE_GD_1[[#This Row],[VALOR X UN (GD)]]-DETALLE_GD_1[[#This Row],[VALOR PPTO]])/DETALLE_GD_1[[#This Row],[VALOR PPTO]])</f>
        <v>-1.1655078291405292E-2</v>
      </c>
      <c r="AB313" s="2">
        <f>+DETALLE_GD_1[[#This Row],[VALOR PPTO]]*DETALLE_GD_1[[#This Row],[CANTIDAD RECIBIDA]]</f>
        <v>626858.07999999996</v>
      </c>
      <c r="AC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3" s="3">
        <f>+DETALLE_GD_1[[#This Row],[CANTIDAD SOLICITADA]]-DETALLE_GD_1[[#This Row],[DEVOLUCIÓN]]</f>
        <v>80</v>
      </c>
      <c r="AE313" s="38" t="str">
        <f>+_xlfn.XLOOKUP(DETALLE_GD_1[[#This Row],[CODIGO]],PRODUCTOS[CODIGO],PRODUCTOS[DESC CORTA],"",0)</f>
        <v>VOLCANITA RF</v>
      </c>
      <c r="AF313"/>
      <c r="AI313"/>
    </row>
    <row r="314" spans="1:35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6"/>
      <c r="V314" s="2"/>
      <c r="W314">
        <v>5694</v>
      </c>
      <c r="X314" s="2">
        <v>6579000000</v>
      </c>
      <c r="Y314" s="6">
        <v>1375.664</v>
      </c>
      <c r="Z314" s="38">
        <v>10010</v>
      </c>
      <c r="AA314" s="86">
        <f>+((DETALLE_GD_1[[#This Row],[VALOR X UN (GD)]]-DETALLE_GD_1[[#This Row],[VALOR PPTO]])/DETALLE_GD_1[[#This Row],[VALOR PPTO]])</f>
        <v>2.4715409330787995E-4</v>
      </c>
      <c r="AB314" s="2">
        <f>+DETALLE_GD_1[[#This Row],[VALOR PPTO]]*DETALLE_GD_1[[#This Row],[CANTIDAD RECIBIDA]]</f>
        <v>1375.66</v>
      </c>
      <c r="AC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4" s="3">
        <f>+DETALLE_GD_1[[#This Row],[CANTIDAD SOLICITADA]]-DETALLE_GD_1[[#This Row],[DEVOLUCIÓN]]</f>
        <v>200</v>
      </c>
      <c r="AE314" s="38">
        <f>+_xlfn.XLOOKUP(DETALLE_GD_1[[#This Row],[CODIGO]],PRODUCTOS[CODIGO],PRODUCTOS[DESC CORTA],"",0)</f>
        <v>0</v>
      </c>
      <c r="AF314"/>
      <c r="AI314"/>
    </row>
    <row r="315" spans="1:35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6"/>
      <c r="V315" s="2"/>
      <c r="W315">
        <v>5694</v>
      </c>
      <c r="X315" s="2">
        <v>6579000000</v>
      </c>
      <c r="Y315" s="6">
        <v>640590.82276000001</v>
      </c>
      <c r="Z315" s="38">
        <v>10010</v>
      </c>
      <c r="AA315" s="86">
        <f>+((DETALLE_GD_1[[#This Row],[VALOR X UN (GD)]]-DETALLE_GD_1[[#This Row],[VALOR PPTO]])/DETALLE_GD_1[[#This Row],[VALOR PPTO]])</f>
        <v>-1.8456399215584046E-5</v>
      </c>
      <c r="AB315" s="2">
        <f>+DETALLE_GD_1[[#This Row],[VALOR PPTO]]*DETALLE_GD_1[[#This Row],[CANTIDAD RECIBIDA]]</f>
        <v>640590.82500000007</v>
      </c>
      <c r="AC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5" s="3">
        <f>+DETALLE_GD_1[[#This Row],[CANTIDAD SOLICITADA]]-DETALLE_GD_1[[#This Row],[DEVOLUCIÓN]]</f>
        <v>70</v>
      </c>
      <c r="AE315" s="38" t="str">
        <f>+_xlfn.XLOOKUP(DETALLE_GD_1[[#This Row],[CODIGO]],PRODUCTOS[CODIGO],PRODUCTOS[DESC CORTA],"",0)</f>
        <v>VOLCANITA RH</v>
      </c>
      <c r="AF315"/>
      <c r="AI315"/>
    </row>
    <row r="316" spans="1:35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6"/>
      <c r="V316" s="2"/>
      <c r="W316">
        <v>5694</v>
      </c>
      <c r="X316" s="2">
        <v>6579000000</v>
      </c>
      <c r="Y316" s="6">
        <v>1358147.1985249999</v>
      </c>
      <c r="Z316" s="38">
        <v>10010</v>
      </c>
      <c r="AA316" s="86">
        <f>+((DETALLE_GD_1[[#This Row],[VALOR X UN (GD)]]-DETALLE_GD_1[[#This Row],[VALOR PPTO]])/DETALLE_GD_1[[#This Row],[VALOR PPTO]])</f>
        <v>-4.1889395362258329E-3</v>
      </c>
      <c r="AB316" s="2">
        <f>+DETALLE_GD_1[[#This Row],[VALOR PPTO]]*DETALLE_GD_1[[#This Row],[CANTIDAD RECIBIDA]]</f>
        <v>1358147.1995000001</v>
      </c>
      <c r="AC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6" s="3">
        <f>+DETALLE_GD_1[[#This Row],[CANTIDAD SOLICITADA]]-DETALLE_GD_1[[#This Row],[DEVOLUCIÓN]]</f>
        <v>65</v>
      </c>
      <c r="AE316" s="38">
        <f>+_xlfn.XLOOKUP(DETALLE_GD_1[[#This Row],[CODIGO]],PRODUCTOS[CODIGO],PRODUCTOS[DESC CORTA],"",0)</f>
        <v>0</v>
      </c>
      <c r="AF316"/>
      <c r="AI316"/>
    </row>
    <row r="317" spans="1:35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6"/>
      <c r="V317" s="2"/>
      <c r="W317">
        <v>5694</v>
      </c>
      <c r="X317" s="2">
        <v>6579000000</v>
      </c>
      <c r="Y317" s="6">
        <v>1529748.5150160005</v>
      </c>
      <c r="Z317" s="38">
        <v>10010</v>
      </c>
      <c r="AA317" s="86">
        <f>+((DETALLE_GD_1[[#This Row],[VALOR X UN (GD)]]-DETALLE_GD_1[[#This Row],[VALOR PPTO]])/DETALLE_GD_1[[#This Row],[VALOR PPTO]])</f>
        <v>-3.3887922999464314E-7</v>
      </c>
      <c r="AB317" s="2">
        <f>+DETALLE_GD_1[[#This Row],[VALOR PPTO]]*DETALLE_GD_1[[#This Row],[CANTIDAD RECIBIDA]]</f>
        <v>1529748.5183999999</v>
      </c>
      <c r="AC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7" s="3">
        <f>+DETALLE_GD_1[[#This Row],[CANTIDAD SOLICITADA]]-DETALLE_GD_1[[#This Row],[DEVOLUCIÓN]]</f>
        <v>72</v>
      </c>
      <c r="AE317" s="38" t="str">
        <f>+_xlfn.XLOOKUP(DETALLE_GD_1[[#This Row],[CODIGO]],PRODUCTOS[CODIGO],PRODUCTOS[DESC CORTA],"",0)</f>
        <v>SMARTPANEL</v>
      </c>
      <c r="AF317"/>
      <c r="AI317"/>
    </row>
    <row r="318" spans="1:35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6"/>
      <c r="V318" s="2"/>
      <c r="W318">
        <v>5694</v>
      </c>
      <c r="X318" s="2">
        <v>6579000000</v>
      </c>
      <c r="Y318" s="6">
        <v>46060</v>
      </c>
      <c r="Z318" s="38">
        <v>10010</v>
      </c>
      <c r="AA318" s="86">
        <f>+((DETALLE_GD_1[[#This Row],[VALOR X UN (GD)]]-DETALLE_GD_1[[#This Row],[VALOR PPTO]])/DETALLE_GD_1[[#This Row],[VALOR PPTO]])</f>
        <v>0</v>
      </c>
      <c r="AB318" s="2">
        <f>+DETALLE_GD_1[[#This Row],[VALOR PPTO]]*DETALLE_GD_1[[#This Row],[CANTIDAD RECIBIDA]]</f>
        <v>46060</v>
      </c>
      <c r="AC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18" s="3">
        <f>+DETALLE_GD_1[[#This Row],[CANTIDAD SOLICITADA]]-DETALLE_GD_1[[#This Row],[DEVOLUCIÓN]]</f>
        <v>1</v>
      </c>
      <c r="AE318" s="38">
        <f>+_xlfn.XLOOKUP(DETALLE_GD_1[[#This Row],[CODIGO]],PRODUCTOS[CODIGO],PRODUCTOS[DESC CORTA],"",0)</f>
        <v>0</v>
      </c>
      <c r="AF318"/>
      <c r="AI318"/>
    </row>
    <row r="319" spans="1:35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6"/>
      <c r="V319" s="2"/>
      <c r="W319">
        <v>5694</v>
      </c>
      <c r="X319" s="2">
        <v>6579000000</v>
      </c>
      <c r="Y319" s="6">
        <v>80005.840186000001</v>
      </c>
      <c r="Z319" s="38">
        <v>10010</v>
      </c>
      <c r="AA319" s="86">
        <f>+((DETALLE_GD_1[[#This Row],[VALOR X UN (GD)]]-DETALLE_GD_1[[#This Row],[VALOR PPTO]])/DETALLE_GD_1[[#This Row],[VALOR PPTO]])</f>
        <v>1.9973541880757971E-6</v>
      </c>
      <c r="AB319" s="2">
        <f>+DETALLE_GD_1[[#This Row],[VALOR PPTO]]*DETALLE_GD_1[[#This Row],[CANTIDAD RECIBIDA]]</f>
        <v>80005.840200000006</v>
      </c>
      <c r="AC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19" s="3">
        <f>+DETALLE_GD_1[[#This Row],[CANTIDAD SOLICITADA]]-DETALLE_GD_1[[#This Row],[DEVOLUCIÓN]]</f>
        <v>2</v>
      </c>
      <c r="AE319" s="38" t="str">
        <f>+_xlfn.XLOOKUP(DETALLE_GD_1[[#This Row],[CODIGO]],PRODUCTOS[CODIGO],PRODUCTOS[DESC CORTA],"",0)</f>
        <v>PB2</v>
      </c>
      <c r="AF319"/>
      <c r="AI319"/>
    </row>
    <row r="320" spans="1:35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6"/>
      <c r="V320" s="2"/>
      <c r="W320">
        <v>5694</v>
      </c>
      <c r="X320" s="2">
        <v>6579000000</v>
      </c>
      <c r="Y320" s="6">
        <v>5715.0265479999998</v>
      </c>
      <c r="Z320" s="38">
        <v>10010</v>
      </c>
      <c r="AA320" s="86">
        <f>+((DETALLE_GD_1[[#This Row],[VALOR X UN (GD)]]-DETALLE_GD_1[[#This Row],[VALOR PPTO]])/DETALLE_GD_1[[#This Row],[VALOR PPTO]])</f>
        <v>-4.6543965342425642E-6</v>
      </c>
      <c r="AB320" s="2">
        <f>+DETALLE_GD_1[[#This Row],[VALOR PPTO]]*DETALLE_GD_1[[#This Row],[CANTIDAD RECIBIDA]]</f>
        <v>5715.0266000000001</v>
      </c>
      <c r="AC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0" s="3">
        <f>+DETALLE_GD_1[[#This Row],[CANTIDAD SOLICITADA]]-DETALLE_GD_1[[#This Row],[DEVOLUCIÓN]]</f>
        <v>2</v>
      </c>
      <c r="AE320" s="38" t="str">
        <f>+_xlfn.XLOOKUP(DETALLE_GD_1[[#This Row],[CODIGO]],PRODUCTOS[CODIGO],PRODUCTOS[DESC CORTA],"",0)</f>
        <v>RODILLO CHIPORRO</v>
      </c>
      <c r="AF320"/>
      <c r="AI320"/>
    </row>
    <row r="321" spans="1:35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6"/>
      <c r="V321" s="2">
        <v>473175</v>
      </c>
      <c r="W321">
        <v>5694</v>
      </c>
      <c r="X321" s="2">
        <v>6579000000</v>
      </c>
      <c r="Y321" s="6">
        <v>473175.23999999993</v>
      </c>
      <c r="Z321" s="38">
        <v>10010</v>
      </c>
      <c r="AA321" s="86">
        <f>+((DETALLE_GD_1[[#This Row],[VALOR X UN (GD)]]-DETALLE_GD_1[[#This Row],[VALOR PPTO]])/DETALLE_GD_1[[#This Row],[VALOR PPTO]])</f>
        <v>-4.2267642092535555E-7</v>
      </c>
      <c r="AB321" s="2">
        <f>+DETALLE_GD_1[[#This Row],[VALOR PPTO]]*DETALLE_GD_1[[#This Row],[CANTIDAD RECIBIDA]]</f>
        <v>473175.2</v>
      </c>
      <c r="AC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1" s="3">
        <f>+DETALLE_GD_1[[#This Row],[CANTIDAD SOLICITADA]]-DETALLE_GD_1[[#This Row],[DEVOLUCIÓN]]</f>
        <v>1000</v>
      </c>
      <c r="AE321" s="38" t="str">
        <f>+_xlfn.XLOOKUP(DETALLE_GD_1[[#This Row],[CODIGO]],PRODUCTOS[CODIGO],PRODUCTOS[DESC CORTA],"",0)</f>
        <v>TORNILLO SIMPSON 6"</v>
      </c>
      <c r="AF321"/>
      <c r="AI321"/>
    </row>
    <row r="322" spans="1:35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6"/>
      <c r="V322" s="2">
        <v>22243525</v>
      </c>
      <c r="W322">
        <v>5694</v>
      </c>
      <c r="X322" s="2">
        <v>6579000000</v>
      </c>
      <c r="Y322" s="6">
        <v>3849350.8189930008</v>
      </c>
      <c r="Z322" s="38">
        <v>10010</v>
      </c>
      <c r="AA322" s="86">
        <f>+((DETALLE_GD_1[[#This Row],[VALOR X UN (GD)]]-DETALLE_GD_1[[#This Row],[VALOR PPTO]])/DETALLE_GD_1[[#This Row],[VALOR PPTO]])</f>
        <v>1.9924180324741584E-2</v>
      </c>
      <c r="AB322" s="2">
        <f>+DETALLE_GD_1[[#This Row],[VALOR PPTO]]*DETALLE_GD_1[[#This Row],[CANTIDAD RECIBIDA]]</f>
        <v>3849350.8314999999</v>
      </c>
      <c r="AC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2" s="3">
        <f>+DETALLE_GD_1[[#This Row],[CANTIDAD SOLICITADA]]-DETALLE_GD_1[[#This Row],[DEVOLUCIÓN]]</f>
        <v>379</v>
      </c>
      <c r="AE322" s="38" t="str">
        <f>+_xlfn.XLOOKUP(DETALLE_GD_1[[#This Row],[CODIGO]],PRODUCTOS[CODIGO],PRODUCTOS[DESC CORTA],"",0)</f>
        <v>PINO 2X6X400</v>
      </c>
      <c r="AF322"/>
      <c r="AI322"/>
    </row>
    <row r="323" spans="1:35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6"/>
      <c r="V323" s="2"/>
      <c r="W323">
        <v>5694</v>
      </c>
      <c r="X323" s="2">
        <v>6579000000</v>
      </c>
      <c r="Y323" s="6">
        <v>1647115.5040800001</v>
      </c>
      <c r="Z323" s="38">
        <v>10010</v>
      </c>
      <c r="AA323" s="86">
        <f>+((DETALLE_GD_1[[#This Row],[VALOR X UN (GD)]]-DETALLE_GD_1[[#This Row],[VALOR PPTO]])/DETALLE_GD_1[[#This Row],[VALOR PPTO]])</f>
        <v>3.059894707725925E-7</v>
      </c>
      <c r="AB323" s="2">
        <f>+DETALLE_GD_1[[#This Row],[VALOR PPTO]]*DETALLE_GD_1[[#This Row],[CANTIDAD RECIBIDA]]</f>
        <v>1647115.5</v>
      </c>
      <c r="AC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3" s="3">
        <f>+DETALLE_GD_1[[#This Row],[CANTIDAD SOLICITADA]]-DETALLE_GD_1[[#This Row],[DEVOLUCIÓN]]</f>
        <v>120</v>
      </c>
      <c r="AE323" s="38" t="str">
        <f>+_xlfn.XLOOKUP(DETALLE_GD_1[[#This Row],[CODIGO]],PRODUCTOS[CODIGO],PRODUCTOS[DESC CORTA],"",0)</f>
        <v>PINO 2X8X4</v>
      </c>
      <c r="AF323"/>
      <c r="AI323"/>
    </row>
    <row r="324" spans="1:35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6"/>
      <c r="V324" s="2"/>
      <c r="W324">
        <v>5694</v>
      </c>
      <c r="X324" s="2">
        <v>6579000000</v>
      </c>
      <c r="Y324" s="6">
        <v>4303994.122680001</v>
      </c>
      <c r="Z324" s="38">
        <v>10010</v>
      </c>
      <c r="AA324" s="86">
        <f>+((DETALLE_GD_1[[#This Row],[VALOR X UN (GD)]]-DETALLE_GD_1[[#This Row],[VALOR PPTO]])/DETALLE_GD_1[[#This Row],[VALOR PPTO]])</f>
        <v>2.6218418840304764E-2</v>
      </c>
      <c r="AB324" s="2">
        <f>+DETALLE_GD_1[[#This Row],[VALOR PPTO]]*DETALLE_GD_1[[#This Row],[CANTIDAD RECIBIDA]]</f>
        <v>4303994.0999999996</v>
      </c>
      <c r="AC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4" s="3">
        <f>+DETALLE_GD_1[[#This Row],[CANTIDAD SOLICITADA]]-DETALLE_GD_1[[#This Row],[DEVOLUCIÓN]]</f>
        <v>840</v>
      </c>
      <c r="AE324" s="38" t="str">
        <f>+_xlfn.XLOOKUP(DETALLE_GD_1[[#This Row],[CODIGO]],PRODUCTOS[CODIGO],PRODUCTOS[DESC CORTA],"",0)</f>
        <v>PINO 2X4X320</v>
      </c>
      <c r="AF324"/>
      <c r="AI324"/>
    </row>
    <row r="325" spans="1:35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6"/>
      <c r="V325" s="2"/>
      <c r="W325">
        <v>5694</v>
      </c>
      <c r="X325" s="2">
        <v>6579000000</v>
      </c>
      <c r="Y325" s="6">
        <v>3318907.4074799959</v>
      </c>
      <c r="Z325" s="38">
        <v>10010</v>
      </c>
      <c r="AA325" s="86">
        <f>+((DETALLE_GD_1[[#This Row],[VALOR X UN (GD)]]-DETALLE_GD_1[[#This Row],[VALOR PPTO]])/DETALLE_GD_1[[#This Row],[VALOR PPTO]])</f>
        <v>1.2840863048839812E-2</v>
      </c>
      <c r="AB325" s="2">
        <f>+DETALLE_GD_1[[#This Row],[VALOR PPTO]]*DETALLE_GD_1[[#This Row],[CANTIDAD RECIBIDA]]</f>
        <v>3318907.3848000001</v>
      </c>
      <c r="AC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5" s="3">
        <f>+DETALLE_GD_1[[#This Row],[CANTIDAD SOLICITADA]]-DETALLE_GD_1[[#This Row],[DEVOLUCIÓN]]</f>
        <v>504</v>
      </c>
      <c r="AE325" s="38" t="str">
        <f>+_xlfn.XLOOKUP(DETALLE_GD_1[[#This Row],[CODIGO]],PRODUCTOS[CODIGO],PRODUCTOS[DESC CORTA],"",0)</f>
        <v>PINO 2X6X320</v>
      </c>
      <c r="AF325"/>
      <c r="AI325"/>
    </row>
    <row r="326" spans="1:35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6"/>
      <c r="V326" s="2"/>
      <c r="W326">
        <v>5694</v>
      </c>
      <c r="X326" s="2">
        <v>6579000000</v>
      </c>
      <c r="Y326" s="6">
        <v>921582.1671000002</v>
      </c>
      <c r="Z326" s="38">
        <v>10010</v>
      </c>
      <c r="AA326" s="86">
        <f>+((DETALLE_GD_1[[#This Row],[VALOR X UN (GD)]]-DETALLE_GD_1[[#This Row],[VALOR PPTO]])/DETALLE_GD_1[[#This Row],[VALOR PPTO]])</f>
        <v>-2.0438943649352316E-2</v>
      </c>
      <c r="AB326" s="2">
        <f>+DETALLE_GD_1[[#This Row],[VALOR PPTO]]*DETALLE_GD_1[[#This Row],[CANTIDAD RECIBIDA]]</f>
        <v>921582.16799999995</v>
      </c>
      <c r="AC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6" s="3">
        <f>+DETALLE_GD_1[[#This Row],[CANTIDAD SOLICITADA]]-DETALLE_GD_1[[#This Row],[DEVOLUCIÓN]]</f>
        <v>60</v>
      </c>
      <c r="AE326" s="38" t="str">
        <f>+_xlfn.XLOOKUP(DETALLE_GD_1[[#This Row],[CODIGO]],PRODUCTOS[CODIGO],PRODUCTOS[DESC CORTA],"",0)</f>
        <v>PINO 3X8X320</v>
      </c>
      <c r="AF326"/>
      <c r="AI326"/>
    </row>
    <row r="327" spans="1:35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6"/>
      <c r="V327" s="2"/>
      <c r="W327">
        <v>5694</v>
      </c>
      <c r="X327" s="2">
        <v>6579000000</v>
      </c>
      <c r="Y327" s="6">
        <v>1544987.6579699994</v>
      </c>
      <c r="Z327" s="38">
        <v>10010</v>
      </c>
      <c r="AA327" s="86">
        <f>+((DETALLE_GD_1[[#This Row],[VALOR X UN (GD)]]-DETALLE_GD_1[[#This Row],[VALOR PPTO]])/DETALLE_GD_1[[#This Row],[VALOR PPTO]])</f>
        <v>2.2718628144562506E-7</v>
      </c>
      <c r="AB327" s="2">
        <f>+DETALLE_GD_1[[#This Row],[VALOR PPTO]]*DETALLE_GD_1[[#This Row],[CANTIDAD RECIBIDA]]</f>
        <v>1544987.6549999998</v>
      </c>
      <c r="AC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7" s="3">
        <f>+DETALLE_GD_1[[#This Row],[CANTIDAD SOLICITADA]]-DETALLE_GD_1[[#This Row],[DEVOLUCIÓN]]</f>
        <v>135</v>
      </c>
      <c r="AE327" s="38" t="str">
        <f>+_xlfn.XLOOKUP(DETALLE_GD_1[[#This Row],[CODIGO]],PRODUCTOS[CODIGO],PRODUCTOS[DESC CORTA],"",0)</f>
        <v>OSB 11MM</v>
      </c>
      <c r="AF327"/>
      <c r="AI327"/>
    </row>
    <row r="328" spans="1:35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6"/>
      <c r="V328" s="2"/>
      <c r="W328">
        <v>5694</v>
      </c>
      <c r="X328" s="2">
        <v>6579000000</v>
      </c>
      <c r="Y328" s="6">
        <v>1622474.7756000008</v>
      </c>
      <c r="Z328" s="38">
        <v>10010</v>
      </c>
      <c r="AA328" s="86">
        <f>+((DETALLE_GD_1[[#This Row],[VALOR X UN (GD)]]-DETALLE_GD_1[[#This Row],[VALOR PPTO]])/DETALLE_GD_1[[#This Row],[VALOR PPTO]])</f>
        <v>4.7391853949453559E-3</v>
      </c>
      <c r="AB328" s="2">
        <f>+DETALLE_GD_1[[#This Row],[VALOR PPTO]]*DETALLE_GD_1[[#This Row],[CANTIDAD RECIBIDA]]</f>
        <v>1622474.784</v>
      </c>
      <c r="AC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28" s="3">
        <f>+DETALLE_GD_1[[#This Row],[CANTIDAD SOLICITADA]]-DETALLE_GD_1[[#This Row],[DEVOLUCIÓN]]</f>
        <v>168</v>
      </c>
      <c r="AE328" s="38" t="str">
        <f>+_xlfn.XLOOKUP(DETALLE_GD_1[[#This Row],[CODIGO]],PRODUCTOS[CODIGO],PRODUCTOS[DESC CORTA],"",0)</f>
        <v>OSB 9.5</v>
      </c>
      <c r="AF328"/>
      <c r="AI328"/>
    </row>
    <row r="329" spans="1:35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6"/>
      <c r="V329" s="2"/>
      <c r="W329">
        <v>5694</v>
      </c>
      <c r="X329" s="2">
        <v>6579000000</v>
      </c>
      <c r="Y329" s="6">
        <v>192468</v>
      </c>
      <c r="Z329" s="38">
        <v>10010</v>
      </c>
      <c r="AA329" s="86">
        <f>+((DETALLE_GD_1[[#This Row],[VALOR X UN (GD)]]-DETALLE_GD_1[[#This Row],[VALOR PPTO]])/DETALLE_GD_1[[#This Row],[VALOR PPTO]])</f>
        <v>0</v>
      </c>
      <c r="AB329" s="2">
        <f>+DETALLE_GD_1[[#This Row],[VALOR PPTO]]*DETALLE_GD_1[[#This Row],[CANTIDAD RECIBIDA]]</f>
        <v>192468</v>
      </c>
      <c r="AC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29" s="3">
        <f>+DETALLE_GD_1[[#This Row],[CANTIDAD SOLICITADA]]-DETALLE_GD_1[[#This Row],[DEVOLUCIÓN]]</f>
        <v>258</v>
      </c>
      <c r="AE329" s="38">
        <f>+_xlfn.XLOOKUP(DETALLE_GD_1[[#This Row],[CODIGO]],PRODUCTOS[CODIGO],PRODUCTOS[DESC CORTA],"",0)</f>
        <v>0</v>
      </c>
      <c r="AF329"/>
      <c r="AI329"/>
    </row>
    <row r="330" spans="1:35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6"/>
      <c r="V330" s="2"/>
      <c r="W330">
        <v>5694</v>
      </c>
      <c r="X330" s="2">
        <v>6579000000</v>
      </c>
      <c r="Y330" s="6">
        <v>175904.65055799996</v>
      </c>
      <c r="Z330" s="38">
        <v>10010</v>
      </c>
      <c r="AA330" s="86">
        <f>+((DETALLE_GD_1[[#This Row],[VALOR X UN (GD)]]-DETALLE_GD_1[[#This Row],[VALOR PPTO]])/DETALLE_GD_1[[#This Row],[VALOR PPTO]])</f>
        <v>1.9021666765257303E-6</v>
      </c>
      <c r="AB330" s="2">
        <f>+DETALLE_GD_1[[#This Row],[VALOR PPTO]]*DETALLE_GD_1[[#This Row],[CANTIDAD RECIBIDA]]</f>
        <v>175904.6692</v>
      </c>
      <c r="AC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0" s="3">
        <f>+DETALLE_GD_1[[#This Row],[CANTIDAD SOLICITADA]]-DETALLE_GD_1[[#This Row],[DEVOLUCIÓN]]</f>
        <v>478</v>
      </c>
      <c r="AE330" s="38" t="str">
        <f>+_xlfn.XLOOKUP(DETALLE_GD_1[[#This Row],[CODIGO]],PRODUCTOS[CODIGO],PRODUCTOS[DESC CORTA],"",0)</f>
        <v>CONECTOR DENTADO</v>
      </c>
      <c r="AF330"/>
      <c r="AI330"/>
    </row>
    <row r="331" spans="1:35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6"/>
      <c r="V331" s="2"/>
      <c r="W331">
        <v>5694</v>
      </c>
      <c r="X331" s="2">
        <v>6579000000</v>
      </c>
      <c r="Y331" s="6">
        <v>173116.92305600003</v>
      </c>
      <c r="Z331" s="38">
        <v>10010</v>
      </c>
      <c r="AA331" s="86">
        <f>+((DETALLE_GD_1[[#This Row],[VALOR X UN (GD)]]-DETALLE_GD_1[[#This Row],[VALOR PPTO]])/DETALLE_GD_1[[#This Row],[VALOR PPTO]])</f>
        <v>4.0666156363973055E-7</v>
      </c>
      <c r="AB331" s="2">
        <f>+DETALLE_GD_1[[#This Row],[VALOR PPTO]]*DETALLE_GD_1[[#This Row],[CANTIDAD RECIBIDA]]</f>
        <v>173116.9264</v>
      </c>
      <c r="AC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1" s="3">
        <f>+DETALLE_GD_1[[#This Row],[CANTIDAD SOLICITADA]]-DETALLE_GD_1[[#This Row],[DEVOLUCIÓN]]</f>
        <v>176</v>
      </c>
      <c r="AE331" s="38">
        <f>+_xlfn.XLOOKUP(DETALLE_GD_1[[#This Row],[CODIGO]],PRODUCTOS[CODIGO],PRODUCTOS[DESC CORTA],"",0)</f>
        <v>0</v>
      </c>
      <c r="AF331"/>
      <c r="AI331"/>
    </row>
    <row r="332" spans="1:35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6"/>
      <c r="V332" s="2"/>
      <c r="W332">
        <v>5694</v>
      </c>
      <c r="X332" s="2">
        <v>6579000000</v>
      </c>
      <c r="Y332" s="6">
        <v>147759.27272799995</v>
      </c>
      <c r="Z332" s="38">
        <v>10010</v>
      </c>
      <c r="AA332" s="86">
        <f>+((DETALLE_GD_1[[#This Row],[VALOR X UN (GD)]]-DETALLE_GD_1[[#This Row],[VALOR PPTO]])/DETALLE_GD_1[[#This Row],[VALOR PPTO]])</f>
        <v>-1.8462462276418306E-6</v>
      </c>
      <c r="AB332" s="2">
        <f>+DETALLE_GD_1[[#This Row],[VALOR PPTO]]*DETALLE_GD_1[[#This Row],[CANTIDAD RECIBIDA]]</f>
        <v>147759.27280000001</v>
      </c>
      <c r="AC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2" s="3">
        <f>+DETALLE_GD_1[[#This Row],[CANTIDAD SOLICITADA]]-DETALLE_GD_1[[#This Row],[DEVOLUCIÓN]]</f>
        <v>4</v>
      </c>
      <c r="AE332" s="38" t="str">
        <f>+_xlfn.XLOOKUP(DETALLE_GD_1[[#This Row],[CODIGO]],PRODUCTOS[CODIGO],PRODUCTOS[DESC CORTA],"",0)</f>
        <v>CLAVO R20</v>
      </c>
      <c r="AF332"/>
      <c r="AI332"/>
    </row>
    <row r="333" spans="1:35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6"/>
      <c r="V333" s="2"/>
      <c r="W333">
        <v>5694</v>
      </c>
      <c r="X333" s="2">
        <v>6579000000</v>
      </c>
      <c r="Y333" s="6">
        <v>92801.191487999924</v>
      </c>
      <c r="Z333" s="38">
        <v>10010</v>
      </c>
      <c r="AA333" s="86">
        <f>+((DETALLE_GD_1[[#This Row],[VALOR X UN (GD)]]-DETALLE_GD_1[[#This Row],[VALOR PPTO]])/DETALLE_GD_1[[#This Row],[VALOR PPTO]])</f>
        <v>-2.0646286615738307E-6</v>
      </c>
      <c r="AB333" s="2">
        <f>+DETALLE_GD_1[[#This Row],[VALOR PPTO]]*DETALLE_GD_1[[#This Row],[CANTIDAD RECIBIDA]]</f>
        <v>92801.191600000006</v>
      </c>
      <c r="AC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3" s="3">
        <f>+DETALLE_GD_1[[#This Row],[CANTIDAD SOLICITADA]]-DETALLE_GD_1[[#This Row],[DEVOLUCIÓN]]</f>
        <v>4</v>
      </c>
      <c r="AE333" s="38" t="str">
        <f>+_xlfn.XLOOKUP(DETALLE_GD_1[[#This Row],[CODIGO]],PRODUCTOS[CODIGO],PRODUCTOS[DESC CORTA],"",0)</f>
        <v>CLAVO HELICOIDAL</v>
      </c>
      <c r="AF333"/>
      <c r="AI333"/>
    </row>
    <row r="334" spans="1:35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6"/>
      <c r="V334" s="2"/>
      <c r="W334">
        <v>5694</v>
      </c>
      <c r="X334" s="2">
        <v>6579000000</v>
      </c>
      <c r="Y334" s="6">
        <v>42425.999999999993</v>
      </c>
      <c r="Z334" s="38">
        <v>10010</v>
      </c>
      <c r="AA334" s="86">
        <f>+((DETALLE_GD_1[[#This Row],[VALOR X UN (GD)]]-DETALLE_GD_1[[#This Row],[VALOR PPTO]])/DETALLE_GD_1[[#This Row],[VALOR PPTO]])</f>
        <v>0</v>
      </c>
      <c r="AB334" s="2">
        <f>+DETALLE_GD_1[[#This Row],[VALOR PPTO]]*DETALLE_GD_1[[#This Row],[CANTIDAD RECIBIDA]]</f>
        <v>42426</v>
      </c>
      <c r="AC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4" s="3">
        <f>+DETALLE_GD_1[[#This Row],[CANTIDAD SOLICITADA]]-DETALLE_GD_1[[#This Row],[DEVOLUCIÓN]]</f>
        <v>2</v>
      </c>
      <c r="AE334" s="38" t="str">
        <f>+_xlfn.XLOOKUP(DETALLE_GD_1[[#This Row],[CODIGO]],PRODUCTOS[CODIGO],PRODUCTOS[DESC CORTA],"",0)</f>
        <v>COLA FRIA</v>
      </c>
      <c r="AF334"/>
      <c r="AI334"/>
    </row>
    <row r="335" spans="1:35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6"/>
      <c r="V335" s="2"/>
      <c r="W335">
        <v>5694</v>
      </c>
      <c r="X335" s="2">
        <v>6579000000</v>
      </c>
      <c r="Y335" s="6">
        <v>106640.50198378378</v>
      </c>
      <c r="Z335" s="38">
        <v>10010</v>
      </c>
      <c r="AA335" s="86">
        <f>+((DETALLE_GD_1[[#This Row],[VALOR X UN (GD)]]-DETALLE_GD_1[[#This Row],[VALOR PPTO]])/DETALLE_GD_1[[#This Row],[VALOR PPTO]])</f>
        <v>-0.96846413885906391</v>
      </c>
      <c r="AB335" s="2">
        <f>+DETALLE_GD_1[[#This Row],[VALOR PPTO]]*DETALLE_GD_1[[#This Row],[CANTIDAD RECIBIDA]]</f>
        <v>106640.5</v>
      </c>
      <c r="AC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5" s="3">
        <f>+DETALLE_GD_1[[#This Row],[CANTIDAD SOLICITADA]]-DETALLE_GD_1[[#This Row],[DEVOLUCIÓN]]</f>
        <v>1000</v>
      </c>
      <c r="AE335" s="38" t="str">
        <f>+_xlfn.XLOOKUP(DETALLE_GD_1[[#This Row],[CODIGO]],PRODUCTOS[CODIGO],PRODUCTOS[DESC CORTA],"",0)</f>
        <v>TORNILLO CRS 6X1 5/8</v>
      </c>
      <c r="AF335"/>
      <c r="AI335"/>
    </row>
    <row r="336" spans="1:35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6"/>
      <c r="V336" s="2"/>
      <c r="W336">
        <v>5694</v>
      </c>
      <c r="X336" s="2">
        <v>6579000000</v>
      </c>
      <c r="Y336" s="6">
        <v>6878.3200000000006</v>
      </c>
      <c r="Z336" s="38">
        <v>10010</v>
      </c>
      <c r="AA336" s="86">
        <f>+((DETALLE_GD_1[[#This Row],[VALOR X UN (GD)]]-DETALLE_GD_1[[#This Row],[VALOR PPTO]])/DETALLE_GD_1[[#This Row],[VALOR PPTO]])</f>
        <v>-4.3615428230840323E-5</v>
      </c>
      <c r="AB336" s="2">
        <f>+DETALLE_GD_1[[#This Row],[VALOR PPTO]]*DETALLE_GD_1[[#This Row],[CANTIDAD RECIBIDA]]</f>
        <v>6878.3</v>
      </c>
      <c r="AC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6" s="3">
        <f>+DETALLE_GD_1[[#This Row],[CANTIDAD SOLICITADA]]-DETALLE_GD_1[[#This Row],[DEVOLUCIÓN]]</f>
        <v>1000</v>
      </c>
      <c r="AE336" s="38">
        <f>+_xlfn.XLOOKUP(DETALLE_GD_1[[#This Row],[CODIGO]],PRODUCTOS[CODIGO],PRODUCTOS[DESC CORTA],"",0)</f>
        <v>0</v>
      </c>
      <c r="AF336"/>
      <c r="AI336"/>
    </row>
    <row r="337" spans="1:35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6"/>
      <c r="V337" s="2"/>
      <c r="W337">
        <v>5694</v>
      </c>
      <c r="X337" s="2">
        <v>6579000000</v>
      </c>
      <c r="Y337" s="6">
        <v>35197.460000000006</v>
      </c>
      <c r="Z337" s="38">
        <v>10010</v>
      </c>
      <c r="AA337" s="86">
        <f>+((DETALLE_GD_1[[#This Row],[VALOR X UN (GD)]]-DETALLE_GD_1[[#This Row],[VALOR PPTO]])/DETALLE_GD_1[[#This Row],[VALOR PPTO]])</f>
        <v>5.8668939555367701E-3</v>
      </c>
      <c r="AB337" s="2">
        <f>+DETALLE_GD_1[[#This Row],[VALOR PPTO]]*DETALLE_GD_1[[#This Row],[CANTIDAD RECIBIDA]]</f>
        <v>35197.5</v>
      </c>
      <c r="AC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7" s="3">
        <f>+DETALLE_GD_1[[#This Row],[CANTIDAD SOLICITADA]]-DETALLE_GD_1[[#This Row],[DEVOLUCIÓN]]</f>
        <v>1000</v>
      </c>
      <c r="AE337" s="38">
        <f>+_xlfn.XLOOKUP(DETALLE_GD_1[[#This Row],[CODIGO]],PRODUCTOS[CODIGO],PRODUCTOS[DESC CORTA],"",0)</f>
        <v>0</v>
      </c>
      <c r="AF337"/>
      <c r="AI337"/>
    </row>
    <row r="338" spans="1:35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6"/>
      <c r="V338" s="2"/>
      <c r="W338">
        <v>5694</v>
      </c>
      <c r="X338" s="2">
        <v>6579000000</v>
      </c>
      <c r="Y338" s="6">
        <v>4880.2160000000003</v>
      </c>
      <c r="Z338" s="38">
        <v>10010</v>
      </c>
      <c r="AA338" s="86">
        <f>+((DETALLE_GD_1[[#This Row],[VALOR X UN (GD)]]-DETALLE_GD_1[[#This Row],[VALOR PPTO]])/DETALLE_GD_1[[#This Row],[VALOR PPTO]])</f>
        <v>-4.0981926970292619E-5</v>
      </c>
      <c r="AB338" s="2">
        <f>+DETALLE_GD_1[[#This Row],[VALOR PPTO]]*DETALLE_GD_1[[#This Row],[CANTIDAD RECIBIDA]]</f>
        <v>4880.2000000000007</v>
      </c>
      <c r="AC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38" s="3">
        <f>+DETALLE_GD_1[[#This Row],[CANTIDAD SOLICITADA]]-DETALLE_GD_1[[#This Row],[DEVOLUCIÓN]]</f>
        <v>1000</v>
      </c>
      <c r="AE338" s="38" t="str">
        <f>+_xlfn.XLOOKUP(DETALLE_GD_1[[#This Row],[CODIGO]],PRODUCTOS[CODIGO],PRODUCTOS[DESC CORTA],"",0)</f>
        <v>TORNILLO CRS 6X2 1/4</v>
      </c>
      <c r="AF338"/>
      <c r="AI338"/>
    </row>
    <row r="339" spans="1:35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6"/>
      <c r="V339" s="2"/>
      <c r="W339">
        <v>5694</v>
      </c>
      <c r="X339" s="2">
        <v>6579000000</v>
      </c>
      <c r="Y339" s="6">
        <v>946350.47999999986</v>
      </c>
      <c r="Z339" s="38">
        <v>10010</v>
      </c>
      <c r="AA339" s="86">
        <f>+((DETALLE_GD_1[[#This Row],[VALOR X UN (GD)]]-DETALLE_GD_1[[#This Row],[VALOR PPTO]])/DETALLE_GD_1[[#This Row],[VALOR PPTO]])</f>
        <v>6.3401463132796736E-7</v>
      </c>
      <c r="AB339" s="2">
        <f>+DETALLE_GD_1[[#This Row],[VALOR PPTO]]*DETALLE_GD_1[[#This Row],[CANTIDAD RECIBIDA]]</f>
        <v>946350.4</v>
      </c>
      <c r="AC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39" s="3">
        <f>+DETALLE_GD_1[[#This Row],[CANTIDAD SOLICITADA]]-DETALLE_GD_1[[#This Row],[DEVOLUCIÓN]]</f>
        <v>2000</v>
      </c>
      <c r="AE339" s="38" t="str">
        <f>+_xlfn.XLOOKUP(DETALLE_GD_1[[#This Row],[CODIGO]],PRODUCTOS[CODIGO],PRODUCTOS[DESC CORTA],"",0)</f>
        <v>TORNILLO SIMPSON 6"</v>
      </c>
      <c r="AF339"/>
      <c r="AI339"/>
    </row>
    <row r="340" spans="1:35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6"/>
      <c r="V340" s="2"/>
      <c r="W340">
        <v>5694</v>
      </c>
      <c r="X340" s="2">
        <v>6579000000</v>
      </c>
      <c r="Y340" s="6">
        <v>29039.61995</v>
      </c>
      <c r="Z340" s="38">
        <v>10010</v>
      </c>
      <c r="AA340" s="86">
        <f>+((DETALLE_GD_1[[#This Row],[VALOR X UN (GD)]]-DETALLE_GD_1[[#This Row],[VALOR PPTO]])/DETALLE_GD_1[[#This Row],[VALOR PPTO]])</f>
        <v>0.15473249962575267</v>
      </c>
      <c r="AB340" s="2">
        <f>+DETALLE_GD_1[[#This Row],[VALOR PPTO]]*DETALLE_GD_1[[#This Row],[CANTIDAD RECIBIDA]]</f>
        <v>29039.630400000002</v>
      </c>
      <c r="AC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0" s="3">
        <f>+DETALLE_GD_1[[#This Row],[CANTIDAD SOLICITADA]]-DETALLE_GD_1[[#This Row],[DEVOLUCIÓN]]</f>
        <v>418</v>
      </c>
      <c r="AE340" s="38">
        <f>+_xlfn.XLOOKUP(DETALLE_GD_1[[#This Row],[CODIGO]],PRODUCTOS[CODIGO],PRODUCTOS[DESC CORTA],"",0)</f>
        <v>0</v>
      </c>
      <c r="AF340"/>
      <c r="AI340"/>
    </row>
    <row r="341" spans="1:35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6"/>
      <c r="V341" s="2"/>
      <c r="W341">
        <v>5694</v>
      </c>
      <c r="X341" s="2">
        <v>6579000000</v>
      </c>
      <c r="Y341" s="6">
        <v>5750.63</v>
      </c>
      <c r="Z341" s="38">
        <v>10010</v>
      </c>
      <c r="AA341" s="86">
        <f>+((DETALLE_GD_1[[#This Row],[VALOR X UN (GD)]]-DETALLE_GD_1[[#This Row],[VALOR PPTO]])/DETALLE_GD_1[[#This Row],[VALOR PPTO]])</f>
        <v>7.5643622894796788E-4</v>
      </c>
      <c r="AB341" s="2">
        <f>+DETALLE_GD_1[[#This Row],[VALOR PPTO]]*DETALLE_GD_1[[#This Row],[CANTIDAD RECIBIDA]]</f>
        <v>5750.6500000000005</v>
      </c>
      <c r="AC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1" s="3">
        <f>+DETALLE_GD_1[[#This Row],[CANTIDAD SOLICITADA]]-DETALLE_GD_1[[#This Row],[DEVOLUCIÓN]]</f>
        <v>500</v>
      </c>
      <c r="AE341" s="38">
        <f>+_xlfn.XLOOKUP(DETALLE_GD_1[[#This Row],[CODIGO]],PRODUCTOS[CODIGO],PRODUCTOS[DESC CORTA],"",0)</f>
        <v>0</v>
      </c>
      <c r="AF341"/>
      <c r="AI341"/>
    </row>
    <row r="342" spans="1:35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6"/>
      <c r="V342" s="2"/>
      <c r="W342">
        <v>5694</v>
      </c>
      <c r="X342" s="2">
        <v>6579000000</v>
      </c>
      <c r="Y342" s="6">
        <v>70000.000000000058</v>
      </c>
      <c r="Z342" s="38">
        <v>10010</v>
      </c>
      <c r="AA342" s="86">
        <f>+((DETALLE_GD_1[[#This Row],[VALOR X UN (GD)]]-DETALLE_GD_1[[#This Row],[VALOR PPTO]])/DETALLE_GD_1[[#This Row],[VALOR PPTO]])</f>
        <v>0</v>
      </c>
      <c r="AB342" s="2">
        <f>+DETALLE_GD_1[[#This Row],[VALOR PPTO]]*DETALLE_GD_1[[#This Row],[CANTIDAD RECIBIDA]]</f>
        <v>70000</v>
      </c>
      <c r="AC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2" s="3">
        <f>+DETALLE_GD_1[[#This Row],[CANTIDAD SOLICITADA]]-DETALLE_GD_1[[#This Row],[DEVOLUCIÓN]]</f>
        <v>2</v>
      </c>
      <c r="AE342" s="38" t="str">
        <f>+_xlfn.XLOOKUP(DETALLE_GD_1[[#This Row],[CODIGO]],PRODUCTOS[CODIGO],PRODUCTOS[DESC CORTA],"",0)</f>
        <v>CLAVO HELICOIDAL PROFIX</v>
      </c>
      <c r="AF342"/>
      <c r="AI342"/>
    </row>
    <row r="343" spans="1:35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6"/>
      <c r="V343" s="2"/>
      <c r="W343">
        <v>5694</v>
      </c>
      <c r="X343" s="2">
        <v>6579000000</v>
      </c>
      <c r="Y343" s="6">
        <v>1771709.0217599999</v>
      </c>
      <c r="Z343" s="38">
        <v>10010</v>
      </c>
      <c r="AA343" s="86">
        <f>+((DETALLE_GD_1[[#This Row],[VALOR X UN (GD)]]-DETALLE_GD_1[[#This Row],[VALOR PPTO]])/DETALLE_GD_1[[#This Row],[VALOR PPTO]])</f>
        <v>-1.7837240524211159E-4</v>
      </c>
      <c r="AB343" s="2">
        <f>+DETALLE_GD_1[[#This Row],[VALOR PPTO]]*DETALLE_GD_1[[#This Row],[CANTIDAD RECIBIDA]]</f>
        <v>1771709.024</v>
      </c>
      <c r="AC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3" s="3">
        <f>+DETALLE_GD_1[[#This Row],[CANTIDAD SOLICITADA]]-DETALLE_GD_1[[#This Row],[DEVOLUCIÓN]]</f>
        <v>80</v>
      </c>
      <c r="AE343" s="38" t="str">
        <f>+_xlfn.XLOOKUP(DETALLE_GD_1[[#This Row],[CODIGO]],PRODUCTOS[CODIGO],PRODUCTOS[DESC CORTA],"",0)</f>
        <v>VOLCANITA EMPAPELADA CIELO</v>
      </c>
      <c r="AF343"/>
      <c r="AI343"/>
    </row>
    <row r="344" spans="1:35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6"/>
      <c r="V344" s="2"/>
      <c r="W344">
        <v>5694</v>
      </c>
      <c r="X344" s="2">
        <v>6579000000</v>
      </c>
      <c r="Y344" s="6">
        <v>1121391.9979500002</v>
      </c>
      <c r="Z344" s="38">
        <v>10010</v>
      </c>
      <c r="AA344" s="86">
        <f>+((DETALLE_GD_1[[#This Row],[VALOR X UN (GD)]]-DETALLE_GD_1[[#This Row],[VALOR PPTO]])/DETALLE_GD_1[[#This Row],[VALOR PPTO]])</f>
        <v>-8.3137734247379792E-3</v>
      </c>
      <c r="AB344" s="2">
        <f>+DETALLE_GD_1[[#This Row],[VALOR PPTO]]*DETALLE_GD_1[[#This Row],[CANTIDAD RECIBIDA]]</f>
        <v>1121391.9990000001</v>
      </c>
      <c r="AC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44" s="3">
        <f>+DETALLE_GD_1[[#This Row],[CANTIDAD SOLICITADA]]-DETALLE_GD_1[[#This Row],[DEVOLUCIÓN]]</f>
        <v>70</v>
      </c>
      <c r="AE344" s="38" t="str">
        <f>+_xlfn.XLOOKUP(DETALLE_GD_1[[#This Row],[CODIGO]],PRODUCTOS[CODIGO],PRODUCTOS[DESC CORTA],"",0)</f>
        <v>VOCANITA EMPAPELADA MURO</v>
      </c>
      <c r="AF344"/>
      <c r="AI344"/>
    </row>
    <row r="345" spans="1:35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6"/>
      <c r="V345" s="2">
        <v>45756</v>
      </c>
      <c r="W345">
        <v>5694</v>
      </c>
      <c r="X345" s="2">
        <v>6579000000</v>
      </c>
      <c r="Y345" s="6">
        <v>45756.487340000007</v>
      </c>
      <c r="Z345" s="38">
        <v>10010</v>
      </c>
      <c r="AA345" s="86">
        <f>+((DETALLE_GD_1[[#This Row],[VALOR X UN (GD)]]-DETALLE_GD_1[[#This Row],[VALOR PPTO]])/DETALLE_GD_1[[#This Row],[VALOR PPTO]])</f>
        <v>-1.0654226900595733E-5</v>
      </c>
      <c r="AB345" s="2">
        <f>+DETALLE_GD_1[[#This Row],[VALOR PPTO]]*DETALLE_GD_1[[#This Row],[CANTIDAD RECIBIDA]]</f>
        <v>45756.487500000003</v>
      </c>
      <c r="AC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5" s="3">
        <f>+DETALLE_GD_1[[#This Row],[CANTIDAD SOLICITADA]]-DETALLE_GD_1[[#This Row],[DEVOLUCIÓN]]</f>
        <v>5</v>
      </c>
      <c r="AE345" s="38" t="str">
        <f>+_xlfn.XLOOKUP(DETALLE_GD_1[[#This Row],[CODIGO]],PRODUCTOS[CODIGO],PRODUCTOS[DESC CORTA],"",0)</f>
        <v>VOLCANITA RH</v>
      </c>
      <c r="AF345"/>
      <c r="AI345"/>
    </row>
    <row r="346" spans="1:35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6" t="s">
        <v>2020</v>
      </c>
      <c r="V346" s="2">
        <v>4388048</v>
      </c>
      <c r="W346">
        <v>5694</v>
      </c>
      <c r="X346" s="2">
        <v>6579000000</v>
      </c>
      <c r="Y346" s="6">
        <v>167574.905661</v>
      </c>
      <c r="Z346" s="38">
        <v>10010</v>
      </c>
      <c r="AA346" s="86">
        <f>+((DETALLE_GD_1[[#This Row],[VALOR X UN (GD)]]-DETALLE_GD_1[[#This Row],[VALOR PPTO]])/DETALLE_GD_1[[#This Row],[VALOR PPTO]])</f>
        <v>5.6213667318534545E-7</v>
      </c>
      <c r="AB346" s="2">
        <f>+DETALLE_GD_1[[#This Row],[VALOR PPTO]]*DETALLE_GD_1[[#This Row],[CANTIDAD RECIBIDA]]</f>
        <v>167574.9057</v>
      </c>
      <c r="AC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6" s="3">
        <f>+DETALLE_GD_1[[#This Row],[CANTIDAD SOLICITADA]]-DETALLE_GD_1[[#This Row],[DEVOLUCIÓN]]</f>
        <v>3</v>
      </c>
      <c r="AE346" s="38">
        <f>+_xlfn.XLOOKUP(DETALLE_GD_1[[#This Row],[CODIGO]],PRODUCTOS[CODIGO],PRODUCTOS[DESC CORTA],"",0)</f>
        <v>0</v>
      </c>
      <c r="AF346"/>
      <c r="AI346"/>
    </row>
    <row r="347" spans="1:35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6"/>
      <c r="V347" s="2"/>
      <c r="W347">
        <v>5694</v>
      </c>
      <c r="X347" s="2">
        <v>6579000000</v>
      </c>
      <c r="Y347" s="6">
        <v>44052</v>
      </c>
      <c r="Z347" s="38">
        <v>10010</v>
      </c>
      <c r="AA347" s="86">
        <f>+((DETALLE_GD_1[[#This Row],[VALOR X UN (GD)]]-DETALLE_GD_1[[#This Row],[VALOR PPTO]])/DETALLE_GD_1[[#This Row],[VALOR PPTO]])</f>
        <v>-2.2691364750689457E-5</v>
      </c>
      <c r="AB347" s="2">
        <f>+DETALLE_GD_1[[#This Row],[VALOR PPTO]]*DETALLE_GD_1[[#This Row],[CANTIDAD RECIBIDA]]</f>
        <v>44052</v>
      </c>
      <c r="AC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7" s="3">
        <f>+DETALLE_GD_1[[#This Row],[CANTIDAD SOLICITADA]]-DETALLE_GD_1[[#This Row],[DEVOLUCIÓN]]</f>
        <v>12</v>
      </c>
      <c r="AE347" s="38" t="str">
        <f>+_xlfn.XLOOKUP(DETALLE_GD_1[[#This Row],[CODIGO]],PRODUCTOS[CODIGO],PRODUCTOS[DESC CORTA],"",0)</f>
        <v>SELLO</v>
      </c>
      <c r="AF347"/>
      <c r="AI347"/>
    </row>
    <row r="348" spans="1:35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6"/>
      <c r="V348" s="2"/>
      <c r="W348">
        <v>5694</v>
      </c>
      <c r="X348" s="2">
        <v>6579000000</v>
      </c>
      <c r="Y348" s="6">
        <v>32215</v>
      </c>
      <c r="Z348" s="38">
        <v>10010</v>
      </c>
      <c r="AA348" s="86">
        <f>+((DETALLE_GD_1[[#This Row],[VALOR X UN (GD)]]-DETALLE_GD_1[[#This Row],[VALOR PPTO]])/DETALLE_GD_1[[#This Row],[VALOR PPTO]])</f>
        <v>0</v>
      </c>
      <c r="AB348" s="2">
        <f>+DETALLE_GD_1[[#This Row],[VALOR PPTO]]*DETALLE_GD_1[[#This Row],[CANTIDAD RECIBIDA]]</f>
        <v>32215</v>
      </c>
      <c r="AC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8" s="3">
        <f>+DETALLE_GD_1[[#This Row],[CANTIDAD SOLICITADA]]-DETALLE_GD_1[[#This Row],[DEVOLUCIÓN]]</f>
        <v>17</v>
      </c>
      <c r="AE348" s="38" t="str">
        <f>+_xlfn.XLOOKUP(DETALLE_GD_1[[#This Row],[CODIGO]],PRODUCTOS[CODIGO],PRODUCTOS[DESC CORTA],"",0)</f>
        <v>POLIETILENO</v>
      </c>
      <c r="AF348"/>
      <c r="AI348"/>
    </row>
    <row r="349" spans="1:35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6"/>
      <c r="V349" s="2"/>
      <c r="W349">
        <v>5694</v>
      </c>
      <c r="X349" s="2">
        <v>6579000000</v>
      </c>
      <c r="Y349" s="6">
        <v>4074441.5955750002</v>
      </c>
      <c r="Z349" s="38">
        <v>10010</v>
      </c>
      <c r="AA349" s="86">
        <f>+((DETALLE_GD_1[[#This Row],[VALOR X UN (GD)]]-DETALLE_GD_1[[#This Row],[VALOR PPTO]])/DETALLE_GD_1[[#This Row],[VALOR PPTO]])</f>
        <v>1.0050456986474042E-7</v>
      </c>
      <c r="AB349" s="2">
        <f>+DETALLE_GD_1[[#This Row],[VALOR PPTO]]*DETALLE_GD_1[[#This Row],[CANTIDAD RECIBIDA]]</f>
        <v>4074441.5984999998</v>
      </c>
      <c r="AC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49" s="3">
        <f>+DETALLE_GD_1[[#This Row],[CANTIDAD SOLICITADA]]-DETALLE_GD_1[[#This Row],[DEVOLUCIÓN]]</f>
        <v>195</v>
      </c>
      <c r="AE349" s="38">
        <f>+_xlfn.XLOOKUP(DETALLE_GD_1[[#This Row],[CODIGO]],PRODUCTOS[CODIGO],PRODUCTOS[DESC CORTA],"",0)</f>
        <v>0</v>
      </c>
      <c r="AF349"/>
      <c r="AI349"/>
    </row>
    <row r="350" spans="1:35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6"/>
      <c r="V350" s="2"/>
      <c r="W350">
        <v>5694</v>
      </c>
      <c r="X350" s="2">
        <v>6579000000</v>
      </c>
      <c r="Y350" s="6">
        <v>63638.999999999985</v>
      </c>
      <c r="Z350" s="38">
        <v>10010</v>
      </c>
      <c r="AA350" s="86">
        <f>+((DETALLE_GD_1[[#This Row],[VALOR X UN (GD)]]-DETALLE_GD_1[[#This Row],[VALOR PPTO]])/DETALLE_GD_1[[#This Row],[VALOR PPTO]])</f>
        <v>0</v>
      </c>
      <c r="AB350" s="2">
        <f>+DETALLE_GD_1[[#This Row],[VALOR PPTO]]*DETALLE_GD_1[[#This Row],[CANTIDAD RECIBIDA]]</f>
        <v>63639</v>
      </c>
      <c r="AC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0" s="3">
        <f>+DETALLE_GD_1[[#This Row],[CANTIDAD SOLICITADA]]-DETALLE_GD_1[[#This Row],[DEVOLUCIÓN]]</f>
        <v>3</v>
      </c>
      <c r="AE350" s="38" t="str">
        <f>+_xlfn.XLOOKUP(DETALLE_GD_1[[#This Row],[CODIGO]],PRODUCTOS[CODIGO],PRODUCTOS[DESC CORTA],"",0)</f>
        <v>COLA FRIA</v>
      </c>
      <c r="AF350"/>
      <c r="AI350"/>
    </row>
    <row r="351" spans="1:35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6"/>
      <c r="V351" s="2"/>
      <c r="W351">
        <v>5694</v>
      </c>
      <c r="X351" s="2">
        <v>6579000000</v>
      </c>
      <c r="Y351" s="6">
        <v>6126.3591180000003</v>
      </c>
      <c r="Z351" s="38">
        <v>10010</v>
      </c>
      <c r="AA351" s="86">
        <f>+((DETALLE_GD_1[[#This Row],[VALOR X UN (GD)]]-DETALLE_GD_1[[#This Row],[VALOR PPTO]])/DETALLE_GD_1[[#This Row],[VALOR PPTO]])</f>
        <v>-5.8615564993553597E-5</v>
      </c>
      <c r="AB351" s="2">
        <f>+DETALLE_GD_1[[#This Row],[VALOR PPTO]]*DETALLE_GD_1[[#This Row],[CANTIDAD RECIBIDA]]</f>
        <v>6126.3590999999997</v>
      </c>
      <c r="AC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1" s="3">
        <f>+DETALLE_GD_1[[#This Row],[CANTIDAD SOLICITADA]]-DETALLE_GD_1[[#This Row],[DEVOLUCIÓN]]</f>
        <v>3</v>
      </c>
      <c r="AE351" s="38" t="str">
        <f>+_xlfn.XLOOKUP(DETALLE_GD_1[[#This Row],[CODIGO]],PRODUCTOS[CODIGO],PRODUCTOS[DESC CORTA],"",0)</f>
        <v>BROCHA 5/8 X4</v>
      </c>
      <c r="AF351"/>
      <c r="AI351"/>
    </row>
    <row r="352" spans="1:35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6"/>
      <c r="V352" s="2">
        <v>1441765</v>
      </c>
      <c r="W352">
        <v>5694</v>
      </c>
      <c r="X352" s="2">
        <v>6579000000</v>
      </c>
      <c r="Y352" s="6">
        <v>893370</v>
      </c>
      <c r="Z352" s="38">
        <v>10010</v>
      </c>
      <c r="AA352" s="86">
        <f>+((DETALLE_GD_1[[#This Row],[VALOR X UN (GD)]]-DETALLE_GD_1[[#This Row],[VALOR PPTO]])/DETALLE_GD_1[[#This Row],[VALOR PPTO]])</f>
        <v>0.61384980355283925</v>
      </c>
      <c r="AB352" s="2">
        <f>+DETALLE_GD_1[[#This Row],[VALOR PPTO]]*DETALLE_GD_1[[#This Row],[CANTIDAD RECIBIDA]]</f>
        <v>893370</v>
      </c>
      <c r="AC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2" s="3">
        <f>+DETALLE_GD_1[[#This Row],[CANTIDAD SOLICITADA]]-DETALLE_GD_1[[#This Row],[DEVOLUCIÓN]]</f>
        <v>30</v>
      </c>
      <c r="AE352" s="38">
        <f>+_xlfn.XLOOKUP(DETALLE_GD_1[[#This Row],[CODIGO]],PRODUCTOS[CODIGO],PRODUCTOS[DESC CORTA],"",0)</f>
        <v>0</v>
      </c>
      <c r="AF352"/>
      <c r="AI352"/>
    </row>
    <row r="353" spans="1:35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6" t="s">
        <v>2011</v>
      </c>
      <c r="V353" s="2">
        <v>364065</v>
      </c>
      <c r="W353">
        <v>5694</v>
      </c>
      <c r="X353" s="2">
        <v>6579000000</v>
      </c>
      <c r="Y353" s="6">
        <v>335149.81132199999</v>
      </c>
      <c r="Z353" s="38">
        <v>10010</v>
      </c>
      <c r="AA353" s="86">
        <f>+((DETALLE_GD_1[[#This Row],[VALOR X UN (GD)]]-DETALLE_GD_1[[#This Row],[VALOR PPTO]])/DETALLE_GD_1[[#This Row],[VALOR PPTO]])</f>
        <v>5.6213667318534545E-7</v>
      </c>
      <c r="AB353" s="2">
        <f>+DETALLE_GD_1[[#This Row],[VALOR PPTO]]*DETALLE_GD_1[[#This Row],[CANTIDAD RECIBIDA]]</f>
        <v>335149.81140000001</v>
      </c>
      <c r="AC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3" s="3">
        <f>+DETALLE_GD_1[[#This Row],[CANTIDAD SOLICITADA]]-DETALLE_GD_1[[#This Row],[DEVOLUCIÓN]]</f>
        <v>6</v>
      </c>
      <c r="AE353" s="38">
        <f>+_xlfn.XLOOKUP(DETALLE_GD_1[[#This Row],[CODIGO]],PRODUCTOS[CODIGO],PRODUCTOS[DESC CORTA],"",0)</f>
        <v>0</v>
      </c>
      <c r="AF353"/>
      <c r="AI353"/>
    </row>
    <row r="354" spans="1:35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6"/>
      <c r="V354" s="2"/>
      <c r="W354">
        <v>5694</v>
      </c>
      <c r="X354" s="2">
        <v>6579000000</v>
      </c>
      <c r="Y354" s="6">
        <v>5715.0265479999998</v>
      </c>
      <c r="Z354" s="38">
        <v>10010</v>
      </c>
      <c r="AA354" s="86">
        <f>+((DETALLE_GD_1[[#This Row],[VALOR X UN (GD)]]-DETALLE_GD_1[[#This Row],[VALOR PPTO]])/DETALLE_GD_1[[#This Row],[VALOR PPTO]])</f>
        <v>-4.6543965342425642E-6</v>
      </c>
      <c r="AB354" s="2">
        <f>+DETALLE_GD_1[[#This Row],[VALOR PPTO]]*DETALLE_GD_1[[#This Row],[CANTIDAD RECIBIDA]]</f>
        <v>5715.0266000000001</v>
      </c>
      <c r="AC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4" s="3">
        <f>+DETALLE_GD_1[[#This Row],[CANTIDAD SOLICITADA]]-DETALLE_GD_1[[#This Row],[DEVOLUCIÓN]]</f>
        <v>2</v>
      </c>
      <c r="AE354" s="38" t="str">
        <f>+_xlfn.XLOOKUP(DETALLE_GD_1[[#This Row],[CODIGO]],PRODUCTOS[CODIGO],PRODUCTOS[DESC CORTA],"",0)</f>
        <v>RODILLO CHIPORRO</v>
      </c>
      <c r="AF354"/>
      <c r="AI354"/>
    </row>
    <row r="355" spans="1:35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6"/>
      <c r="V355" s="2"/>
      <c r="W355">
        <v>5694</v>
      </c>
      <c r="X355" s="2">
        <v>6579000000</v>
      </c>
      <c r="Y355" s="6">
        <v>23200.297871999981</v>
      </c>
      <c r="Z355" s="38">
        <v>10010</v>
      </c>
      <c r="AA355" s="86">
        <f>+((DETALLE_GD_1[[#This Row],[VALOR X UN (GD)]]-DETALLE_GD_1[[#This Row],[VALOR PPTO]])/DETALLE_GD_1[[#This Row],[VALOR PPTO]])</f>
        <v>-1.2840352364673349E-5</v>
      </c>
      <c r="AB355" s="2">
        <f>+DETALLE_GD_1[[#This Row],[VALOR PPTO]]*DETALLE_GD_1[[#This Row],[CANTIDAD RECIBIDA]]</f>
        <v>23200.297900000001</v>
      </c>
      <c r="AC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5" s="3">
        <f>+DETALLE_GD_1[[#This Row],[CANTIDAD SOLICITADA]]-DETALLE_GD_1[[#This Row],[DEVOLUCIÓN]]</f>
        <v>1</v>
      </c>
      <c r="AE355" s="38" t="str">
        <f>+_xlfn.XLOOKUP(DETALLE_GD_1[[#This Row],[CODIGO]],PRODUCTOS[CODIGO],PRODUCTOS[DESC CORTA],"",0)</f>
        <v>CLAVO HELICOIDAL</v>
      </c>
      <c r="AF355"/>
      <c r="AI355"/>
    </row>
    <row r="356" spans="1:35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6"/>
      <c r="V356" s="2">
        <v>4387667</v>
      </c>
      <c r="W356">
        <v>5694</v>
      </c>
      <c r="X356" s="2">
        <v>6579000000</v>
      </c>
      <c r="Y356" s="6">
        <v>139201.78723199989</v>
      </c>
      <c r="Z356" s="38">
        <v>10010</v>
      </c>
      <c r="AA356" s="86">
        <f>+((DETALLE_GD_1[[#This Row],[VALOR X UN (GD)]]-DETALLE_GD_1[[#This Row],[VALOR PPTO]])/DETALLE_GD_1[[#This Row],[VALOR PPTO]])</f>
        <v>1.525842476230686E-6</v>
      </c>
      <c r="AB356" s="2">
        <f>+DETALLE_GD_1[[#This Row],[VALOR PPTO]]*DETALLE_GD_1[[#This Row],[CANTIDAD RECIBIDA]]</f>
        <v>139201.7874</v>
      </c>
      <c r="AC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56" s="3">
        <f>+DETALLE_GD_1[[#This Row],[CANTIDAD SOLICITADA]]-DETALLE_GD_1[[#This Row],[DEVOLUCIÓN]]</f>
        <v>6</v>
      </c>
      <c r="AE356" s="38" t="str">
        <f>+_xlfn.XLOOKUP(DETALLE_GD_1[[#This Row],[CODIGO]],PRODUCTOS[CODIGO],PRODUCTOS[DESC CORTA],"",0)</f>
        <v>CLAVO HELICOIDAL</v>
      </c>
      <c r="AF356"/>
      <c r="AI356"/>
    </row>
    <row r="357" spans="1:35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6"/>
      <c r="V357" s="2"/>
      <c r="W357">
        <v>5694</v>
      </c>
      <c r="X357" s="2">
        <v>6579000000</v>
      </c>
      <c r="Y357" s="6">
        <v>1320096.363069</v>
      </c>
      <c r="Z357" s="38">
        <v>10010</v>
      </c>
      <c r="AA357" s="86">
        <f>+((DETALLE_GD_1[[#This Row],[VALOR X UN (GD)]]-DETALLE_GD_1[[#This Row],[VALOR PPTO]])/DETALLE_GD_1[[#This Row],[VALOR PPTO]])</f>
        <v>-2.7497992592493201E-7</v>
      </c>
      <c r="AB357" s="2">
        <f>+DETALLE_GD_1[[#This Row],[VALOR PPTO]]*DETALLE_GD_1[[#This Row],[CANTIDAD RECIBIDA]]</f>
        <v>1320096.3633000001</v>
      </c>
      <c r="AC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7" s="3">
        <f>+DETALLE_GD_1[[#This Row],[CANTIDAD SOLICITADA]]-DETALLE_GD_1[[#This Row],[DEVOLUCIÓN]]</f>
        <v>33</v>
      </c>
      <c r="AE357" s="38" t="str">
        <f>+_xlfn.XLOOKUP(DETALLE_GD_1[[#This Row],[CODIGO]],PRODUCTOS[CODIGO],PRODUCTOS[DESC CORTA],"",0)</f>
        <v>PB2</v>
      </c>
      <c r="AF357"/>
      <c r="AI357"/>
    </row>
    <row r="358" spans="1:35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6"/>
      <c r="V358" s="2"/>
      <c r="W358">
        <v>5694</v>
      </c>
      <c r="X358" s="2">
        <v>6579000000</v>
      </c>
      <c r="Y358" s="6">
        <v>1050809.3097359999</v>
      </c>
      <c r="Z358" s="38">
        <v>10010</v>
      </c>
      <c r="AA358" s="86">
        <f>+((DETALLE_GD_1[[#This Row],[VALOR X UN (GD)]]-DETALLE_GD_1[[#This Row],[VALOR PPTO]])/DETALLE_GD_1[[#This Row],[VALOR PPTO]])</f>
        <v>-2.9463005046736822E-7</v>
      </c>
      <c r="AB358" s="2">
        <f>+DETALLE_GD_1[[#This Row],[VALOR PPTO]]*DETALLE_GD_1[[#This Row],[CANTIDAD RECIBIDA]]</f>
        <v>1050809.31</v>
      </c>
      <c r="AC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8" s="3">
        <f>+DETALLE_GD_1[[#This Row],[CANTIDAD SOLICITADA]]-DETALLE_GD_1[[#This Row],[DEVOLUCIÓN]]</f>
        <v>12</v>
      </c>
      <c r="AE358" s="38" t="str">
        <f>+_xlfn.XLOOKUP(DETALLE_GD_1[[#This Row],[CODIGO]],PRODUCTOS[CODIGO],PRODUCTOS[DESC CORTA],"",0)</f>
        <v>PB1</v>
      </c>
      <c r="AF358"/>
      <c r="AI358"/>
    </row>
    <row r="359" spans="1:35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6"/>
      <c r="V359" s="2"/>
      <c r="W359">
        <v>5694</v>
      </c>
      <c r="X359" s="2">
        <v>6579000000</v>
      </c>
      <c r="Y359" s="6">
        <v>1844568.9097200008</v>
      </c>
      <c r="Z359" s="38">
        <v>10010</v>
      </c>
      <c r="AA359" s="86">
        <f>+((DETALLE_GD_1[[#This Row],[VALOR X UN (GD)]]-DETALLE_GD_1[[#This Row],[VALOR PPTO]])/DETALLE_GD_1[[#This Row],[VALOR PPTO]])</f>
        <v>1.7885525447165564E-2</v>
      </c>
      <c r="AB359" s="2">
        <f>+DETALLE_GD_1[[#This Row],[VALOR PPTO]]*DETALLE_GD_1[[#This Row],[CANTIDAD RECIBIDA]]</f>
        <v>1844568.9</v>
      </c>
      <c r="AC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59" s="3">
        <f>+DETALLE_GD_1[[#This Row],[CANTIDAD SOLICITADA]]-DETALLE_GD_1[[#This Row],[DEVOLUCIÓN]]</f>
        <v>360</v>
      </c>
      <c r="AE359" s="38" t="str">
        <f>+_xlfn.XLOOKUP(DETALLE_GD_1[[#This Row],[CODIGO]],PRODUCTOS[CODIGO],PRODUCTOS[DESC CORTA],"",0)</f>
        <v>PINO 2X4X320</v>
      </c>
      <c r="AF359"/>
      <c r="AI359"/>
    </row>
    <row r="360" spans="1:35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6"/>
      <c r="V360" s="2">
        <v>562122</v>
      </c>
      <c r="W360">
        <v>5728</v>
      </c>
      <c r="X360" s="2">
        <v>6579000000</v>
      </c>
      <c r="Y360" s="6">
        <v>562122.03288000007</v>
      </c>
      <c r="Z360" s="38">
        <v>10010</v>
      </c>
      <c r="AA360" s="86">
        <f>+((DETALLE_GD_1[[#This Row],[VALOR X UN (GD)]]-DETALLE_GD_1[[#This Row],[VALOR PPTO]])/DETALLE_GD_1[[#This Row],[VALOR PPTO]])</f>
        <v>-4.2695356016518268E-8</v>
      </c>
      <c r="AB360" s="2">
        <f>+DETALLE_GD_1[[#This Row],[VALOR PPTO]]*DETALLE_GD_1[[#This Row],[CANTIDAD RECIBIDA]]</f>
        <v>562122.02399999998</v>
      </c>
      <c r="AC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0" s="3">
        <f>+DETALLE_GD_1[[#This Row],[CANTIDAD SOLICITADA]]-DETALLE_GD_1[[#This Row],[DEVOLUCIÓN]]</f>
        <v>240</v>
      </c>
      <c r="AE360" s="38">
        <f>+_xlfn.XLOOKUP(DETALLE_GD_1[[#This Row],[CODIGO]],PRODUCTOS[CODIGO],PRODUCTOS[DESC CORTA],"",0)</f>
        <v>0</v>
      </c>
      <c r="AF360"/>
      <c r="AI360"/>
    </row>
    <row r="361" spans="1:35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6"/>
      <c r="V361" s="2">
        <v>4024627</v>
      </c>
      <c r="W361">
        <v>5728</v>
      </c>
      <c r="X361" s="2">
        <v>6579000000</v>
      </c>
      <c r="Y361" s="6">
        <v>139999.8464000001</v>
      </c>
      <c r="Z361" s="38">
        <v>10010</v>
      </c>
      <c r="AA361" s="86">
        <f>+((DETALLE_GD_1[[#This Row],[VALOR X UN (GD)]]-DETALLE_GD_1[[#This Row],[VALOR PPTO]])/DETALLE_GD_1[[#This Row],[VALOR PPTO]])</f>
        <v>1.1428584490190236E-6</v>
      </c>
      <c r="AB361" s="2">
        <f>+DETALLE_GD_1[[#This Row],[VALOR PPTO]]*DETALLE_GD_1[[#This Row],[CANTIDAD RECIBIDA]]</f>
        <v>139999.84</v>
      </c>
      <c r="AC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1" s="3">
        <f>+DETALLE_GD_1[[#This Row],[CANTIDAD SOLICITADA]]-DETALLE_GD_1[[#This Row],[DEVOLUCIÓN]]</f>
        <v>200</v>
      </c>
      <c r="AE361" s="38">
        <f>+_xlfn.XLOOKUP(DETALLE_GD_1[[#This Row],[CODIGO]],PRODUCTOS[CODIGO],PRODUCTOS[DESC CORTA],"",0)</f>
        <v>0</v>
      </c>
      <c r="AF361"/>
      <c r="AI361"/>
    </row>
    <row r="362" spans="1:35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6"/>
      <c r="V362" s="2"/>
      <c r="W362">
        <v>5728</v>
      </c>
      <c r="X362" s="2">
        <v>6579000000</v>
      </c>
      <c r="Y362" s="6">
        <v>106640.50198378378</v>
      </c>
      <c r="Z362" s="38">
        <v>10010</v>
      </c>
      <c r="AA362" s="86">
        <f>+((DETALLE_GD_1[[#This Row],[VALOR X UN (GD)]]-DETALLE_GD_1[[#This Row],[VALOR PPTO]])/DETALLE_GD_1[[#This Row],[VALOR PPTO]])</f>
        <v>-0.96822970634983885</v>
      </c>
      <c r="AB362" s="2">
        <f>+DETALLE_GD_1[[#This Row],[VALOR PPTO]]*DETALLE_GD_1[[#This Row],[CANTIDAD RECIBIDA]]</f>
        <v>106640.5</v>
      </c>
      <c r="AC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2" s="3">
        <f>+DETALLE_GD_1[[#This Row],[CANTIDAD SOLICITADA]]-DETALLE_GD_1[[#This Row],[DEVOLUCIÓN]]</f>
        <v>1000</v>
      </c>
      <c r="AE362" s="38" t="str">
        <f>+_xlfn.XLOOKUP(DETALLE_GD_1[[#This Row],[CODIGO]],PRODUCTOS[CODIGO],PRODUCTOS[DESC CORTA],"",0)</f>
        <v>TORNILLO CRS 6X1 5/8</v>
      </c>
      <c r="AF362"/>
      <c r="AI362"/>
    </row>
    <row r="363" spans="1:35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6"/>
      <c r="V363" s="2"/>
      <c r="W363">
        <v>5728</v>
      </c>
      <c r="X363" s="2">
        <v>6579000000</v>
      </c>
      <c r="Y363" s="6">
        <v>4600.5039999999999</v>
      </c>
      <c r="Z363" s="38">
        <v>10010</v>
      </c>
      <c r="AA363" s="86">
        <f>+((DETALLE_GD_1[[#This Row],[VALOR X UN (GD)]]-DETALLE_GD_1[[#This Row],[VALOR PPTO]])/DETALLE_GD_1[[#This Row],[VALOR PPTO]])</f>
        <v>1.0433603157895017E-4</v>
      </c>
      <c r="AB363" s="2">
        <f>+DETALLE_GD_1[[#This Row],[VALOR PPTO]]*DETALLE_GD_1[[#This Row],[CANTIDAD RECIBIDA]]</f>
        <v>4600.5200000000004</v>
      </c>
      <c r="AC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3" s="3">
        <f>+DETALLE_GD_1[[#This Row],[CANTIDAD SOLICITADA]]-DETALLE_GD_1[[#This Row],[DEVOLUCIÓN]]</f>
        <v>400</v>
      </c>
      <c r="AE363" s="38">
        <f>+_xlfn.XLOOKUP(DETALLE_GD_1[[#This Row],[CODIGO]],PRODUCTOS[CODIGO],PRODUCTOS[DESC CORTA],"",0)</f>
        <v>0</v>
      </c>
      <c r="AF363"/>
      <c r="AI363"/>
    </row>
    <row r="364" spans="1:35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6"/>
      <c r="V364" s="2"/>
      <c r="W364">
        <v>5728</v>
      </c>
      <c r="X364" s="2">
        <v>6579000000</v>
      </c>
      <c r="Y364" s="6">
        <v>1705269.9334440001</v>
      </c>
      <c r="Z364" s="38">
        <v>10010</v>
      </c>
      <c r="AA364" s="86">
        <f>+((DETALLE_GD_1[[#This Row],[VALOR X UN (GD)]]-DETALLE_GD_1[[#This Row],[VALOR PPTO]])/DETALLE_GD_1[[#This Row],[VALOR PPTO]])</f>
        <v>3.6123313288183514E-8</v>
      </c>
      <c r="AB364" s="2">
        <f>+DETALLE_GD_1[[#This Row],[VALOR PPTO]]*DETALLE_GD_1[[#This Row],[CANTIDAD RECIBIDA]]</f>
        <v>1705269.9356</v>
      </c>
      <c r="AC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4" s="3">
        <f>+DETALLE_GD_1[[#This Row],[CANTIDAD SOLICITADA]]-DETALLE_GD_1[[#This Row],[DEVOLUCIÓN]]</f>
        <v>77</v>
      </c>
      <c r="AE364" s="38" t="str">
        <f>+_xlfn.XLOOKUP(DETALLE_GD_1[[#This Row],[CODIGO]],PRODUCTOS[CODIGO],PRODUCTOS[DESC CORTA],"",0)</f>
        <v>VOLCANITA EMPAPELADA CIELO</v>
      </c>
      <c r="AF364"/>
      <c r="AI364"/>
    </row>
    <row r="365" spans="1:35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6"/>
      <c r="V365" s="2"/>
      <c r="W365">
        <v>5728</v>
      </c>
      <c r="X365" s="2">
        <v>6579000000</v>
      </c>
      <c r="Y365" s="6">
        <v>12252.718236000001</v>
      </c>
      <c r="Z365" s="38">
        <v>10010</v>
      </c>
      <c r="AA365" s="86">
        <f>+((DETALLE_GD_1[[#This Row],[VALOR X UN (GD)]]-DETALLE_GD_1[[#This Row],[VALOR PPTO]])/DETALLE_GD_1[[#This Row],[VALOR PPTO]])</f>
        <v>2.3015301208849542E-5</v>
      </c>
      <c r="AB365" s="2">
        <f>+DETALLE_GD_1[[#This Row],[VALOR PPTO]]*DETALLE_GD_1[[#This Row],[CANTIDAD RECIBIDA]]</f>
        <v>12252.718199999999</v>
      </c>
      <c r="AC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5" s="3">
        <f>+DETALLE_GD_1[[#This Row],[CANTIDAD SOLICITADA]]-DETALLE_GD_1[[#This Row],[DEVOLUCIÓN]]</f>
        <v>6</v>
      </c>
      <c r="AE365" s="38" t="str">
        <f>+_xlfn.XLOOKUP(DETALLE_GD_1[[#This Row],[CODIGO]],PRODUCTOS[CODIGO],PRODUCTOS[DESC CORTA],"",0)</f>
        <v>BROCHA 5/8 X4</v>
      </c>
      <c r="AF365"/>
      <c r="AI365"/>
    </row>
    <row r="366" spans="1:35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6"/>
      <c r="V366" s="2"/>
      <c r="W366">
        <v>5728</v>
      </c>
      <c r="X366" s="2">
        <v>6579000000</v>
      </c>
      <c r="Y366" s="6">
        <v>16182.106762000009</v>
      </c>
      <c r="Z366" s="38">
        <v>10010</v>
      </c>
      <c r="AA366" s="86">
        <f>+((DETALLE_GD_1[[#This Row],[VALOR X UN (GD)]]-DETALLE_GD_1[[#This Row],[VALOR PPTO]])/DETALLE_GD_1[[#This Row],[VALOR PPTO]])</f>
        <v>-6.5998822847693946E-6</v>
      </c>
      <c r="AB366" s="2">
        <f>+DETALLE_GD_1[[#This Row],[VALOR PPTO]]*DETALLE_GD_1[[#This Row],[CANTIDAD RECIBIDA]]</f>
        <v>16182.1068</v>
      </c>
      <c r="AC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6" s="3">
        <f>+DETALLE_GD_1[[#This Row],[CANTIDAD SOLICITADA]]-DETALLE_GD_1[[#This Row],[DEVOLUCIÓN]]</f>
        <v>1</v>
      </c>
      <c r="AE366" s="38" t="str">
        <f>+_xlfn.XLOOKUP(DETALLE_GD_1[[#This Row],[CODIGO]],PRODUCTOS[CODIGO],PRODUCTOS[DESC CORTA],"",0)</f>
        <v>GRAPA T40</v>
      </c>
      <c r="AF366"/>
      <c r="AI366"/>
    </row>
    <row r="367" spans="1:35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6"/>
      <c r="V367" s="2"/>
      <c r="W367">
        <v>5728</v>
      </c>
      <c r="X367" s="2">
        <v>6579000000</v>
      </c>
      <c r="Y367" s="6">
        <v>49030.713302999997</v>
      </c>
      <c r="Z367" s="38">
        <v>10010</v>
      </c>
      <c r="AA367" s="86">
        <f>+((DETALLE_GD_1[[#This Row],[VALOR X UN (GD)]]-DETALLE_GD_1[[#This Row],[VALOR PPTO]])/DETALLE_GD_1[[#This Row],[VALOR PPTO]])</f>
        <v>5.8473552738814962E-6</v>
      </c>
      <c r="AB367" s="2">
        <f>+DETALLE_GD_1[[#This Row],[VALOR PPTO]]*DETALLE_GD_1[[#This Row],[CANTIDAD RECIBIDA]]</f>
        <v>49030.713300000003</v>
      </c>
      <c r="AC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7" s="3">
        <f>+DETALLE_GD_1[[#This Row],[CANTIDAD SOLICITADA]]-DETALLE_GD_1[[#This Row],[DEVOLUCIÓN]]</f>
        <v>1</v>
      </c>
      <c r="AE367" s="38">
        <f>+_xlfn.XLOOKUP(DETALLE_GD_1[[#This Row],[CODIGO]],PRODUCTOS[CODIGO],PRODUCTOS[DESC CORTA],"",0)</f>
        <v>0</v>
      </c>
      <c r="AF367"/>
      <c r="AI367"/>
    </row>
    <row r="368" spans="1:35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6"/>
      <c r="V368" s="2"/>
      <c r="W368">
        <v>5728</v>
      </c>
      <c r="X368" s="2">
        <v>6579000000</v>
      </c>
      <c r="Y368" s="6">
        <v>70000.000000000058</v>
      </c>
      <c r="Z368" s="38">
        <v>10010</v>
      </c>
      <c r="AA368" s="86">
        <f>+((DETALLE_GD_1[[#This Row],[VALOR X UN (GD)]]-DETALLE_GD_1[[#This Row],[VALOR PPTO]])/DETALLE_GD_1[[#This Row],[VALOR PPTO]])</f>
        <v>0</v>
      </c>
      <c r="AB368" s="2">
        <f>+DETALLE_GD_1[[#This Row],[VALOR PPTO]]*DETALLE_GD_1[[#This Row],[CANTIDAD RECIBIDA]]</f>
        <v>70000</v>
      </c>
      <c r="AC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68" s="3">
        <f>+DETALLE_GD_1[[#This Row],[CANTIDAD SOLICITADA]]-DETALLE_GD_1[[#This Row],[DEVOLUCIÓN]]</f>
        <v>2</v>
      </c>
      <c r="AE368" s="38" t="str">
        <f>+_xlfn.XLOOKUP(DETALLE_GD_1[[#This Row],[CODIGO]],PRODUCTOS[CODIGO],PRODUCTOS[DESC CORTA],"",0)</f>
        <v>CLAVO HELICOIDAL PROFIX</v>
      </c>
      <c r="AF368"/>
      <c r="AI368"/>
    </row>
    <row r="369" spans="1:35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6"/>
      <c r="V369" s="2"/>
      <c r="W369">
        <v>5728</v>
      </c>
      <c r="X369" s="2">
        <v>6579000000</v>
      </c>
      <c r="Y369" s="6">
        <v>2023901.9981650007</v>
      </c>
      <c r="Z369" s="38">
        <v>10010</v>
      </c>
      <c r="AA369" s="86">
        <f>+((DETALLE_GD_1[[#This Row],[VALOR X UN (GD)]]-DETALLE_GD_1[[#This Row],[VALOR PPTO]])/DETALLE_GD_1[[#This Row],[VALOR PPTO]])</f>
        <v>0</v>
      </c>
      <c r="AB369" s="2">
        <f>+DETALLE_GD_1[[#This Row],[VALOR PPTO]]*DETALLE_GD_1[[#This Row],[CANTIDAD RECIBIDA]]</f>
        <v>2023901.9874999998</v>
      </c>
      <c r="AC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69" s="3">
        <f>+DETALLE_GD_1[[#This Row],[CANTIDAD SOLICITADA]]-DETALLE_GD_1[[#This Row],[DEVOLUCIÓN]]</f>
        <v>395</v>
      </c>
      <c r="AE369" s="38" t="str">
        <f>+_xlfn.XLOOKUP(DETALLE_GD_1[[#This Row],[CODIGO]],PRODUCTOS[CODIGO],PRODUCTOS[DESC CORTA],"",0)</f>
        <v>PINO 2X4X320</v>
      </c>
      <c r="AF369"/>
      <c r="AI369"/>
    </row>
    <row r="370" spans="1:35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6" t="s">
        <v>2011</v>
      </c>
      <c r="V370" s="2">
        <v>3152200</v>
      </c>
      <c r="W370">
        <v>5728</v>
      </c>
      <c r="X370" s="2">
        <v>6579000000</v>
      </c>
      <c r="Y370" s="6">
        <v>303750</v>
      </c>
      <c r="Z370" s="38">
        <v>10010</v>
      </c>
      <c r="AA370" s="86">
        <f>+((DETALLE_GD_1[[#This Row],[VALOR X UN (GD)]]-DETALLE_GD_1[[#This Row],[VALOR PPTO]])/DETALLE_GD_1[[#This Row],[VALOR PPTO]])</f>
        <v>-3.0505350123456804E-2</v>
      </c>
      <c r="AB370" s="2">
        <f>+DETALLE_GD_1[[#This Row],[VALOR PPTO]]*DETALLE_GD_1[[#This Row],[CANTIDAD RECIBIDA]]</f>
        <v>303750</v>
      </c>
      <c r="AC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0" s="3">
        <f>+DETALLE_GD_1[[#This Row],[CANTIDAD SOLICITADA]]-DETALLE_GD_1[[#This Row],[DEVOLUCIÓN]]</f>
        <v>3</v>
      </c>
      <c r="AE370" s="38">
        <f>+_xlfn.XLOOKUP(DETALLE_GD_1[[#This Row],[CODIGO]],PRODUCTOS[CODIGO],PRODUCTOS[DESC CORTA],"",0)</f>
        <v>0</v>
      </c>
      <c r="AF370"/>
      <c r="AI370"/>
    </row>
    <row r="371" spans="1:35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6"/>
      <c r="V371" s="2"/>
      <c r="W371">
        <v>5728</v>
      </c>
      <c r="X371" s="2">
        <v>6579000000</v>
      </c>
      <c r="Y371" s="6">
        <v>1050809.3097359999</v>
      </c>
      <c r="Z371" s="38">
        <v>10010</v>
      </c>
      <c r="AA371" s="86">
        <f>+((DETALLE_GD_1[[#This Row],[VALOR X UN (GD)]]-DETALLE_GD_1[[#This Row],[VALOR PPTO]])/DETALLE_GD_1[[#This Row],[VALOR PPTO]])</f>
        <v>-2.9463005046736822E-7</v>
      </c>
      <c r="AB371" s="2">
        <f>+DETALLE_GD_1[[#This Row],[VALOR PPTO]]*DETALLE_GD_1[[#This Row],[CANTIDAD RECIBIDA]]</f>
        <v>1050809.31</v>
      </c>
      <c r="AC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1" s="3">
        <f>+DETALLE_GD_1[[#This Row],[CANTIDAD SOLICITADA]]-DETALLE_GD_1[[#This Row],[DEVOLUCIÓN]]</f>
        <v>12</v>
      </c>
      <c r="AE371" s="38" t="str">
        <f>+_xlfn.XLOOKUP(DETALLE_GD_1[[#This Row],[CODIGO]],PRODUCTOS[CODIGO],PRODUCTOS[DESC CORTA],"",0)</f>
        <v>PB1</v>
      </c>
      <c r="AF371"/>
      <c r="AI371"/>
    </row>
    <row r="372" spans="1:35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6"/>
      <c r="V372" s="2"/>
      <c r="W372">
        <v>5728</v>
      </c>
      <c r="X372" s="2">
        <v>6579000000</v>
      </c>
      <c r="Y372" s="6">
        <v>1800131.4041850001</v>
      </c>
      <c r="Z372" s="38">
        <v>10010</v>
      </c>
      <c r="AA372" s="86">
        <f>+((DETALLE_GD_1[[#This Row],[VALOR X UN (GD)]]-DETALLE_GD_1[[#This Row],[VALOR PPTO]])/DETALLE_GD_1[[#This Row],[VALOR PPTO]])</f>
        <v>-2.2498357577329761E-7</v>
      </c>
      <c r="AB372" s="2">
        <f>+DETALLE_GD_1[[#This Row],[VALOR PPTO]]*DETALLE_GD_1[[#This Row],[CANTIDAD RECIBIDA]]</f>
        <v>1800131.4045000002</v>
      </c>
      <c r="AC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2" s="3">
        <f>+DETALLE_GD_1[[#This Row],[CANTIDAD SOLICITADA]]-DETALLE_GD_1[[#This Row],[DEVOLUCIÓN]]</f>
        <v>45</v>
      </c>
      <c r="AE372" s="38" t="str">
        <f>+_xlfn.XLOOKUP(DETALLE_GD_1[[#This Row],[CODIGO]],PRODUCTOS[CODIGO],PRODUCTOS[DESC CORTA],"",0)</f>
        <v>PB2</v>
      </c>
      <c r="AF372"/>
      <c r="AI372"/>
    </row>
    <row r="373" spans="1:35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6"/>
      <c r="V373" s="2"/>
      <c r="W373">
        <v>5728</v>
      </c>
      <c r="X373" s="2">
        <v>6579000000</v>
      </c>
      <c r="Y373" s="6">
        <v>213281.00396756755</v>
      </c>
      <c r="Z373" s="38">
        <v>10010</v>
      </c>
      <c r="AA373" s="86">
        <f>+((DETALLE_GD_1[[#This Row],[VALOR X UN (GD)]]-DETALLE_GD_1[[#This Row],[VALOR PPTO]])/DETALLE_GD_1[[#This Row],[VALOR PPTO]])</f>
        <v>-0.96822970634983885</v>
      </c>
      <c r="AB373" s="2">
        <f>+DETALLE_GD_1[[#This Row],[VALOR PPTO]]*DETALLE_GD_1[[#This Row],[CANTIDAD RECIBIDA]]</f>
        <v>213281</v>
      </c>
      <c r="AC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3" s="3">
        <f>+DETALLE_GD_1[[#This Row],[CANTIDAD SOLICITADA]]-DETALLE_GD_1[[#This Row],[DEVOLUCIÓN]]</f>
        <v>2000</v>
      </c>
      <c r="AE373" s="38" t="str">
        <f>+_xlfn.XLOOKUP(DETALLE_GD_1[[#This Row],[CODIGO]],PRODUCTOS[CODIGO],PRODUCTOS[DESC CORTA],"",0)</f>
        <v>TORNILLO CRS 6X1 5/8</v>
      </c>
      <c r="AF373"/>
      <c r="AI373"/>
    </row>
    <row r="374" spans="1:35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6" t="s">
        <v>2011</v>
      </c>
      <c r="V374" s="2">
        <v>4596656</v>
      </c>
      <c r="W374">
        <v>5728</v>
      </c>
      <c r="X374" s="2">
        <v>6579000000</v>
      </c>
      <c r="Y374" s="6">
        <v>811237.38780000038</v>
      </c>
      <c r="Z374" s="38">
        <v>10010</v>
      </c>
      <c r="AA374" s="86">
        <f>+((DETALLE_GD_1[[#This Row],[VALOR X UN (GD)]]-DETALLE_GD_1[[#This Row],[VALOR PPTO]])/DETALLE_GD_1[[#This Row],[VALOR PPTO]])</f>
        <v>-4.8666395786425392E-7</v>
      </c>
      <c r="AB374" s="2">
        <f>+DETALLE_GD_1[[#This Row],[VALOR PPTO]]*DETALLE_GD_1[[#This Row],[CANTIDAD RECIBIDA]]</f>
        <v>811237.39199999999</v>
      </c>
      <c r="AC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4" s="3">
        <f>+DETALLE_GD_1[[#This Row],[CANTIDAD SOLICITADA]]-DETALLE_GD_1[[#This Row],[DEVOLUCIÓN]]</f>
        <v>84</v>
      </c>
      <c r="AE374" s="38" t="str">
        <f>+_xlfn.XLOOKUP(DETALLE_GD_1[[#This Row],[CODIGO]],PRODUCTOS[CODIGO],PRODUCTOS[DESC CORTA],"",0)</f>
        <v>OSB 9.5</v>
      </c>
      <c r="AF374"/>
      <c r="AI374"/>
    </row>
    <row r="375" spans="1:35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6"/>
      <c r="V375" s="2"/>
      <c r="W375">
        <v>5728</v>
      </c>
      <c r="X375" s="2">
        <v>6579000000</v>
      </c>
      <c r="Y375" s="6">
        <v>339990.84787500009</v>
      </c>
      <c r="Z375" s="38">
        <v>10010</v>
      </c>
      <c r="AA375" s="86">
        <f>+((DETALLE_GD_1[[#This Row],[VALOR X UN (GD)]]-DETALLE_GD_1[[#This Row],[VALOR PPTO]])/DETALLE_GD_1[[#This Row],[VALOR PPTO]])</f>
        <v>4.5265924064784857E-7</v>
      </c>
      <c r="AB375" s="2">
        <f>+DETALLE_GD_1[[#This Row],[VALOR PPTO]]*DETALLE_GD_1[[#This Row],[CANTIDAD RECIBIDA]]</f>
        <v>339990.84990000003</v>
      </c>
      <c r="AC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5" s="3">
        <f>+DETALLE_GD_1[[#This Row],[CANTIDAD SOLICITADA]]-DETALLE_GD_1[[#This Row],[DEVOLUCIÓN]]</f>
        <v>81</v>
      </c>
      <c r="AE375" s="38" t="str">
        <f>+_xlfn.XLOOKUP(DETALLE_GD_1[[#This Row],[CODIGO]],PRODUCTOS[CODIGO],PRODUCTOS[DESC CORTA],"",0)</f>
        <v>AISLAN ROCA 90MM</v>
      </c>
      <c r="AF375"/>
      <c r="AI375"/>
    </row>
    <row r="376" spans="1:35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6"/>
      <c r="V376" s="2"/>
      <c r="W376">
        <v>5728</v>
      </c>
      <c r="X376" s="2">
        <v>6579000000</v>
      </c>
      <c r="Y376" s="6">
        <v>228181.944132</v>
      </c>
      <c r="Z376" s="38">
        <v>10010</v>
      </c>
      <c r="AA376" s="86">
        <f>+((DETALLE_GD_1[[#This Row],[VALOR X UN (GD)]]-DETALLE_GD_1[[#This Row],[VALOR PPTO]])/DETALLE_GD_1[[#This Row],[VALOR PPTO]])</f>
        <v>-6.1834181987677197E-3</v>
      </c>
      <c r="AB376" s="2">
        <f>+DETALLE_GD_1[[#This Row],[VALOR PPTO]]*DETALLE_GD_1[[#This Row],[CANTIDAD RECIBIDA]]</f>
        <v>228181.94639999999</v>
      </c>
      <c r="AC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6" s="3">
        <f>+DETALLE_GD_1[[#This Row],[CANTIDAD SOLICITADA]]-DETALLE_GD_1[[#This Row],[DEVOLUCIÓN]]</f>
        <v>108</v>
      </c>
      <c r="AE376" s="38" t="str">
        <f>+_xlfn.XLOOKUP(DETALLE_GD_1[[#This Row],[CODIGO]],PRODUCTOS[CODIGO],PRODUCTOS[DESC CORTA],"",0)</f>
        <v>AISLAN GLASS 90MM</v>
      </c>
      <c r="AF376"/>
      <c r="AI376"/>
    </row>
    <row r="377" spans="1:35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6"/>
      <c r="V377" s="2"/>
      <c r="W377">
        <v>5728</v>
      </c>
      <c r="X377" s="2">
        <v>6579000000</v>
      </c>
      <c r="Y377" s="6">
        <v>1121391.9979500002</v>
      </c>
      <c r="Z377" s="38">
        <v>10010</v>
      </c>
      <c r="AA377" s="86">
        <f>+((DETALLE_GD_1[[#This Row],[VALOR X UN (GD)]]-DETALLE_GD_1[[#This Row],[VALOR PPTO]])/DETALLE_GD_1[[#This Row],[VALOR PPTO]])</f>
        <v>0</v>
      </c>
      <c r="AB377" s="2">
        <f>+DETALLE_GD_1[[#This Row],[VALOR PPTO]]*DETALLE_GD_1[[#This Row],[CANTIDAD RECIBIDA]]</f>
        <v>1121391.9990000001</v>
      </c>
      <c r="AC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7" s="3">
        <f>+DETALLE_GD_1[[#This Row],[CANTIDAD SOLICITADA]]-DETALLE_GD_1[[#This Row],[DEVOLUCIÓN]]</f>
        <v>70</v>
      </c>
      <c r="AE377" s="38" t="str">
        <f>+_xlfn.XLOOKUP(DETALLE_GD_1[[#This Row],[CODIGO]],PRODUCTOS[CODIGO],PRODUCTOS[DESC CORTA],"",0)</f>
        <v>VOCANITA EMPAPELADA MURO</v>
      </c>
      <c r="AF377"/>
      <c r="AI377"/>
    </row>
    <row r="378" spans="1:35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6"/>
      <c r="V378" s="2"/>
      <c r="W378">
        <v>5728</v>
      </c>
      <c r="X378" s="2">
        <v>6579000000</v>
      </c>
      <c r="Y378" s="6">
        <v>885854.51087999996</v>
      </c>
      <c r="Z378" s="38">
        <v>10010</v>
      </c>
      <c r="AA378" s="86">
        <f>+((DETALLE_GD_1[[#This Row],[VALOR X UN (GD)]]-DETALLE_GD_1[[#This Row],[VALOR PPTO]])/DETALLE_GD_1[[#This Row],[VALOR PPTO]])</f>
        <v>5.5088052657704476E-7</v>
      </c>
      <c r="AB378" s="2">
        <f>+DETALLE_GD_1[[#This Row],[VALOR PPTO]]*DETALLE_GD_1[[#This Row],[CANTIDAD RECIBIDA]]</f>
        <v>885854.51199999999</v>
      </c>
      <c r="AC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78" s="3">
        <f>+DETALLE_GD_1[[#This Row],[CANTIDAD SOLICITADA]]-DETALLE_GD_1[[#This Row],[DEVOLUCIÓN]]</f>
        <v>40</v>
      </c>
      <c r="AE378" s="38" t="str">
        <f>+_xlfn.XLOOKUP(DETALLE_GD_1[[#This Row],[CODIGO]],PRODUCTOS[CODIGO],PRODUCTOS[DESC CORTA],"",0)</f>
        <v>VOLCANITA EMPAPELADA CIELO</v>
      </c>
      <c r="AF378"/>
      <c r="AI378"/>
    </row>
    <row r="379" spans="1:35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6"/>
      <c r="V379" s="2"/>
      <c r="W379">
        <v>5728</v>
      </c>
      <c r="X379" s="2">
        <v>6579000000</v>
      </c>
      <c r="Y379" s="6">
        <v>111716.603774</v>
      </c>
      <c r="Z379" s="38">
        <v>10010</v>
      </c>
      <c r="AA379" s="86">
        <f>+((DETALLE_GD_1[[#This Row],[VALOR X UN (GD)]]-DETALLE_GD_1[[#This Row],[VALOR PPTO]])/DETALLE_GD_1[[#This Row],[VALOR PPTO]])</f>
        <v>3.5464737248203372E-6</v>
      </c>
      <c r="AB379" s="2">
        <f>+DETALLE_GD_1[[#This Row],[VALOR PPTO]]*DETALLE_GD_1[[#This Row],[CANTIDAD RECIBIDA]]</f>
        <v>111716.6038</v>
      </c>
      <c r="AC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79" s="3">
        <f>+DETALLE_GD_1[[#This Row],[CANTIDAD SOLICITADA]]-DETALLE_GD_1[[#This Row],[DEVOLUCIÓN]]</f>
        <v>2</v>
      </c>
      <c r="AE379" s="38">
        <f>+_xlfn.XLOOKUP(DETALLE_GD_1[[#This Row],[CODIGO]],PRODUCTOS[CODIGO],PRODUCTOS[DESC CORTA],"",0)</f>
        <v>0</v>
      </c>
      <c r="AF379"/>
      <c r="AI379"/>
    </row>
    <row r="380" spans="1:35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6"/>
      <c r="V380" s="2"/>
      <c r="W380">
        <v>5728</v>
      </c>
      <c r="X380" s="2">
        <v>6579000000</v>
      </c>
      <c r="Y380" s="6">
        <v>8101.081000000001</v>
      </c>
      <c r="Z380" s="38">
        <v>10010</v>
      </c>
      <c r="AA380" s="86">
        <f>+((DETALLE_GD_1[[#This Row],[VALOR X UN (GD)]]-DETALLE_GD_1[[#This Row],[VALOR PPTO]])/DETALLE_GD_1[[#This Row],[VALOR PPTO]])</f>
        <v>-1.2344002666275806E-5</v>
      </c>
      <c r="AB380" s="2">
        <f>+DETALLE_GD_1[[#This Row],[VALOR PPTO]]*DETALLE_GD_1[[#This Row],[CANTIDAD RECIBIDA]]</f>
        <v>8101.1</v>
      </c>
      <c r="AC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0" s="3">
        <f>+DETALLE_GD_1[[#This Row],[CANTIDAD SOLICITADA]]-DETALLE_GD_1[[#This Row],[DEVOLUCIÓN]]</f>
        <v>500</v>
      </c>
      <c r="AE380" s="38">
        <f>+_xlfn.XLOOKUP(DETALLE_GD_1[[#This Row],[CODIGO]],PRODUCTOS[CODIGO],PRODUCTOS[DESC CORTA],"",0)</f>
        <v>0</v>
      </c>
      <c r="AF380"/>
      <c r="AI380"/>
    </row>
    <row r="381" spans="1:35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6"/>
      <c r="V381" s="2"/>
      <c r="W381">
        <v>5728</v>
      </c>
      <c r="X381" s="2">
        <v>6579000000</v>
      </c>
      <c r="Y381" s="6">
        <v>381829.16666999995</v>
      </c>
      <c r="Z381" s="38">
        <v>10010</v>
      </c>
      <c r="AA381" s="86">
        <f>+((DETALLE_GD_1[[#This Row],[VALOR X UN (GD)]]-DETALLE_GD_1[[#This Row],[VALOR PPTO]])/DETALLE_GD_1[[#This Row],[VALOR PPTO]])</f>
        <v>-4.373683689839246E-7</v>
      </c>
      <c r="AB381" s="2">
        <f>+DETALLE_GD_1[[#This Row],[VALOR PPTO]]*DETALLE_GD_1[[#This Row],[CANTIDAD RECIBIDA]]</f>
        <v>381829.16700000002</v>
      </c>
      <c r="AC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1" s="3">
        <f>+DETALLE_GD_1[[#This Row],[CANTIDAD SOLICITADA]]-DETALLE_GD_1[[#This Row],[DEVOLUCIÓN]]</f>
        <v>10</v>
      </c>
      <c r="AE381" s="38" t="str">
        <f>+_xlfn.XLOOKUP(DETALLE_GD_1[[#This Row],[CODIGO]],PRODUCTOS[CODIGO],PRODUCTOS[DESC CORTA],"",0)</f>
        <v>FIBROCEMENTO BALCON</v>
      </c>
      <c r="AF381"/>
      <c r="AI381"/>
    </row>
    <row r="382" spans="1:35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6"/>
      <c r="V382" s="2"/>
      <c r="W382">
        <v>5728</v>
      </c>
      <c r="X382" s="2">
        <v>6579000000</v>
      </c>
      <c r="Y382" s="6">
        <v>709762.85999999987</v>
      </c>
      <c r="Z382" s="38">
        <v>10010</v>
      </c>
      <c r="AA382" s="86">
        <f>+((DETALLE_GD_1[[#This Row],[VALOR X UN (GD)]]-DETALLE_GD_1[[#This Row],[VALOR PPTO]])/DETALLE_GD_1[[#This Row],[VALOR PPTO]])</f>
        <v>2.1133821040261184E-7</v>
      </c>
      <c r="AB382" s="2">
        <f>+DETALLE_GD_1[[#This Row],[VALOR PPTO]]*DETALLE_GD_1[[#This Row],[CANTIDAD RECIBIDA]]</f>
        <v>709762.8</v>
      </c>
      <c r="AC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2" s="3">
        <f>+DETALLE_GD_1[[#This Row],[CANTIDAD SOLICITADA]]-DETALLE_GD_1[[#This Row],[DEVOLUCIÓN]]</f>
        <v>1500</v>
      </c>
      <c r="AE382" s="38" t="str">
        <f>+_xlfn.XLOOKUP(DETALLE_GD_1[[#This Row],[CODIGO]],PRODUCTOS[CODIGO],PRODUCTOS[DESC CORTA],"",0)</f>
        <v>TORNILLO SIMPSON 6"</v>
      </c>
      <c r="AF382"/>
      <c r="AI382"/>
    </row>
    <row r="383" spans="1:35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6"/>
      <c r="V383" s="2">
        <v>1484091</v>
      </c>
      <c r="W383">
        <v>5755</v>
      </c>
      <c r="X383" s="2">
        <v>6579000000</v>
      </c>
      <c r="Y383" s="6">
        <v>399318.40223100001</v>
      </c>
      <c r="Z383" s="38">
        <v>10010</v>
      </c>
      <c r="AA383" s="86">
        <f>+((DETALLE_GD_1[[#This Row],[VALOR X UN (GD)]]-DETALLE_GD_1[[#This Row],[VALOR PPTO]])/DETALLE_GD_1[[#This Row],[VALOR PPTO]])</f>
        <v>-6.1815723033905338E-3</v>
      </c>
      <c r="AB383" s="2">
        <f>+DETALLE_GD_1[[#This Row],[VALOR PPTO]]*DETALLE_GD_1[[#This Row],[CANTIDAD RECIBIDA]]</f>
        <v>399318.40619999997</v>
      </c>
      <c r="AC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3" s="3">
        <f>+DETALLE_GD_1[[#This Row],[CANTIDAD SOLICITADA]]-DETALLE_GD_1[[#This Row],[DEVOLUCIÓN]]</f>
        <v>189</v>
      </c>
      <c r="AE383" s="38" t="str">
        <f>+_xlfn.XLOOKUP(DETALLE_GD_1[[#This Row],[CODIGO]],PRODUCTOS[CODIGO],PRODUCTOS[DESC CORTA],"",0)</f>
        <v>AISLAN GLASS 90MM</v>
      </c>
      <c r="AF383"/>
      <c r="AI383"/>
    </row>
    <row r="384" spans="1:35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6"/>
      <c r="V384" s="2"/>
      <c r="W384">
        <v>5755</v>
      </c>
      <c r="X384" s="2">
        <v>6579000000</v>
      </c>
      <c r="Y384" s="6">
        <v>920.35378100000003</v>
      </c>
      <c r="Z384" s="38">
        <v>10010</v>
      </c>
      <c r="AA384" s="86">
        <f>+((DETALLE_GD_1[[#This Row],[VALOR X UN (GD)]]-DETALLE_GD_1[[#This Row],[VALOR PPTO]])/DETALLE_GD_1[[#This Row],[VALOR PPTO]])</f>
        <v>-3.8441738383649673E-4</v>
      </c>
      <c r="AB384" s="2">
        <f>+DETALLE_GD_1[[#This Row],[VALOR PPTO]]*DETALLE_GD_1[[#This Row],[CANTIDAD RECIBIDA]]</f>
        <v>920.35379999999998</v>
      </c>
      <c r="AC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4" s="3">
        <f>+DETALLE_GD_1[[#This Row],[CANTIDAD SOLICITADA]]-DETALLE_GD_1[[#This Row],[DEVOLUCIÓN]]</f>
        <v>1</v>
      </c>
      <c r="AE384" s="38">
        <f>+_xlfn.XLOOKUP(DETALLE_GD_1[[#This Row],[CODIGO]],PRODUCTOS[CODIGO],PRODUCTOS[DESC CORTA],"",0)</f>
        <v>0</v>
      </c>
      <c r="AF384"/>
      <c r="AI384"/>
    </row>
    <row r="385" spans="1:35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6"/>
      <c r="V385" s="2"/>
      <c r="W385">
        <v>5755</v>
      </c>
      <c r="X385" s="2">
        <v>6579000000</v>
      </c>
      <c r="Y385" s="6">
        <v>319921.50595135131</v>
      </c>
      <c r="Z385" s="38">
        <v>10010</v>
      </c>
      <c r="AA385" s="86">
        <f>+((DETALLE_GD_1[[#This Row],[VALOR X UN (GD)]]-DETALLE_GD_1[[#This Row],[VALOR PPTO]])/DETALLE_GD_1[[#This Row],[VALOR PPTO]])</f>
        <v>-0.96822970634983885</v>
      </c>
      <c r="AB385" s="2">
        <f>+DETALLE_GD_1[[#This Row],[VALOR PPTO]]*DETALLE_GD_1[[#This Row],[CANTIDAD RECIBIDA]]</f>
        <v>319921.5</v>
      </c>
      <c r="AC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5" s="3">
        <f>+DETALLE_GD_1[[#This Row],[CANTIDAD SOLICITADA]]-DETALLE_GD_1[[#This Row],[DEVOLUCIÓN]]</f>
        <v>3000</v>
      </c>
      <c r="AE385" s="38" t="str">
        <f>+_xlfn.XLOOKUP(DETALLE_GD_1[[#This Row],[CODIGO]],PRODUCTOS[CODIGO],PRODUCTOS[DESC CORTA],"",0)</f>
        <v>TORNILLO CRS 6X1 5/8</v>
      </c>
      <c r="AF385"/>
      <c r="AI385"/>
    </row>
    <row r="386" spans="1:35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6"/>
      <c r="V386" s="2"/>
      <c r="W386">
        <v>5755</v>
      </c>
      <c r="X386" s="2">
        <v>6579000000</v>
      </c>
      <c r="Y386" s="6">
        <v>1080071.8289310001</v>
      </c>
      <c r="Z386" s="38">
        <v>10010</v>
      </c>
      <c r="AA386" s="86">
        <f>+((DETALLE_GD_1[[#This Row],[VALOR X UN (GD)]]-DETALLE_GD_1[[#This Row],[VALOR PPTO]])/DETALLE_GD_1[[#This Row],[VALOR PPTO]])</f>
        <v>-3.6245950856062313E-3</v>
      </c>
      <c r="AB386" s="2">
        <f>+DETALLE_GD_1[[#This Row],[VALOR PPTO]]*DETALLE_GD_1[[#This Row],[CANTIDAD RECIBIDA]]</f>
        <v>1080071.817</v>
      </c>
      <c r="AC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86" s="3">
        <f>+DETALLE_GD_1[[#This Row],[CANTIDAD SOLICITADA]]-DETALLE_GD_1[[#This Row],[DEVOLUCIÓN]]</f>
        <v>291</v>
      </c>
      <c r="AE386" s="38" t="str">
        <f>+_xlfn.XLOOKUP(DETALLE_GD_1[[#This Row],[CODIGO]],PRODUCTOS[CODIGO],PRODUCTOS[DESC CORTA],"",0)</f>
        <v>AISLAN GLASS 140MM</v>
      </c>
      <c r="AF386"/>
      <c r="AI386"/>
    </row>
    <row r="387" spans="1:35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6"/>
      <c r="V387" s="2">
        <v>4502</v>
      </c>
      <c r="W387">
        <v>5755</v>
      </c>
      <c r="X387" s="2">
        <v>6579000000</v>
      </c>
      <c r="Y387" s="6">
        <v>3509.7514620000002</v>
      </c>
      <c r="Z387" s="38">
        <v>10010</v>
      </c>
      <c r="AA387" s="86">
        <f>+((DETALLE_GD_1[[#This Row],[VALOR X UN (GD)]]-DETALLE_GD_1[[#This Row],[VALOR PPTO]])/DETALLE_GD_1[[#This Row],[VALOR PPTO]])</f>
        <v>-1.3537710961523096E-3</v>
      </c>
      <c r="AB387" s="2">
        <f>+DETALLE_GD_1[[#This Row],[VALOR PPTO]]*DETALLE_GD_1[[#This Row],[CANTIDAD RECIBIDA]]</f>
        <v>3509.7514000000001</v>
      </c>
      <c r="AC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7" s="3">
        <f>+DETALLE_GD_1[[#This Row],[CANTIDAD SOLICITADA]]-DETALLE_GD_1[[#This Row],[DEVOLUCIÓN]]</f>
        <v>2</v>
      </c>
      <c r="AE387" s="38" t="str">
        <f>+_xlfn.XLOOKUP(DETALLE_GD_1[[#This Row],[CODIGO]],PRODUCTOS[CODIGO],PRODUCTOS[DESC CORTA],"",0)</f>
        <v>ANGULO BLANCO</v>
      </c>
      <c r="AF387"/>
      <c r="AI387"/>
    </row>
    <row r="388" spans="1:35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6"/>
      <c r="V388" s="2"/>
      <c r="W388">
        <v>5755</v>
      </c>
      <c r="X388" s="2">
        <v>6579000000</v>
      </c>
      <c r="Y388" s="6">
        <v>996.5</v>
      </c>
      <c r="Z388" s="38">
        <v>10010</v>
      </c>
      <c r="AA388" s="86">
        <f>+((DETALLE_GD_1[[#This Row],[VALOR X UN (GD)]]-DETALLE_GD_1[[#This Row],[VALOR PPTO]])/DETALLE_GD_1[[#This Row],[VALOR PPTO]])</f>
        <v>5.0175614651279475E-4</v>
      </c>
      <c r="AB388" s="2">
        <f>+DETALLE_GD_1[[#This Row],[VALOR PPTO]]*DETALLE_GD_1[[#This Row],[CANTIDAD RECIBIDA]]</f>
        <v>996.5</v>
      </c>
      <c r="AC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8" s="3">
        <f>+DETALLE_GD_1[[#This Row],[CANTIDAD SOLICITADA]]-DETALLE_GD_1[[#This Row],[DEVOLUCIÓN]]</f>
        <v>1</v>
      </c>
      <c r="AE388" s="38" t="str">
        <f>+_xlfn.XLOOKUP(DETALLE_GD_1[[#This Row],[CODIGO]],PRODUCTOS[CODIGO],PRODUCTOS[DESC CORTA],"",0)</f>
        <v>MOLDURA PVC INTERIOR</v>
      </c>
      <c r="AF388"/>
      <c r="AI388"/>
    </row>
    <row r="389" spans="1:35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6" t="s">
        <v>2020</v>
      </c>
      <c r="V389" s="2">
        <v>150649</v>
      </c>
      <c r="W389">
        <v>5755</v>
      </c>
      <c r="X389" s="2">
        <v>6579000000</v>
      </c>
      <c r="Y389" s="6">
        <v>44584</v>
      </c>
      <c r="Z389" s="38">
        <v>10010</v>
      </c>
      <c r="AA389" s="86">
        <f>+((DETALLE_GD_1[[#This Row],[VALOR X UN (GD)]]-DETALLE_GD_1[[#This Row],[VALOR PPTO]])/DETALLE_GD_1[[#This Row],[VALOR PPTO]])</f>
        <v>0</v>
      </c>
      <c r="AB389" s="2">
        <f>+DETALLE_GD_1[[#This Row],[VALOR PPTO]]*DETALLE_GD_1[[#This Row],[CANTIDAD RECIBIDA]]</f>
        <v>44584</v>
      </c>
      <c r="AC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89" s="3">
        <f>+DETALLE_GD_1[[#This Row],[CANTIDAD SOLICITADA]]-DETALLE_GD_1[[#This Row],[DEVOLUCIÓN]]</f>
        <v>2</v>
      </c>
      <c r="AE389" s="38">
        <f>+_xlfn.XLOOKUP(DETALLE_GD_1[[#This Row],[CODIGO]],PRODUCTOS[CODIGO],PRODUCTOS[DESC CORTA],"",0)</f>
        <v>0</v>
      </c>
      <c r="AF389"/>
      <c r="AI389"/>
    </row>
    <row r="390" spans="1:35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6"/>
      <c r="V390" s="2"/>
      <c r="W390">
        <v>5755</v>
      </c>
      <c r="X390" s="2">
        <v>6579000000</v>
      </c>
      <c r="Y390" s="6">
        <v>106065</v>
      </c>
      <c r="Z390" s="38">
        <v>10010</v>
      </c>
      <c r="AA390" s="86">
        <f>+((DETALLE_GD_1[[#This Row],[VALOR X UN (GD)]]-DETALLE_GD_1[[#This Row],[VALOR PPTO]])/DETALLE_GD_1[[#This Row],[VALOR PPTO]])</f>
        <v>0</v>
      </c>
      <c r="AB390" s="2">
        <f>+DETALLE_GD_1[[#This Row],[VALOR PPTO]]*DETALLE_GD_1[[#This Row],[CANTIDAD RECIBIDA]]</f>
        <v>106065</v>
      </c>
      <c r="AC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0" s="3">
        <f>+DETALLE_GD_1[[#This Row],[CANTIDAD SOLICITADA]]-DETALLE_GD_1[[#This Row],[DEVOLUCIÓN]]</f>
        <v>5</v>
      </c>
      <c r="AE390" s="38" t="str">
        <f>+_xlfn.XLOOKUP(DETALLE_GD_1[[#This Row],[CODIGO]],PRODUCTOS[CODIGO],PRODUCTOS[DESC CORTA],"",0)</f>
        <v>COLA FRIA</v>
      </c>
      <c r="AF390"/>
      <c r="AI390"/>
    </row>
    <row r="391" spans="1:35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6"/>
      <c r="V391" s="2">
        <v>394031</v>
      </c>
      <c r="W391">
        <v>5755</v>
      </c>
      <c r="X391" s="2">
        <v>6579000000</v>
      </c>
      <c r="Y391" s="6">
        <v>66876</v>
      </c>
      <c r="Z391" s="38">
        <v>10010</v>
      </c>
      <c r="AA391" s="86">
        <f>+((DETALLE_GD_1[[#This Row],[VALOR X UN (GD)]]-DETALLE_GD_1[[#This Row],[VALOR PPTO]])/DETALLE_GD_1[[#This Row],[VALOR PPTO]])</f>
        <v>0</v>
      </c>
      <c r="AB391" s="2">
        <f>+DETALLE_GD_1[[#This Row],[VALOR PPTO]]*DETALLE_GD_1[[#This Row],[CANTIDAD RECIBIDA]]</f>
        <v>66876</v>
      </c>
      <c r="AC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1" s="3">
        <f>+DETALLE_GD_1[[#This Row],[CANTIDAD SOLICITADA]]-DETALLE_GD_1[[#This Row],[DEVOLUCIÓN]]</f>
        <v>3</v>
      </c>
      <c r="AE391" s="38">
        <f>+_xlfn.XLOOKUP(DETALLE_GD_1[[#This Row],[CODIGO]],PRODUCTOS[CODIGO],PRODUCTOS[DESC CORTA],"",0)</f>
        <v>0</v>
      </c>
      <c r="AF391"/>
      <c r="AI391"/>
    </row>
    <row r="392" spans="1:35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6"/>
      <c r="V392" s="2"/>
      <c r="W392">
        <v>5755</v>
      </c>
      <c r="X392" s="2">
        <v>6579000000</v>
      </c>
      <c r="Y392" s="6">
        <v>21212.999999999996</v>
      </c>
      <c r="Z392" s="38">
        <v>10010</v>
      </c>
      <c r="AA392" s="86">
        <f>+((DETALLE_GD_1[[#This Row],[VALOR X UN (GD)]]-DETALLE_GD_1[[#This Row],[VALOR PPTO]])/DETALLE_GD_1[[#This Row],[VALOR PPTO]])</f>
        <v>0</v>
      </c>
      <c r="AB392" s="2">
        <f>+DETALLE_GD_1[[#This Row],[VALOR PPTO]]*DETALLE_GD_1[[#This Row],[CANTIDAD RECIBIDA]]</f>
        <v>21213</v>
      </c>
      <c r="AC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2" s="3">
        <f>+DETALLE_GD_1[[#This Row],[CANTIDAD SOLICITADA]]-DETALLE_GD_1[[#This Row],[DEVOLUCIÓN]]</f>
        <v>1</v>
      </c>
      <c r="AE392" s="38" t="str">
        <f>+_xlfn.XLOOKUP(DETALLE_GD_1[[#This Row],[CODIGO]],PRODUCTOS[CODIGO],PRODUCTOS[DESC CORTA],"",0)</f>
        <v>COLA FRIA</v>
      </c>
      <c r="AF392"/>
      <c r="AI392"/>
    </row>
    <row r="393" spans="1:35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6"/>
      <c r="V393" s="2"/>
      <c r="W393">
        <v>5755</v>
      </c>
      <c r="X393" s="2">
        <v>6579000000</v>
      </c>
      <c r="Y393" s="6">
        <v>98241.739140000005</v>
      </c>
      <c r="Z393" s="38">
        <v>10010</v>
      </c>
      <c r="AA393" s="86">
        <f>+((DETALLE_GD_1[[#This Row],[VALOR X UN (GD)]]-DETALLE_GD_1[[#This Row],[VALOR PPTO]])/DETALLE_GD_1[[#This Row],[VALOR PPTO]])</f>
        <v>2.6567119567436247E-6</v>
      </c>
      <c r="AB393" s="2">
        <f>+DETALLE_GD_1[[#This Row],[VALOR PPTO]]*DETALLE_GD_1[[#This Row],[CANTIDAD RECIBIDA]]</f>
        <v>98241.737999999998</v>
      </c>
      <c r="AC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3" s="3">
        <f>+DETALLE_GD_1[[#This Row],[CANTIDAD SOLICITADA]]-DETALLE_GD_1[[#This Row],[DEVOLUCIÓN]]</f>
        <v>30</v>
      </c>
      <c r="AE393" s="38">
        <f>+_xlfn.XLOOKUP(DETALLE_GD_1[[#This Row],[CODIGO]],PRODUCTOS[CODIGO],PRODUCTOS[DESC CORTA],"",0)</f>
        <v>0</v>
      </c>
      <c r="AF393"/>
      <c r="AI393"/>
    </row>
    <row r="394" spans="1:35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6"/>
      <c r="V394" s="2"/>
      <c r="W394">
        <v>5755</v>
      </c>
      <c r="X394" s="2">
        <v>6579000000</v>
      </c>
      <c r="Y394" s="6">
        <v>3681.4151240000001</v>
      </c>
      <c r="Z394" s="38">
        <v>10010</v>
      </c>
      <c r="AA394" s="86">
        <f>+((DETALLE_GD_1[[#This Row],[VALOR X UN (GD)]]-DETALLE_GD_1[[#This Row],[VALOR PPTO]])/DETALLE_GD_1[[#This Row],[VALOR PPTO]])</f>
        <v>-1.1278271464732189E-4</v>
      </c>
      <c r="AB394" s="2">
        <f>+DETALLE_GD_1[[#This Row],[VALOR PPTO]]*DETALLE_GD_1[[#This Row],[CANTIDAD RECIBIDA]]</f>
        <v>3681.4151999999999</v>
      </c>
      <c r="AC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4" s="3">
        <f>+DETALLE_GD_1[[#This Row],[CANTIDAD SOLICITADA]]-DETALLE_GD_1[[#This Row],[DEVOLUCIÓN]]</f>
        <v>4</v>
      </c>
      <c r="AE394" s="38">
        <f>+_xlfn.XLOOKUP(DETALLE_GD_1[[#This Row],[CODIGO]],PRODUCTOS[CODIGO],PRODUCTOS[DESC CORTA],"",0)</f>
        <v>0</v>
      </c>
      <c r="AF394"/>
      <c r="AI394"/>
    </row>
    <row r="395" spans="1:35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6"/>
      <c r="V395" s="2"/>
      <c r="W395">
        <v>5755</v>
      </c>
      <c r="X395" s="2">
        <v>6579000000</v>
      </c>
      <c r="Y395" s="6">
        <v>23200.297871999981</v>
      </c>
      <c r="Z395" s="38">
        <v>10010</v>
      </c>
      <c r="AA395" s="86">
        <f>+((DETALLE_GD_1[[#This Row],[VALOR X UN (GD)]]-DETALLE_GD_1[[#This Row],[VALOR PPTO]])/DETALLE_GD_1[[#This Row],[VALOR PPTO]])</f>
        <v>-1.2840352364673349E-5</v>
      </c>
      <c r="AB395" s="2">
        <f>+DETALLE_GD_1[[#This Row],[VALOR PPTO]]*DETALLE_GD_1[[#This Row],[CANTIDAD RECIBIDA]]</f>
        <v>23200.297900000001</v>
      </c>
      <c r="AC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5" s="3">
        <f>+DETALLE_GD_1[[#This Row],[CANTIDAD SOLICITADA]]-DETALLE_GD_1[[#This Row],[DEVOLUCIÓN]]</f>
        <v>1</v>
      </c>
      <c r="AE395" s="38" t="str">
        <f>+_xlfn.XLOOKUP(DETALLE_GD_1[[#This Row],[CODIGO]],PRODUCTOS[CODIGO],PRODUCTOS[DESC CORTA],"",0)</f>
        <v>CLAVO HELICOIDAL</v>
      </c>
      <c r="AF395"/>
      <c r="AI395"/>
    </row>
    <row r="396" spans="1:35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6"/>
      <c r="V396" s="2"/>
      <c r="W396">
        <v>5755</v>
      </c>
      <c r="X396" s="2">
        <v>6579000000</v>
      </c>
      <c r="Y396" s="6">
        <v>70000.000000000058</v>
      </c>
      <c r="Z396" s="38">
        <v>10010</v>
      </c>
      <c r="AA396" s="86">
        <f>+((DETALLE_GD_1[[#This Row],[VALOR X UN (GD)]]-DETALLE_GD_1[[#This Row],[VALOR PPTO]])/DETALLE_GD_1[[#This Row],[VALOR PPTO]])</f>
        <v>0</v>
      </c>
      <c r="AB396" s="2">
        <f>+DETALLE_GD_1[[#This Row],[VALOR PPTO]]*DETALLE_GD_1[[#This Row],[CANTIDAD RECIBIDA]]</f>
        <v>70000</v>
      </c>
      <c r="AC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6" s="3">
        <f>+DETALLE_GD_1[[#This Row],[CANTIDAD SOLICITADA]]-DETALLE_GD_1[[#This Row],[DEVOLUCIÓN]]</f>
        <v>2</v>
      </c>
      <c r="AE396" s="38" t="str">
        <f>+_xlfn.XLOOKUP(DETALLE_GD_1[[#This Row],[CODIGO]],PRODUCTOS[CODIGO],PRODUCTOS[DESC CORTA],"",0)</f>
        <v>CLAVO HELICOIDAL PROFIX</v>
      </c>
      <c r="AF396"/>
      <c r="AI396"/>
    </row>
    <row r="397" spans="1:35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6"/>
      <c r="V397" s="2"/>
      <c r="W397">
        <v>5755</v>
      </c>
      <c r="X397" s="2">
        <v>6579000000</v>
      </c>
      <c r="Y397" s="6">
        <v>110819.45454599996</v>
      </c>
      <c r="Z397" s="38">
        <v>10010</v>
      </c>
      <c r="AA397" s="86">
        <f>+((DETALLE_GD_1[[#This Row],[VALOR X UN (GD)]]-DETALLE_GD_1[[#This Row],[VALOR PPTO]])/DETALLE_GD_1[[#This Row],[VALOR PPTO]])</f>
        <v>-4.1012654469409861E-6</v>
      </c>
      <c r="AB397" s="2">
        <f>+DETALLE_GD_1[[#This Row],[VALOR PPTO]]*DETALLE_GD_1[[#This Row],[CANTIDAD RECIBIDA]]</f>
        <v>110819.4546</v>
      </c>
      <c r="AC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7" s="3">
        <f>+DETALLE_GD_1[[#This Row],[CANTIDAD SOLICITADA]]-DETALLE_GD_1[[#This Row],[DEVOLUCIÓN]]</f>
        <v>3</v>
      </c>
      <c r="AE397" s="38" t="str">
        <f>+_xlfn.XLOOKUP(DETALLE_GD_1[[#This Row],[CODIGO]],PRODUCTOS[CODIGO],PRODUCTOS[DESC CORTA],"",0)</f>
        <v>CLAVO R20</v>
      </c>
      <c r="AF397"/>
      <c r="AI397"/>
    </row>
    <row r="398" spans="1:35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6"/>
      <c r="V398" s="2">
        <v>6305</v>
      </c>
      <c r="W398">
        <v>5755</v>
      </c>
      <c r="X398" s="2">
        <v>6579000000</v>
      </c>
      <c r="Y398" s="6">
        <v>6304.5665859999999</v>
      </c>
      <c r="Z398" s="38">
        <v>10010</v>
      </c>
      <c r="AA398" s="86">
        <f>+((DETALLE_GD_1[[#This Row],[VALOR X UN (GD)]]-DETALLE_GD_1[[#This Row],[VALOR PPTO]])/DETALLE_GD_1[[#This Row],[VALOR PPTO]])</f>
        <v>6.8743821343705426E-5</v>
      </c>
      <c r="AB398" s="2">
        <f>+DETALLE_GD_1[[#This Row],[VALOR PPTO]]*DETALLE_GD_1[[#This Row],[CANTIDAD RECIBIDA]]</f>
        <v>6304.5666000000001</v>
      </c>
      <c r="AC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398" s="3">
        <f>+DETALLE_GD_1[[#This Row],[CANTIDAD SOLICITADA]]-DETALLE_GD_1[[#This Row],[DEVOLUCIÓN]]</f>
        <v>2</v>
      </c>
      <c r="AE398" s="38">
        <f>+_xlfn.XLOOKUP(DETALLE_GD_1[[#This Row],[CODIGO]],PRODUCTOS[CODIGO],PRODUCTOS[DESC CORTA],"",0)</f>
        <v>0</v>
      </c>
      <c r="AF398"/>
      <c r="AI398"/>
    </row>
    <row r="399" spans="1:35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6"/>
      <c r="V399" s="2">
        <v>6485091</v>
      </c>
      <c r="W399">
        <v>5755</v>
      </c>
      <c r="X399" s="2">
        <v>6579000000</v>
      </c>
      <c r="Y399" s="6">
        <v>4485567.9918000009</v>
      </c>
      <c r="Z399" s="38">
        <v>10010</v>
      </c>
      <c r="AA399" s="86">
        <f>+((DETALLE_GD_1[[#This Row],[VALOR X UN (GD)]]-DETALLE_GD_1[[#This Row],[VALOR PPTO]])/DETALLE_GD_1[[#This Row],[VALOR PPTO]])</f>
        <v>0</v>
      </c>
      <c r="AB399" s="2">
        <f>+DETALLE_GD_1[[#This Row],[VALOR PPTO]]*DETALLE_GD_1[[#This Row],[CANTIDAD RECIBIDA]]</f>
        <v>4485567.9960000003</v>
      </c>
      <c r="AC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399" s="3">
        <f>+DETALLE_GD_1[[#This Row],[CANTIDAD SOLICITADA]]-DETALLE_GD_1[[#This Row],[DEVOLUCIÓN]]</f>
        <v>280</v>
      </c>
      <c r="AE399" s="38" t="str">
        <f>+_xlfn.XLOOKUP(DETALLE_GD_1[[#This Row],[CODIGO]],PRODUCTOS[CODIGO],PRODUCTOS[DESC CORTA],"",0)</f>
        <v>VOCANITA EMPAPELADA MURO</v>
      </c>
      <c r="AF399"/>
      <c r="AI399"/>
    </row>
    <row r="400" spans="1:35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6"/>
      <c r="V400" s="2"/>
      <c r="W400">
        <v>5755</v>
      </c>
      <c r="X400" s="2">
        <v>6579000000</v>
      </c>
      <c r="Y400" s="6">
        <v>626858.07631999976</v>
      </c>
      <c r="Z400" s="38">
        <v>10010</v>
      </c>
      <c r="AA400" s="86">
        <f>+((DETALLE_GD_1[[#This Row],[VALOR X UN (GD)]]-DETALLE_GD_1[[#This Row],[VALOR PPTO]])/DETALLE_GD_1[[#This Row],[VALOR PPTO]])</f>
        <v>-1.2762059307513204E-7</v>
      </c>
      <c r="AB400" s="2">
        <f>+DETALLE_GD_1[[#This Row],[VALOR PPTO]]*DETALLE_GD_1[[#This Row],[CANTIDAD RECIBIDA]]</f>
        <v>626858.07999999996</v>
      </c>
      <c r="AC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0" s="3">
        <f>+DETALLE_GD_1[[#This Row],[CANTIDAD SOLICITADA]]-DETALLE_GD_1[[#This Row],[DEVOLUCIÓN]]</f>
        <v>80</v>
      </c>
      <c r="AE400" s="38" t="str">
        <f>+_xlfn.XLOOKUP(DETALLE_GD_1[[#This Row],[CODIGO]],PRODUCTOS[CODIGO],PRODUCTOS[DESC CORTA],"",0)</f>
        <v>VOLCANITA RF</v>
      </c>
      <c r="AF400"/>
      <c r="AI400"/>
    </row>
    <row r="401" spans="1:35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6"/>
      <c r="V401" s="2"/>
      <c r="W401">
        <v>5755</v>
      </c>
      <c r="X401" s="2">
        <v>6579000000</v>
      </c>
      <c r="Y401" s="6">
        <v>1372694.6202</v>
      </c>
      <c r="Z401" s="38">
        <v>10010</v>
      </c>
      <c r="AA401" s="86">
        <f>+((DETALLE_GD_1[[#This Row],[VALOR X UN (GD)]]-DETALLE_GD_1[[#This Row],[VALOR PPTO]])/DETALLE_GD_1[[#This Row],[VALOR PPTO]])</f>
        <v>-2.1581639106391008E-5</v>
      </c>
      <c r="AB401" s="2">
        <f>+DETALLE_GD_1[[#This Row],[VALOR PPTO]]*DETALLE_GD_1[[#This Row],[CANTIDAD RECIBIDA]]</f>
        <v>1372694.625</v>
      </c>
      <c r="AC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1" s="3">
        <f>+DETALLE_GD_1[[#This Row],[CANTIDAD SOLICITADA]]-DETALLE_GD_1[[#This Row],[DEVOLUCIÓN]]</f>
        <v>150</v>
      </c>
      <c r="AE401" s="38" t="str">
        <f>+_xlfn.XLOOKUP(DETALLE_GD_1[[#This Row],[CODIGO]],PRODUCTOS[CODIGO],PRODUCTOS[DESC CORTA],"",0)</f>
        <v>VOLCANITA RH</v>
      </c>
      <c r="AF401"/>
      <c r="AI401"/>
    </row>
    <row r="402" spans="1:35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6" t="s">
        <v>2025</v>
      </c>
      <c r="V402" s="2">
        <v>4594678</v>
      </c>
      <c r="W402">
        <v>5755</v>
      </c>
      <c r="X402" s="2">
        <v>6579000000</v>
      </c>
      <c r="Y402" s="6">
        <v>4589245.5450480003</v>
      </c>
      <c r="Z402" s="38">
        <v>10010</v>
      </c>
      <c r="AA402" s="86">
        <f>+((DETALLE_GD_1[[#This Row],[VALOR X UN (GD)]]-DETALLE_GD_1[[#This Row],[VALOR PPTO]])/DETALLE_GD_1[[#This Row],[VALOR PPTO]])</f>
        <v>1.1837333903052093E-3</v>
      </c>
      <c r="AB402" s="2">
        <f>+DETALLE_GD_1[[#This Row],[VALOR PPTO]]*DETALLE_GD_1[[#This Row],[CANTIDAD RECIBIDA]]</f>
        <v>4589245.5552000003</v>
      </c>
      <c r="AC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2" s="3">
        <f>+DETALLE_GD_1[[#This Row],[CANTIDAD SOLICITADA]]-DETALLE_GD_1[[#This Row],[DEVOLUCIÓN]]</f>
        <v>216</v>
      </c>
      <c r="AE402" s="38" t="str">
        <f>+_xlfn.XLOOKUP(DETALLE_GD_1[[#This Row],[CODIGO]],PRODUCTOS[CODIGO],PRODUCTOS[DESC CORTA],"",0)</f>
        <v>SMARTPANEL</v>
      </c>
      <c r="AF402"/>
      <c r="AI402"/>
    </row>
    <row r="403" spans="1:35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6" t="s">
        <v>2011</v>
      </c>
      <c r="V403" s="2">
        <v>11208225</v>
      </c>
      <c r="W403">
        <v>5755</v>
      </c>
      <c r="X403" s="2">
        <v>6579000000</v>
      </c>
      <c r="Y403" s="6">
        <v>1106302.4691599987</v>
      </c>
      <c r="Z403" s="38">
        <v>10010</v>
      </c>
      <c r="AA403" s="86">
        <f>+((DETALLE_GD_1[[#This Row],[VALOR X UN (GD)]]-DETALLE_GD_1[[#This Row],[VALOR PPTO]])/DETALLE_GD_1[[#This Row],[VALOR PPTO]])</f>
        <v>-4.10014454225032E-7</v>
      </c>
      <c r="AB403" s="2">
        <f>+DETALLE_GD_1[[#This Row],[VALOR PPTO]]*DETALLE_GD_1[[#This Row],[CANTIDAD RECIBIDA]]</f>
        <v>1106302.4616</v>
      </c>
      <c r="AC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3" s="3">
        <f>+DETALLE_GD_1[[#This Row],[CANTIDAD SOLICITADA]]-DETALLE_GD_1[[#This Row],[DEVOLUCIÓN]]</f>
        <v>168</v>
      </c>
      <c r="AE403" s="38" t="str">
        <f>+_xlfn.XLOOKUP(DETALLE_GD_1[[#This Row],[CODIGO]],PRODUCTOS[CODIGO],PRODUCTOS[DESC CORTA],"",0)</f>
        <v>PINO 2X6X320</v>
      </c>
      <c r="AF403"/>
      <c r="AI403"/>
    </row>
    <row r="404" spans="1:35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6"/>
      <c r="V404" s="2"/>
      <c r="W404">
        <v>5755</v>
      </c>
      <c r="X404" s="2">
        <v>6579000000</v>
      </c>
      <c r="Y404" s="6">
        <v>1462550.1792480005</v>
      </c>
      <c r="Z404" s="38">
        <v>10010</v>
      </c>
      <c r="AA404" s="86">
        <f>+((DETALLE_GD_1[[#This Row],[VALOR X UN (GD)]]-DETALLE_GD_1[[#This Row],[VALOR PPTO]])/DETALLE_GD_1[[#This Row],[VALOR PPTO]])</f>
        <v>3.2879708693810852E-3</v>
      </c>
      <c r="AB404" s="2">
        <f>+DETALLE_GD_1[[#This Row],[VALOR PPTO]]*DETALLE_GD_1[[#This Row],[CANTIDAD RECIBIDA]]</f>
        <v>1462550.1839999999</v>
      </c>
      <c r="AC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4" s="3">
        <f>+DETALLE_GD_1[[#This Row],[CANTIDAD SOLICITADA]]-DETALLE_GD_1[[#This Row],[DEVOLUCIÓN]]</f>
        <v>144</v>
      </c>
      <c r="AE404" s="38" t="str">
        <f>+_xlfn.XLOOKUP(DETALLE_GD_1[[#This Row],[CODIGO]],PRODUCTOS[CODIGO],PRODUCTOS[DESC CORTA],"",0)</f>
        <v>PINO 2X6X400</v>
      </c>
      <c r="AF404"/>
      <c r="AI404"/>
    </row>
    <row r="405" spans="1:35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6"/>
      <c r="V405" s="2"/>
      <c r="W405">
        <v>5755</v>
      </c>
      <c r="X405" s="2">
        <v>6579000000</v>
      </c>
      <c r="Y405" s="6">
        <v>142344.40430999998</v>
      </c>
      <c r="Z405" s="38">
        <v>10010</v>
      </c>
      <c r="AA405" s="86">
        <f>+((DETALLE_GD_1[[#This Row],[VALOR X UN (GD)]]-DETALLE_GD_1[[#This Row],[VALOR PPTO]])/DETALLE_GD_1[[#This Row],[VALOR PPTO]])</f>
        <v>-2.8409968182735337E-6</v>
      </c>
      <c r="AB405" s="2">
        <f>+DETALLE_GD_1[[#This Row],[VALOR PPTO]]*DETALLE_GD_1[[#This Row],[CANTIDAD RECIBIDA]]</f>
        <v>142344.4044</v>
      </c>
      <c r="AC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5" s="3">
        <f>+DETALLE_GD_1[[#This Row],[CANTIDAD SOLICITADA]]-DETALLE_GD_1[[#This Row],[DEVOLUCIÓN]]</f>
        <v>6</v>
      </c>
      <c r="AE405" s="38">
        <f>+_xlfn.XLOOKUP(DETALLE_GD_1[[#This Row],[CODIGO]],PRODUCTOS[CODIGO],PRODUCTOS[DESC CORTA],"",0)</f>
        <v>0</v>
      </c>
      <c r="AF405"/>
      <c r="AI405"/>
    </row>
    <row r="406" spans="1:35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6"/>
      <c r="V406" s="2"/>
      <c r="W406">
        <v>5755</v>
      </c>
      <c r="X406" s="2">
        <v>6579000000</v>
      </c>
      <c r="Y406" s="6">
        <v>47020.120200000005</v>
      </c>
      <c r="Z406" s="38">
        <v>10010</v>
      </c>
      <c r="AA406" s="86">
        <f>+((DETALLE_GD_1[[#This Row],[VALOR X UN (GD)]]-DETALLE_GD_1[[#This Row],[VALOR PPTO]])/DETALLE_GD_1[[#This Row],[VALOR PPTO]])</f>
        <v>-2.5520989737648319E-6</v>
      </c>
      <c r="AB406" s="2">
        <f>+DETALLE_GD_1[[#This Row],[VALOR PPTO]]*DETALLE_GD_1[[#This Row],[CANTIDAD RECIBIDA]]</f>
        <v>47020.119999999995</v>
      </c>
      <c r="AC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06" s="3">
        <f>+DETALLE_GD_1[[#This Row],[CANTIDAD SOLICITADA]]-DETALLE_GD_1[[#This Row],[DEVOLUCIÓN]]</f>
        <v>100</v>
      </c>
      <c r="AE406" s="38">
        <f>+_xlfn.XLOOKUP(DETALLE_GD_1[[#This Row],[CODIGO]],PRODUCTOS[CODIGO],PRODUCTOS[DESC CORTA],"",0)</f>
        <v>0</v>
      </c>
      <c r="AF406"/>
      <c r="AI406"/>
    </row>
    <row r="407" spans="1:35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6"/>
      <c r="V407" s="2"/>
      <c r="W407">
        <v>5755</v>
      </c>
      <c r="X407" s="2">
        <v>6579000000</v>
      </c>
      <c r="Y407" s="6">
        <v>3689137.8194400016</v>
      </c>
      <c r="Z407" s="38">
        <v>10010</v>
      </c>
      <c r="AA407" s="86">
        <f>+((DETALLE_GD_1[[#This Row],[VALOR X UN (GD)]]-DETALLE_GD_1[[#This Row],[VALOR PPTO]])/DETALLE_GD_1[[#This Row],[VALOR PPTO]])</f>
        <v>5.8550266253786103E-8</v>
      </c>
      <c r="AB407" s="2">
        <f>+DETALLE_GD_1[[#This Row],[VALOR PPTO]]*DETALLE_GD_1[[#This Row],[CANTIDAD RECIBIDA]]</f>
        <v>3689137.8</v>
      </c>
      <c r="AC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7" s="3">
        <f>+DETALLE_GD_1[[#This Row],[CANTIDAD SOLICITADA]]-DETALLE_GD_1[[#This Row],[DEVOLUCIÓN]]</f>
        <v>720</v>
      </c>
      <c r="AE407" s="38" t="str">
        <f>+_xlfn.XLOOKUP(DETALLE_GD_1[[#This Row],[CODIGO]],PRODUCTOS[CODIGO],PRODUCTOS[DESC CORTA],"",0)</f>
        <v>PINO 2X4X320</v>
      </c>
      <c r="AF407"/>
      <c r="AI407"/>
    </row>
    <row r="408" spans="1:35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6"/>
      <c r="V408" s="2"/>
      <c r="W408">
        <v>5755</v>
      </c>
      <c r="X408" s="2">
        <v>6579000000</v>
      </c>
      <c r="Y408" s="6">
        <v>811237.38780000038</v>
      </c>
      <c r="Z408" s="38">
        <v>10010</v>
      </c>
      <c r="AA408" s="86">
        <f>+((DETALLE_GD_1[[#This Row],[VALOR X UN (GD)]]-DETALLE_GD_1[[#This Row],[VALOR PPTO]])/DETALLE_GD_1[[#This Row],[VALOR PPTO]])</f>
        <v>-1.4821713247654478E-3</v>
      </c>
      <c r="AB408" s="2">
        <f>+DETALLE_GD_1[[#This Row],[VALOR PPTO]]*DETALLE_GD_1[[#This Row],[CANTIDAD RECIBIDA]]</f>
        <v>811237.39199999999</v>
      </c>
      <c r="AC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8" s="3">
        <f>+DETALLE_GD_1[[#This Row],[CANTIDAD SOLICITADA]]-DETALLE_GD_1[[#This Row],[DEVOLUCIÓN]]</f>
        <v>84</v>
      </c>
      <c r="AE408" s="38" t="str">
        <f>+_xlfn.XLOOKUP(DETALLE_GD_1[[#This Row],[CODIGO]],PRODUCTOS[CODIGO],PRODUCTOS[DESC CORTA],"",0)</f>
        <v>OSB 9.5</v>
      </c>
      <c r="AF408"/>
      <c r="AI408"/>
    </row>
    <row r="409" spans="1:35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6"/>
      <c r="V409" s="2"/>
      <c r="W409">
        <v>5755</v>
      </c>
      <c r="X409" s="2">
        <v>6579000000</v>
      </c>
      <c r="Y409" s="6">
        <v>823993.41758399969</v>
      </c>
      <c r="Z409" s="38">
        <v>10010</v>
      </c>
      <c r="AA409" s="86">
        <f>+((DETALLE_GD_1[[#This Row],[VALOR X UN (GD)]]-DETALLE_GD_1[[#This Row],[VALOR PPTO]])/DETALLE_GD_1[[#This Row],[VALOR PPTO]])</f>
        <v>-9.4314025441193054E-3</v>
      </c>
      <c r="AB409" s="2">
        <f>+DETALLE_GD_1[[#This Row],[VALOR PPTO]]*DETALLE_GD_1[[#This Row],[CANTIDAD RECIBIDA]]</f>
        <v>823993.41599999997</v>
      </c>
      <c r="AC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09" s="3">
        <f>+DETALLE_GD_1[[#This Row],[CANTIDAD SOLICITADA]]-DETALLE_GD_1[[#This Row],[DEVOLUCIÓN]]</f>
        <v>72</v>
      </c>
      <c r="AE409" s="38" t="str">
        <f>+_xlfn.XLOOKUP(DETALLE_GD_1[[#This Row],[CODIGO]],PRODUCTOS[CODIGO],PRODUCTOS[DESC CORTA],"",0)</f>
        <v>OSB 11MM</v>
      </c>
      <c r="AF409"/>
      <c r="AI409"/>
    </row>
    <row r="410" spans="1:35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6"/>
      <c r="V410" s="2"/>
      <c r="W410">
        <v>5755</v>
      </c>
      <c r="X410" s="2">
        <v>6579000000</v>
      </c>
      <c r="Y410" s="6">
        <v>140000.00000000012</v>
      </c>
      <c r="Z410" s="38">
        <v>10010</v>
      </c>
      <c r="AA410" s="86">
        <f>+((DETALLE_GD_1[[#This Row],[VALOR X UN (GD)]]-DETALLE_GD_1[[#This Row],[VALOR PPTO]])/DETALLE_GD_1[[#This Row],[VALOR PPTO]])</f>
        <v>0</v>
      </c>
      <c r="AB410" s="2">
        <f>+DETALLE_GD_1[[#This Row],[VALOR PPTO]]*DETALLE_GD_1[[#This Row],[CANTIDAD RECIBIDA]]</f>
        <v>140000</v>
      </c>
      <c r="AC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0" s="3">
        <f>+DETALLE_GD_1[[#This Row],[CANTIDAD SOLICITADA]]-DETALLE_GD_1[[#This Row],[DEVOLUCIÓN]]</f>
        <v>4</v>
      </c>
      <c r="AE410" s="38" t="str">
        <f>+_xlfn.XLOOKUP(DETALLE_GD_1[[#This Row],[CODIGO]],PRODUCTOS[CODIGO],PRODUCTOS[DESC CORTA],"",0)</f>
        <v>CLAVO HELICOIDAL PROFIX</v>
      </c>
      <c r="AF410"/>
      <c r="AI410"/>
    </row>
    <row r="411" spans="1:35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6"/>
      <c r="V411" s="2"/>
      <c r="W411">
        <v>5755</v>
      </c>
      <c r="X411" s="2">
        <v>6579000000</v>
      </c>
      <c r="Y411" s="6">
        <v>86558.461528000014</v>
      </c>
      <c r="Z411" s="38">
        <v>10010</v>
      </c>
      <c r="AA411" s="86">
        <f>+((DETALLE_GD_1[[#This Row],[VALOR X UN (GD)]]-DETALLE_GD_1[[#This Row],[VALOR PPTO]])/DETALLE_GD_1[[#This Row],[VALOR PPTO]])</f>
        <v>1.7954108039190173E-4</v>
      </c>
      <c r="AB411" s="2">
        <f>+DETALLE_GD_1[[#This Row],[VALOR PPTO]]*DETALLE_GD_1[[#This Row],[CANTIDAD RECIBIDA]]</f>
        <v>86558.463199999998</v>
      </c>
      <c r="AC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1" s="3">
        <f>+DETALLE_GD_1[[#This Row],[CANTIDAD SOLICITADA]]-DETALLE_GD_1[[#This Row],[DEVOLUCIÓN]]</f>
        <v>88</v>
      </c>
      <c r="AE411" s="38">
        <f>+_xlfn.XLOOKUP(DETALLE_GD_1[[#This Row],[CODIGO]],PRODUCTOS[CODIGO],PRODUCTOS[DESC CORTA],"",0)</f>
        <v>0</v>
      </c>
      <c r="AF411"/>
      <c r="AI411"/>
    </row>
    <row r="412" spans="1:35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6"/>
      <c r="V412" s="2"/>
      <c r="W412">
        <v>5755</v>
      </c>
      <c r="X412" s="2">
        <v>6579000000</v>
      </c>
      <c r="Y412" s="6">
        <v>1182938.1000000001</v>
      </c>
      <c r="Z412" s="38">
        <v>10010</v>
      </c>
      <c r="AA412" s="86">
        <f>+((DETALLE_GD_1[[#This Row],[VALOR X UN (GD)]]-DETALLE_GD_1[[#This Row],[VALOR PPTO]])/DETALLE_GD_1[[#This Row],[VALOR PPTO]])</f>
        <v>0</v>
      </c>
      <c r="AB412" s="2">
        <f>+DETALLE_GD_1[[#This Row],[VALOR PPTO]]*DETALLE_GD_1[[#This Row],[CANTIDAD RECIBIDA]]</f>
        <v>1182938</v>
      </c>
      <c r="AC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2" s="3">
        <f>+DETALLE_GD_1[[#This Row],[CANTIDAD SOLICITADA]]-DETALLE_GD_1[[#This Row],[DEVOLUCIÓN]]</f>
        <v>2500</v>
      </c>
      <c r="AE412" s="38" t="str">
        <f>+_xlfn.XLOOKUP(DETALLE_GD_1[[#This Row],[CODIGO]],PRODUCTOS[CODIGO],PRODUCTOS[DESC CORTA],"",0)</f>
        <v>TORNILLO SIMPSON 6"</v>
      </c>
      <c r="AF412"/>
      <c r="AI412"/>
    </row>
    <row r="413" spans="1:35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6"/>
      <c r="V413" s="2"/>
      <c r="W413">
        <v>5755</v>
      </c>
      <c r="X413" s="2">
        <v>6579000000</v>
      </c>
      <c r="Y413" s="6">
        <v>595580</v>
      </c>
      <c r="Z413" s="38">
        <v>10010</v>
      </c>
      <c r="AA413" s="86">
        <f>+((DETALLE_GD_1[[#This Row],[VALOR X UN (GD)]]-DETALLE_GD_1[[#This Row],[VALOR PPTO]])/DETALLE_GD_1[[#This Row],[VALOR PPTO]])</f>
        <v>0.31267000235064979</v>
      </c>
      <c r="AB413" s="2">
        <f>+DETALLE_GD_1[[#This Row],[VALOR PPTO]]*DETALLE_GD_1[[#This Row],[CANTIDAD RECIBIDA]]</f>
        <v>595580</v>
      </c>
      <c r="AC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3" s="3">
        <f>+DETALLE_GD_1[[#This Row],[CANTIDAD SOLICITADA]]-DETALLE_GD_1[[#This Row],[DEVOLUCIÓN]]</f>
        <v>20</v>
      </c>
      <c r="AE413" s="38">
        <f>+_xlfn.XLOOKUP(DETALLE_GD_1[[#This Row],[CODIGO]],PRODUCTOS[CODIGO],PRODUCTOS[DESC CORTA],"",0)</f>
        <v>0</v>
      </c>
      <c r="AF413"/>
      <c r="AI413"/>
    </row>
    <row r="414" spans="1:35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6"/>
      <c r="V414" s="2"/>
      <c r="W414">
        <v>5755</v>
      </c>
      <c r="X414" s="2">
        <v>6579000000</v>
      </c>
      <c r="Y414" s="6">
        <v>746483.51388648641</v>
      </c>
      <c r="Z414" s="38">
        <v>10010</v>
      </c>
      <c r="AA414" s="86">
        <f>+((DETALLE_GD_1[[#This Row],[VALOR X UN (GD)]]-DETALLE_GD_1[[#This Row],[VALOR PPTO]])/DETALLE_GD_1[[#This Row],[VALOR PPTO]])</f>
        <v>-0.96822970634983885</v>
      </c>
      <c r="AB414" s="2">
        <f>+DETALLE_GD_1[[#This Row],[VALOR PPTO]]*DETALLE_GD_1[[#This Row],[CANTIDAD RECIBIDA]]</f>
        <v>746483.5</v>
      </c>
      <c r="AC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4" s="3">
        <f>+DETALLE_GD_1[[#This Row],[CANTIDAD SOLICITADA]]-DETALLE_GD_1[[#This Row],[DEVOLUCIÓN]]</f>
        <v>7000</v>
      </c>
      <c r="AE414" s="38" t="str">
        <f>+_xlfn.XLOOKUP(DETALLE_GD_1[[#This Row],[CODIGO]],PRODUCTOS[CODIGO],PRODUCTOS[DESC CORTA],"",0)</f>
        <v>TORNILLO CRS 6X1 5/8</v>
      </c>
      <c r="AF414"/>
      <c r="AI414"/>
    </row>
    <row r="415" spans="1:35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6"/>
      <c r="V415" s="2"/>
      <c r="W415">
        <v>5755</v>
      </c>
      <c r="X415" s="2">
        <v>6579000000</v>
      </c>
      <c r="Y415" s="6">
        <v>85376.31575199998</v>
      </c>
      <c r="Z415" s="38">
        <v>10010</v>
      </c>
      <c r="AA415" s="86">
        <f>+((DETALLE_GD_1[[#This Row],[VALOR X UN (GD)]]-DETALLE_GD_1[[#This Row],[VALOR PPTO]])/DETALLE_GD_1[[#This Row],[VALOR PPTO]])</f>
        <v>-3.8043333530514605E-6</v>
      </c>
      <c r="AB415" s="2">
        <f>+DETALLE_GD_1[[#This Row],[VALOR PPTO]]*DETALLE_GD_1[[#This Row],[CANTIDAD RECIBIDA]]</f>
        <v>85376.324800000002</v>
      </c>
      <c r="AC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5" s="3">
        <f>+DETALLE_GD_1[[#This Row],[CANTIDAD SOLICITADA]]-DETALLE_GD_1[[#This Row],[DEVOLUCIÓN]]</f>
        <v>232</v>
      </c>
      <c r="AE415" s="38" t="str">
        <f>+_xlfn.XLOOKUP(DETALLE_GD_1[[#This Row],[CODIGO]],PRODUCTOS[CODIGO],PRODUCTOS[DESC CORTA],"",0)</f>
        <v>CONECTOR DENTADO</v>
      </c>
      <c r="AF415"/>
      <c r="AI415"/>
    </row>
    <row r="416" spans="1:35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6"/>
      <c r="V416" s="2"/>
      <c r="W416">
        <v>5755</v>
      </c>
      <c r="X416" s="2">
        <v>6579000000</v>
      </c>
      <c r="Y416" s="6">
        <v>36939.818181999981</v>
      </c>
      <c r="Z416" s="38">
        <v>10010</v>
      </c>
      <c r="AA416" s="86">
        <f>+((DETALLE_GD_1[[#This Row],[VALOR X UN (GD)]]-DETALLE_GD_1[[#This Row],[VALOR PPTO]])/DETALLE_GD_1[[#This Row],[VALOR PPTO]])</f>
        <v>4.92151853628979E-6</v>
      </c>
      <c r="AB416" s="2">
        <f>+DETALLE_GD_1[[#This Row],[VALOR PPTO]]*DETALLE_GD_1[[#This Row],[CANTIDAD RECIBIDA]]</f>
        <v>36939.818200000002</v>
      </c>
      <c r="AC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16" s="3">
        <f>+DETALLE_GD_1[[#This Row],[CANTIDAD SOLICITADA]]-DETALLE_GD_1[[#This Row],[DEVOLUCIÓN]]</f>
        <v>1</v>
      </c>
      <c r="AE416" s="38" t="str">
        <f>+_xlfn.XLOOKUP(DETALLE_GD_1[[#This Row],[CODIGO]],PRODUCTOS[CODIGO],PRODUCTOS[DESC CORTA],"",0)</f>
        <v>CLAVO R20</v>
      </c>
      <c r="AF416"/>
      <c r="AI416"/>
    </row>
    <row r="417" spans="1:35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6"/>
      <c r="V417" s="2"/>
      <c r="W417">
        <v>5755</v>
      </c>
      <c r="X417" s="2">
        <v>6579000000</v>
      </c>
      <c r="Y417" s="6">
        <v>88104</v>
      </c>
      <c r="Z417" s="38">
        <v>10010</v>
      </c>
      <c r="AA417" s="86">
        <f>+((DETALLE_GD_1[[#This Row],[VALOR X UN (GD)]]-DETALLE_GD_1[[#This Row],[VALOR PPTO]])/DETALLE_GD_1[[#This Row],[VALOR PPTO]])</f>
        <v>-3.4050667393080905E-5</v>
      </c>
      <c r="AB417" s="2">
        <f>+DETALLE_GD_1[[#This Row],[VALOR PPTO]]*DETALLE_GD_1[[#This Row],[CANTIDAD RECIBIDA]]</f>
        <v>88104</v>
      </c>
      <c r="AC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7" s="3">
        <f>+DETALLE_GD_1[[#This Row],[CANTIDAD SOLICITADA]]-DETALLE_GD_1[[#This Row],[DEVOLUCIÓN]]</f>
        <v>24</v>
      </c>
      <c r="AE417" s="38" t="str">
        <f>+_xlfn.XLOOKUP(DETALLE_GD_1[[#This Row],[CODIGO]],PRODUCTOS[CODIGO],PRODUCTOS[DESC CORTA],"",0)</f>
        <v>SELLO</v>
      </c>
      <c r="AF417"/>
      <c r="AI417"/>
    </row>
    <row r="418" spans="1:35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6"/>
      <c r="V418" s="2"/>
      <c r="W418">
        <v>5755</v>
      </c>
      <c r="X418" s="2">
        <v>6579000000</v>
      </c>
      <c r="Y418" s="6">
        <v>4880.2160000000003</v>
      </c>
      <c r="Z418" s="38">
        <v>10010</v>
      </c>
      <c r="AA418" s="86">
        <f>+((DETALLE_GD_1[[#This Row],[VALOR X UN (GD)]]-DETALLE_GD_1[[#This Row],[VALOR PPTO]])/DETALLE_GD_1[[#This Row],[VALOR PPTO]])</f>
        <v>-4.0981926970292619E-5</v>
      </c>
      <c r="AB418" s="2">
        <f>+DETALLE_GD_1[[#This Row],[VALOR PPTO]]*DETALLE_GD_1[[#This Row],[CANTIDAD RECIBIDA]]</f>
        <v>4880.2000000000007</v>
      </c>
      <c r="AC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8" s="3">
        <f>+DETALLE_GD_1[[#This Row],[CANTIDAD SOLICITADA]]-DETALLE_GD_1[[#This Row],[DEVOLUCIÓN]]</f>
        <v>1000</v>
      </c>
      <c r="AE418" s="38" t="str">
        <f>+_xlfn.XLOOKUP(DETALLE_GD_1[[#This Row],[CODIGO]],PRODUCTOS[CODIGO],PRODUCTOS[DESC CORTA],"",0)</f>
        <v>TORNILLO CRS 6X2 1/4</v>
      </c>
      <c r="AF418"/>
      <c r="AI418"/>
    </row>
    <row r="419" spans="1:35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6"/>
      <c r="V419" s="2"/>
      <c r="W419">
        <v>5755</v>
      </c>
      <c r="X419" s="2">
        <v>6579000000</v>
      </c>
      <c r="Y419" s="6">
        <v>321662.59322400001</v>
      </c>
      <c r="Z419" s="38">
        <v>10010</v>
      </c>
      <c r="AA419" s="86">
        <f>+((DETALLE_GD_1[[#This Row],[VALOR X UN (GD)]]-DETALLE_GD_1[[#This Row],[VALOR PPTO]])/DETALLE_GD_1[[#This Row],[VALOR PPTO]])</f>
        <v>-5.6110330973772111E-2</v>
      </c>
      <c r="AB419" s="2">
        <f>+DETALLE_GD_1[[#This Row],[VALOR PPTO]]*DETALLE_GD_1[[#This Row],[CANTIDAD RECIBIDA]]</f>
        <v>321662.59380000003</v>
      </c>
      <c r="AC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19" s="3">
        <f>+DETALLE_GD_1[[#This Row],[CANTIDAD SOLICITADA]]-DETALLE_GD_1[[#This Row],[DEVOLUCIÓN]]</f>
        <v>18</v>
      </c>
      <c r="AE419" s="38" t="str">
        <f>+_xlfn.XLOOKUP(DETALLE_GD_1[[#This Row],[CODIGO]],PRODUCTOS[CODIGO],PRODUCTOS[DESC CORTA],"",0)</f>
        <v>VENTILACIÓN PASIVA</v>
      </c>
      <c r="AF419"/>
      <c r="AI419"/>
    </row>
    <row r="420" spans="1:35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6"/>
      <c r="V420" s="2"/>
      <c r="W420">
        <v>5755</v>
      </c>
      <c r="X420" s="2">
        <v>6579000000</v>
      </c>
      <c r="Y420" s="6">
        <v>279291.50943499996</v>
      </c>
      <c r="Z420" s="38">
        <v>10010</v>
      </c>
      <c r="AA420" s="86">
        <f>+((DETALLE_GD_1[[#This Row],[VALOR X UN (GD)]]-DETALLE_GD_1[[#This Row],[VALOR PPTO]])/DETALLE_GD_1[[#This Row],[VALOR PPTO]])</f>
        <v>0.36765346244798763</v>
      </c>
      <c r="AB420" s="2">
        <f>+DETALLE_GD_1[[#This Row],[VALOR PPTO]]*DETALLE_GD_1[[#This Row],[CANTIDAD RECIBIDA]]</f>
        <v>279291.50949999999</v>
      </c>
      <c r="AC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0" s="3">
        <f>+DETALLE_GD_1[[#This Row],[CANTIDAD SOLICITADA]]-DETALLE_GD_1[[#This Row],[DEVOLUCIÓN]]</f>
        <v>5</v>
      </c>
      <c r="AE420" s="38">
        <f>+_xlfn.XLOOKUP(DETALLE_GD_1[[#This Row],[CODIGO]],PRODUCTOS[CODIGO],PRODUCTOS[DESC CORTA],"",0)</f>
        <v>0</v>
      </c>
      <c r="AF420"/>
      <c r="AI420"/>
    </row>
    <row r="421" spans="1:35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6"/>
      <c r="V421" s="2"/>
      <c r="W421">
        <v>5755</v>
      </c>
      <c r="X421" s="2">
        <v>6579000000</v>
      </c>
      <c r="Y421" s="6">
        <v>3681.4151240000001</v>
      </c>
      <c r="Z421" s="38">
        <v>10010</v>
      </c>
      <c r="AA421" s="86">
        <f>+((DETALLE_GD_1[[#This Row],[VALOR X UN (GD)]]-DETALLE_GD_1[[#This Row],[VALOR PPTO]])/DETALLE_GD_1[[#This Row],[VALOR PPTO]])</f>
        <v>-1.1278271464732189E-4</v>
      </c>
      <c r="AB421" s="2">
        <f>+DETALLE_GD_1[[#This Row],[VALOR PPTO]]*DETALLE_GD_1[[#This Row],[CANTIDAD RECIBIDA]]</f>
        <v>3681.4151999999999</v>
      </c>
      <c r="AC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1" s="3">
        <f>+DETALLE_GD_1[[#This Row],[CANTIDAD SOLICITADA]]-DETALLE_GD_1[[#This Row],[DEVOLUCIÓN]]</f>
        <v>4</v>
      </c>
      <c r="AE421" s="38">
        <f>+_xlfn.XLOOKUP(DETALLE_GD_1[[#This Row],[CODIGO]],PRODUCTOS[CODIGO],PRODUCTOS[DESC CORTA],"",0)</f>
        <v>0</v>
      </c>
      <c r="AF421"/>
      <c r="AI421"/>
    </row>
    <row r="422" spans="1:35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6"/>
      <c r="V422" s="2"/>
      <c r="W422">
        <v>5755</v>
      </c>
      <c r="X422" s="2">
        <v>6579000000</v>
      </c>
      <c r="Y422" s="6">
        <v>10210.598529999999</v>
      </c>
      <c r="Z422" s="38">
        <v>10010</v>
      </c>
      <c r="AA422" s="86">
        <f>+((DETALLE_GD_1[[#This Row],[VALOR X UN (GD)]]-DETALLE_GD_1[[#This Row],[VALOR PPTO]])/DETALLE_GD_1[[#This Row],[VALOR PPTO]])</f>
        <v>3.9321886958966856E-5</v>
      </c>
      <c r="AB422" s="2">
        <f>+DETALLE_GD_1[[#This Row],[VALOR PPTO]]*DETALLE_GD_1[[#This Row],[CANTIDAD RECIBIDA]]</f>
        <v>10210.5985</v>
      </c>
      <c r="AC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2" s="3">
        <f>+DETALLE_GD_1[[#This Row],[CANTIDAD SOLICITADA]]-DETALLE_GD_1[[#This Row],[DEVOLUCIÓN]]</f>
        <v>5</v>
      </c>
      <c r="AE422" s="38" t="str">
        <f>+_xlfn.XLOOKUP(DETALLE_GD_1[[#This Row],[CODIGO]],PRODUCTOS[CODIGO],PRODUCTOS[DESC CORTA],"",0)</f>
        <v>BROCHA 5/8 X4</v>
      </c>
      <c r="AF422"/>
      <c r="AI422"/>
    </row>
    <row r="423" spans="1:35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6" t="s">
        <v>2011</v>
      </c>
      <c r="V423" s="2">
        <v>2360964</v>
      </c>
      <c r="W423">
        <v>5789</v>
      </c>
      <c r="X423" s="2">
        <v>6579000000</v>
      </c>
      <c r="Y423" s="6">
        <v>1191160.0000000002</v>
      </c>
      <c r="Z423" s="38">
        <v>10010</v>
      </c>
      <c r="AA423" s="86">
        <f>+((DETALLE_GD_1[[#This Row],[VALOR X UN (GD)]]-DETALLE_GD_1[[#This Row],[VALOR PPTO]])/DETALLE_GD_1[[#This Row],[VALOR PPTO]])</f>
        <v>0</v>
      </c>
      <c r="AB423" s="2">
        <f>+DETALLE_GD_1[[#This Row],[VALOR PPTO]]*DETALLE_GD_1[[#This Row],[CANTIDAD RECIBIDA]]</f>
        <v>1191160</v>
      </c>
      <c r="AC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3" s="3">
        <f>+DETALLE_GD_1[[#This Row],[CANTIDAD SOLICITADA]]-DETALLE_GD_1[[#This Row],[DEVOLUCIÓN]]</f>
        <v>40</v>
      </c>
      <c r="AE423" s="38" t="str">
        <f>+_xlfn.XLOOKUP(DETALLE_GD_1[[#This Row],[CODIGO]],PRODUCTOS[CODIGO],PRODUCTOS[DESC CORTA],"",0)</f>
        <v>VOLCOGLASS</v>
      </c>
      <c r="AF423"/>
      <c r="AI423"/>
    </row>
    <row r="424" spans="1:35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6"/>
      <c r="V424" s="2"/>
      <c r="W424">
        <v>5789</v>
      </c>
      <c r="X424" s="2">
        <v>6579000000</v>
      </c>
      <c r="Y424" s="6">
        <v>570454.86033000005</v>
      </c>
      <c r="Z424" s="38">
        <v>10010</v>
      </c>
      <c r="AA424" s="86">
        <f>+((DETALLE_GD_1[[#This Row],[VALOR X UN (GD)]]-DETALLE_GD_1[[#This Row],[VALOR PPTO]])/DETALLE_GD_1[[#This Row],[VALOR PPTO]])</f>
        <v>-1.1709697643283716E-2</v>
      </c>
      <c r="AB424" s="2">
        <f>+DETALLE_GD_1[[#This Row],[VALOR PPTO]]*DETALLE_GD_1[[#This Row],[CANTIDAD RECIBIDA]]</f>
        <v>570454.86599999992</v>
      </c>
      <c r="AC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4" s="3">
        <f>+DETALLE_GD_1[[#This Row],[CANTIDAD SOLICITADA]]-DETALLE_GD_1[[#This Row],[DEVOLUCIÓN]]</f>
        <v>270</v>
      </c>
      <c r="AE424" s="38" t="str">
        <f>+_xlfn.XLOOKUP(DETALLE_GD_1[[#This Row],[CODIGO]],PRODUCTOS[CODIGO],PRODUCTOS[DESC CORTA],"",0)</f>
        <v>AISLAN GLASS 90MM</v>
      </c>
      <c r="AF424"/>
      <c r="AI424"/>
    </row>
    <row r="425" spans="1:35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6"/>
      <c r="V425" s="2"/>
      <c r="W425">
        <v>5789</v>
      </c>
      <c r="X425" s="2">
        <v>6579000000</v>
      </c>
      <c r="Y425" s="6">
        <v>339990.84787500009</v>
      </c>
      <c r="Z425" s="38">
        <v>10010</v>
      </c>
      <c r="AA425" s="86">
        <f>+((DETALLE_GD_1[[#This Row],[VALOR X UN (GD)]]-DETALLE_GD_1[[#This Row],[VALOR PPTO]])/DETALLE_GD_1[[#This Row],[VALOR PPTO]])</f>
        <v>-2.4955818671297466E-4</v>
      </c>
      <c r="AB425" s="2">
        <f>+DETALLE_GD_1[[#This Row],[VALOR PPTO]]*DETALLE_GD_1[[#This Row],[CANTIDAD RECIBIDA]]</f>
        <v>339990.84990000003</v>
      </c>
      <c r="AC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25" s="3">
        <f>+DETALLE_GD_1[[#This Row],[CANTIDAD SOLICITADA]]-DETALLE_GD_1[[#This Row],[DEVOLUCIÓN]]</f>
        <v>81</v>
      </c>
      <c r="AE425" s="38" t="str">
        <f>+_xlfn.XLOOKUP(DETALLE_GD_1[[#This Row],[CODIGO]],PRODUCTOS[CODIGO],PRODUCTOS[DESC CORTA],"",0)</f>
        <v>AISLAN ROCA 90MM</v>
      </c>
      <c r="AF425"/>
      <c r="AI425"/>
    </row>
    <row r="426" spans="1:35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6"/>
      <c r="V426" s="2"/>
      <c r="W426">
        <v>5789</v>
      </c>
      <c r="X426" s="2">
        <v>6579000000</v>
      </c>
      <c r="Y426" s="6">
        <v>70000.370859999995</v>
      </c>
      <c r="Z426" s="38">
        <v>10010</v>
      </c>
      <c r="AA426" s="86">
        <f>+((DETALLE_GD_1[[#This Row],[VALOR X UN (GD)]]-DETALLE_GD_1[[#This Row],[VALOR PPTO]])/DETALLE_GD_1[[#This Row],[VALOR PPTO]])</f>
        <v>-5.2971147976295791E-6</v>
      </c>
      <c r="AB426" s="2">
        <f>+DETALLE_GD_1[[#This Row],[VALOR PPTO]]*DETALLE_GD_1[[#This Row],[CANTIDAD RECIBIDA]]</f>
        <v>70000.370800000004</v>
      </c>
      <c r="AC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6" s="3">
        <f>+DETALLE_GD_1[[#This Row],[CANTIDAD SOLICITADA]]-DETALLE_GD_1[[#This Row],[DEVOLUCIÓN]]</f>
        <v>4</v>
      </c>
      <c r="AE426" s="38" t="str">
        <f>+_xlfn.XLOOKUP(DETALLE_GD_1[[#This Row],[CODIGO]],PRODUCTOS[CODIGO],PRODUCTOS[DESC CORTA],"",0)</f>
        <v>GRAPA T50</v>
      </c>
      <c r="AF426"/>
      <c r="AI426"/>
    </row>
    <row r="427" spans="1:35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6"/>
      <c r="V427" s="2"/>
      <c r="W427">
        <v>5789</v>
      </c>
      <c r="X427" s="2">
        <v>6579000000</v>
      </c>
      <c r="Y427" s="6">
        <v>196122.85321199999</v>
      </c>
      <c r="Z427" s="38">
        <v>10010</v>
      </c>
      <c r="AA427" s="86">
        <f>+((DETALLE_GD_1[[#This Row],[VALOR X UN (GD)]]-DETALLE_GD_1[[#This Row],[VALOR PPTO]])/DETALLE_GD_1[[#This Row],[VALOR PPTO]])</f>
        <v>7.4851042391273213E-7</v>
      </c>
      <c r="AB427" s="2">
        <f>+DETALLE_GD_1[[#This Row],[VALOR PPTO]]*DETALLE_GD_1[[#This Row],[CANTIDAD RECIBIDA]]</f>
        <v>196122.85320000001</v>
      </c>
      <c r="AC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7" s="3">
        <f>+DETALLE_GD_1[[#This Row],[CANTIDAD SOLICITADA]]-DETALLE_GD_1[[#This Row],[DEVOLUCIÓN]]</f>
        <v>4</v>
      </c>
      <c r="AE427" s="38">
        <f>+_xlfn.XLOOKUP(DETALLE_GD_1[[#This Row],[CODIGO]],PRODUCTOS[CODIGO],PRODUCTOS[DESC CORTA],"",0)</f>
        <v>0</v>
      </c>
      <c r="AF427"/>
      <c r="AI427"/>
    </row>
    <row r="428" spans="1:35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6" t="s">
        <v>2011</v>
      </c>
      <c r="V428" s="2">
        <v>1051008</v>
      </c>
      <c r="W428">
        <v>5789</v>
      </c>
      <c r="X428" s="2">
        <v>6579000000</v>
      </c>
      <c r="Y428" s="6">
        <v>27228.186591000005</v>
      </c>
      <c r="Z428" s="38">
        <v>10010</v>
      </c>
      <c r="AA428" s="86">
        <f>+((DETALLE_GD_1[[#This Row],[VALOR X UN (GD)]]-DETALLE_GD_1[[#This Row],[VALOR PPTO]])/DETALLE_GD_1[[#This Row],[VALOR PPTO]])</f>
        <v>-6.8531923459386027E-6</v>
      </c>
      <c r="AB428" s="2">
        <f>+DETALLE_GD_1[[#This Row],[VALOR PPTO]]*DETALLE_GD_1[[#This Row],[CANTIDAD RECIBIDA]]</f>
        <v>27228.186600000001</v>
      </c>
      <c r="AC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8" s="3">
        <f>+DETALLE_GD_1[[#This Row],[CANTIDAD SOLICITADA]]-DETALLE_GD_1[[#This Row],[DEVOLUCIÓN]]</f>
        <v>3</v>
      </c>
      <c r="AE428" s="38">
        <f>+_xlfn.XLOOKUP(DETALLE_GD_1[[#This Row],[CODIGO]],PRODUCTOS[CODIGO],PRODUCTOS[DESC CORTA],"",0)</f>
        <v>0</v>
      </c>
      <c r="AF428"/>
      <c r="AI428"/>
    </row>
    <row r="429" spans="1:35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6"/>
      <c r="V429" s="2"/>
      <c r="W429">
        <v>5789</v>
      </c>
      <c r="X429" s="2">
        <v>6579000000</v>
      </c>
      <c r="Y429" s="6">
        <v>15202.764396000002</v>
      </c>
      <c r="Z429" s="38">
        <v>10010</v>
      </c>
      <c r="AA429" s="86">
        <f>+((DETALLE_GD_1[[#This Row],[VALOR X UN (GD)]]-DETALLE_GD_1[[#This Row],[VALOR PPTO]])/DETALLE_GD_1[[#This Row],[VALOR PPTO]])</f>
        <v>1.5497181552058829E-5</v>
      </c>
      <c r="AB429" s="2">
        <f>+DETALLE_GD_1[[#This Row],[VALOR PPTO]]*DETALLE_GD_1[[#This Row],[CANTIDAD RECIBIDA]]</f>
        <v>15202.7644</v>
      </c>
      <c r="AC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29" s="3">
        <f>+DETALLE_GD_1[[#This Row],[CANTIDAD SOLICITADA]]-DETALLE_GD_1[[#This Row],[DEVOLUCIÓN]]</f>
        <v>4</v>
      </c>
      <c r="AE429" s="38">
        <f>+_xlfn.XLOOKUP(DETALLE_GD_1[[#This Row],[CODIGO]],PRODUCTOS[CODIGO],PRODUCTOS[DESC CORTA],"",0)</f>
        <v>0</v>
      </c>
      <c r="AF429"/>
      <c r="AI429"/>
    </row>
    <row r="430" spans="1:35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6"/>
      <c r="V430" s="2"/>
      <c r="W430">
        <v>5789</v>
      </c>
      <c r="X430" s="2">
        <v>6579000000</v>
      </c>
      <c r="Y430" s="6">
        <v>16517.660688</v>
      </c>
      <c r="Z430" s="38">
        <v>10010</v>
      </c>
      <c r="AA430" s="86">
        <f>+((DETALLE_GD_1[[#This Row],[VALOR X UN (GD)]]-DETALLE_GD_1[[#This Row],[VALOR PPTO]])/DETALLE_GD_1[[#This Row],[VALOR PPTO]])</f>
        <v>2.0559812453786519E-5</v>
      </c>
      <c r="AB430" s="2">
        <f>+DETALLE_GD_1[[#This Row],[VALOR PPTO]]*DETALLE_GD_1[[#This Row],[CANTIDAD RECIBIDA]]</f>
        <v>16517.660400000001</v>
      </c>
      <c r="AC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0" s="3">
        <f>+DETALLE_GD_1[[#This Row],[CANTIDAD SOLICITADA]]-DETALLE_GD_1[[#This Row],[DEVOLUCIÓN]]</f>
        <v>12</v>
      </c>
      <c r="AE430" s="38">
        <f>+_xlfn.XLOOKUP(DETALLE_GD_1[[#This Row],[CODIGO]],PRODUCTOS[CODIGO],PRODUCTOS[DESC CORTA],"",0)</f>
        <v>0</v>
      </c>
      <c r="AF430"/>
      <c r="AI430"/>
    </row>
    <row r="431" spans="1:35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6"/>
      <c r="V431" s="2"/>
      <c r="W431">
        <v>5789</v>
      </c>
      <c r="X431" s="2">
        <v>6579000000</v>
      </c>
      <c r="Y431" s="6">
        <v>625076.66666800017</v>
      </c>
      <c r="Z431" s="38">
        <v>10010</v>
      </c>
      <c r="AA431" s="86">
        <f>+((DETALLE_GD_1[[#This Row],[VALOR X UN (GD)]]-DETALLE_GD_1[[#This Row],[VALOR PPTO]])/DETALLE_GD_1[[#This Row],[VALOR PPTO]])</f>
        <v>-8.6608044861354056E-3</v>
      </c>
      <c r="AB431" s="2">
        <f>+DETALLE_GD_1[[#This Row],[VALOR PPTO]]*DETALLE_GD_1[[#This Row],[CANTIDAD RECIBIDA]]</f>
        <v>625076.66680000001</v>
      </c>
      <c r="AC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1" s="3">
        <f>+DETALLE_GD_1[[#This Row],[CANTIDAD SOLICITADA]]-DETALLE_GD_1[[#This Row],[DEVOLUCIÓN]]</f>
        <v>4</v>
      </c>
      <c r="AE431" s="38" t="str">
        <f>+_xlfn.XLOOKUP(DETALLE_GD_1[[#This Row],[CODIGO]],PRODUCTOS[CODIGO],PRODUCTOS[DESC CORTA],"",0)</f>
        <v>MEMBRANA PVC</v>
      </c>
      <c r="AF431"/>
      <c r="AI431"/>
    </row>
    <row r="432" spans="1:35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6"/>
      <c r="V432" s="2"/>
      <c r="W432">
        <v>5789</v>
      </c>
      <c r="X432" s="2">
        <v>6579000000</v>
      </c>
      <c r="Y432" s="6">
        <v>162395.76315799996</v>
      </c>
      <c r="Z432" s="38">
        <v>10010</v>
      </c>
      <c r="AA432" s="86">
        <f>+((DETALLE_GD_1[[#This Row],[VALOR X UN (GD)]]-DETALLE_GD_1[[#This Row],[VALOR PPTO]])/DETALLE_GD_1[[#This Row],[VALOR PPTO]])</f>
        <v>1.4581661205143925E-6</v>
      </c>
      <c r="AB432" s="2">
        <f>+DETALLE_GD_1[[#This Row],[VALOR PPTO]]*DETALLE_GD_1[[#This Row],[CANTIDAD RECIBIDA]]</f>
        <v>162395.76319999999</v>
      </c>
      <c r="AC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2" s="3">
        <f>+DETALLE_GD_1[[#This Row],[CANTIDAD SOLICITADA]]-DETALLE_GD_1[[#This Row],[DEVOLUCIÓN]]</f>
        <v>2</v>
      </c>
      <c r="AE432" s="38">
        <f>+_xlfn.XLOOKUP(DETALLE_GD_1[[#This Row],[CODIGO]],PRODUCTOS[CODIGO],PRODUCTOS[DESC CORTA],"",0)</f>
        <v>0</v>
      </c>
      <c r="AF432"/>
      <c r="AI432"/>
    </row>
    <row r="433" spans="1:35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6"/>
      <c r="V433" s="2"/>
      <c r="W433">
        <v>5789</v>
      </c>
      <c r="X433" s="2">
        <v>6579000000</v>
      </c>
      <c r="Y433" s="6">
        <v>210000.00000000015</v>
      </c>
      <c r="Z433" s="38">
        <v>10010</v>
      </c>
      <c r="AA433" s="86">
        <f>+((DETALLE_GD_1[[#This Row],[VALOR X UN (GD)]]-DETALLE_GD_1[[#This Row],[VALOR PPTO]])/DETALLE_GD_1[[#This Row],[VALOR PPTO]])</f>
        <v>0</v>
      </c>
      <c r="AB433" s="2">
        <f>+DETALLE_GD_1[[#This Row],[VALOR PPTO]]*DETALLE_GD_1[[#This Row],[CANTIDAD RECIBIDA]]</f>
        <v>210000</v>
      </c>
      <c r="AC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3" s="3">
        <f>+DETALLE_GD_1[[#This Row],[CANTIDAD SOLICITADA]]-DETALLE_GD_1[[#This Row],[DEVOLUCIÓN]]</f>
        <v>6</v>
      </c>
      <c r="AE433" s="38" t="str">
        <f>+_xlfn.XLOOKUP(DETALLE_GD_1[[#This Row],[CODIGO]],PRODUCTOS[CODIGO],PRODUCTOS[DESC CORTA],"",0)</f>
        <v>CLAVO HELICOIDAL PROFIX</v>
      </c>
      <c r="AF433"/>
      <c r="AI433"/>
    </row>
    <row r="434" spans="1:35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6" t="s">
        <v>2011</v>
      </c>
      <c r="V434" s="2">
        <v>8513471</v>
      </c>
      <c r="W434">
        <v>5789</v>
      </c>
      <c r="X434" s="2">
        <v>6579000000</v>
      </c>
      <c r="Y434" s="6">
        <v>90760.621969999993</v>
      </c>
      <c r="Z434" s="38">
        <v>10010</v>
      </c>
      <c r="AA434" s="86">
        <f>+((DETALLE_GD_1[[#This Row],[VALOR X UN (GD)]]-DETALLE_GD_1[[#This Row],[VALOR PPTO]])/DETALLE_GD_1[[#This Row],[VALOR PPTO]])</f>
        <v>4.1648017793510843E-6</v>
      </c>
      <c r="AB434" s="2">
        <f>+DETALLE_GD_1[[#This Row],[VALOR PPTO]]*DETALLE_GD_1[[#This Row],[CANTIDAD RECIBIDA]]</f>
        <v>90760.622000000003</v>
      </c>
      <c r="AC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4" s="3">
        <f>+DETALLE_GD_1[[#This Row],[CANTIDAD SOLICITADA]]-DETALLE_GD_1[[#This Row],[DEVOLUCIÓN]]</f>
        <v>10</v>
      </c>
      <c r="AE434" s="38">
        <f>+_xlfn.XLOOKUP(DETALLE_GD_1[[#This Row],[CODIGO]],PRODUCTOS[CODIGO],PRODUCTOS[DESC CORTA],"",0)</f>
        <v>0</v>
      </c>
      <c r="AF434"/>
      <c r="AI434"/>
    </row>
    <row r="435" spans="1:35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6"/>
      <c r="V435" s="2"/>
      <c r="W435">
        <v>5789</v>
      </c>
      <c r="X435" s="2">
        <v>6579000000</v>
      </c>
      <c r="Y435" s="6">
        <v>3689137.8194400016</v>
      </c>
      <c r="Z435" s="38">
        <v>10010</v>
      </c>
      <c r="AA435" s="86">
        <f>+((DETALLE_GD_1[[#This Row],[VALOR X UN (GD)]]-DETALLE_GD_1[[#This Row],[VALOR PPTO]])/DETALLE_GD_1[[#This Row],[VALOR PPTO]])</f>
        <v>-3.8900640686287173E-2</v>
      </c>
      <c r="AB435" s="2">
        <f>+DETALLE_GD_1[[#This Row],[VALOR PPTO]]*DETALLE_GD_1[[#This Row],[CANTIDAD RECIBIDA]]</f>
        <v>3689137.8</v>
      </c>
      <c r="AC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5" s="3">
        <f>+DETALLE_GD_1[[#This Row],[CANTIDAD SOLICITADA]]-DETALLE_GD_1[[#This Row],[DEVOLUCIÓN]]</f>
        <v>720</v>
      </c>
      <c r="AE435" s="38" t="str">
        <f>+_xlfn.XLOOKUP(DETALLE_GD_1[[#This Row],[CODIGO]],PRODUCTOS[CODIGO],PRODUCTOS[DESC CORTA],"",0)</f>
        <v>PINO 2X4X320</v>
      </c>
      <c r="AF435"/>
      <c r="AI435"/>
    </row>
    <row r="436" spans="1:35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6"/>
      <c r="V436" s="2"/>
      <c r="W436">
        <v>5789</v>
      </c>
      <c r="X436" s="2">
        <v>6579000000</v>
      </c>
      <c r="Y436" s="6">
        <v>2433712.1634000018</v>
      </c>
      <c r="Z436" s="38">
        <v>10010</v>
      </c>
      <c r="AA436" s="86">
        <f>+((DETALLE_GD_1[[#This Row],[VALOR X UN (GD)]]-DETALLE_GD_1[[#This Row],[VALOR PPTO]])/DETALLE_GD_1[[#This Row],[VALOR PPTO]])</f>
        <v>-2.2328763662312879E-3</v>
      </c>
      <c r="AB436" s="2">
        <f>+DETALLE_GD_1[[#This Row],[VALOR PPTO]]*DETALLE_GD_1[[#This Row],[CANTIDAD RECIBIDA]]</f>
        <v>2433712.176</v>
      </c>
      <c r="AC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6" s="3">
        <f>+DETALLE_GD_1[[#This Row],[CANTIDAD SOLICITADA]]-DETALLE_GD_1[[#This Row],[DEVOLUCIÓN]]</f>
        <v>252</v>
      </c>
      <c r="AE436" s="38" t="str">
        <f>+_xlfn.XLOOKUP(DETALLE_GD_1[[#This Row],[CODIGO]],PRODUCTOS[CODIGO],PRODUCTOS[DESC CORTA],"",0)</f>
        <v>OSB 9.5</v>
      </c>
      <c r="AF436"/>
      <c r="AI436"/>
    </row>
    <row r="437" spans="1:35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6"/>
      <c r="V437" s="2"/>
      <c r="W437">
        <v>5789</v>
      </c>
      <c r="X437" s="2">
        <v>6579000000</v>
      </c>
      <c r="Y437" s="6">
        <v>1106302.4691599987</v>
      </c>
      <c r="Z437" s="38">
        <v>10010</v>
      </c>
      <c r="AA437" s="86">
        <f>+((DETALLE_GD_1[[#This Row],[VALOR X UN (GD)]]-DETALLE_GD_1[[#This Row],[VALOR PPTO]])/DETALLE_GD_1[[#This Row],[VALOR PPTO]])</f>
        <v>-8.9717388729708136E-3</v>
      </c>
      <c r="AB437" s="2">
        <f>+DETALLE_GD_1[[#This Row],[VALOR PPTO]]*DETALLE_GD_1[[#This Row],[CANTIDAD RECIBIDA]]</f>
        <v>1106302.4616</v>
      </c>
      <c r="AC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7" s="3">
        <f>+DETALLE_GD_1[[#This Row],[CANTIDAD SOLICITADA]]-DETALLE_GD_1[[#This Row],[DEVOLUCIÓN]]</f>
        <v>168</v>
      </c>
      <c r="AE437" s="38" t="str">
        <f>+_xlfn.XLOOKUP(DETALLE_GD_1[[#This Row],[CODIGO]],PRODUCTOS[CODIGO],PRODUCTOS[DESC CORTA],"",0)</f>
        <v>PINO 2X6X320</v>
      </c>
      <c r="AF437"/>
      <c r="AI437"/>
    </row>
    <row r="438" spans="1:35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6"/>
      <c r="V438" s="2"/>
      <c r="W438">
        <v>5789</v>
      </c>
      <c r="X438" s="2">
        <v>6579000000</v>
      </c>
      <c r="Y438" s="6">
        <v>354881.42999999993</v>
      </c>
      <c r="Z438" s="38">
        <v>10010</v>
      </c>
      <c r="AA438" s="86">
        <f>+((DETALLE_GD_1[[#This Row],[VALOR X UN (GD)]]-DETALLE_GD_1[[#This Row],[VALOR PPTO]])/DETALLE_GD_1[[#This Row],[VALOR PPTO]])</f>
        <v>-1.0566910523734548E-6</v>
      </c>
      <c r="AB438" s="2">
        <f>+DETALLE_GD_1[[#This Row],[VALOR PPTO]]*DETALLE_GD_1[[#This Row],[CANTIDAD RECIBIDA]]</f>
        <v>354881.4</v>
      </c>
      <c r="AC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38" s="3">
        <f>+DETALLE_GD_1[[#This Row],[CANTIDAD SOLICITADA]]-DETALLE_GD_1[[#This Row],[DEVOLUCIÓN]]</f>
        <v>750</v>
      </c>
      <c r="AE438" s="38" t="str">
        <f>+_xlfn.XLOOKUP(DETALLE_GD_1[[#This Row],[CODIGO]],PRODUCTOS[CODIGO],PRODUCTOS[DESC CORTA],"",0)</f>
        <v>TORNILLO SIMPSON 6"</v>
      </c>
      <c r="AF438"/>
      <c r="AI438"/>
    </row>
    <row r="439" spans="1:35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6"/>
      <c r="V439" s="2"/>
      <c r="W439">
        <v>5789</v>
      </c>
      <c r="X439" s="2">
        <v>6579000000</v>
      </c>
      <c r="Y439" s="6">
        <v>746483.51388648641</v>
      </c>
      <c r="Z439" s="38">
        <v>10010</v>
      </c>
      <c r="AA439" s="86">
        <f>+((DETALLE_GD_1[[#This Row],[VALOR X UN (GD)]]-DETALLE_GD_1[[#This Row],[VALOR PPTO]])/DETALLE_GD_1[[#This Row],[VALOR PPTO]])</f>
        <v>-0.96822970634983885</v>
      </c>
      <c r="AB439" s="2">
        <f>+DETALLE_GD_1[[#This Row],[VALOR PPTO]]*DETALLE_GD_1[[#This Row],[CANTIDAD RECIBIDA]]</f>
        <v>746483.5</v>
      </c>
      <c r="AC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39" s="3">
        <f>+DETALLE_GD_1[[#This Row],[CANTIDAD SOLICITADA]]-DETALLE_GD_1[[#This Row],[DEVOLUCIÓN]]</f>
        <v>7000</v>
      </c>
      <c r="AE439" s="38" t="str">
        <f>+_xlfn.XLOOKUP(DETALLE_GD_1[[#This Row],[CODIGO]],PRODUCTOS[CODIGO],PRODUCTOS[DESC CORTA],"",0)</f>
        <v>TORNILLO CRS 6X1 5/8</v>
      </c>
      <c r="AF439"/>
      <c r="AI439"/>
    </row>
    <row r="440" spans="1:35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6"/>
      <c r="V440" s="2"/>
      <c r="W440">
        <v>5789</v>
      </c>
      <c r="X440" s="2">
        <v>6579000000</v>
      </c>
      <c r="Y440" s="6">
        <v>973829.99999999953</v>
      </c>
      <c r="Z440" s="38">
        <v>10010</v>
      </c>
      <c r="AA440" s="86">
        <f>+((DETALLE_GD_1[[#This Row],[VALOR X UN (GD)]]-DETALLE_GD_1[[#This Row],[VALOR PPTO]])/DETALLE_GD_1[[#This Row],[VALOR PPTO]])</f>
        <v>0</v>
      </c>
      <c r="AB440" s="2">
        <f>+DETALLE_GD_1[[#This Row],[VALOR PPTO]]*DETALLE_GD_1[[#This Row],[CANTIDAD RECIBIDA]]</f>
        <v>973830</v>
      </c>
      <c r="AC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0" s="3">
        <f>+DETALLE_GD_1[[#This Row],[CANTIDAD SOLICITADA]]-DETALLE_GD_1[[#This Row],[DEVOLUCIÓN]]</f>
        <v>65</v>
      </c>
      <c r="AE440" s="38" t="str">
        <f>+_xlfn.XLOOKUP(DETALLE_GD_1[[#This Row],[CODIGO]],PRODUCTOS[CODIGO],PRODUCTOS[DESC CORTA],"",0)</f>
        <v>TERCIADO FENOLICO</v>
      </c>
      <c r="AF440"/>
      <c r="AI440"/>
    </row>
    <row r="441" spans="1:35" x14ac:dyDescent="0.25">
      <c r="A441" s="1">
        <v>46093</v>
      </c>
      <c r="B441" s="1">
        <v>46093</v>
      </c>
      <c r="C441" s="81" t="s">
        <v>782</v>
      </c>
      <c r="D441" s="38">
        <v>3</v>
      </c>
      <c r="E441" s="81" t="s">
        <v>782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6"/>
      <c r="V441" s="2">
        <v>138041</v>
      </c>
      <c r="W441">
        <v>5789</v>
      </c>
      <c r="X441" s="2">
        <v>6579000000</v>
      </c>
      <c r="Y441" s="6">
        <v>138041</v>
      </c>
      <c r="Z441" s="38">
        <v>10010</v>
      </c>
      <c r="AA441" s="86">
        <f>+((DETALLE_GD_1[[#This Row],[VALOR X UN (GD)]]-DETALLE_GD_1[[#This Row],[VALOR PPTO]])/DETALLE_GD_1[[#This Row],[VALOR PPTO]])</f>
        <v>0</v>
      </c>
      <c r="AB441" s="2">
        <f>+DETALLE_GD_1[[#This Row],[VALOR PPTO]]*DETALLE_GD_1[[#This Row],[CANTIDAD RECIBIDA]]</f>
        <v>138041</v>
      </c>
      <c r="AC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1" s="3">
        <f>+DETALLE_GD_1[[#This Row],[CANTIDAD SOLICITADA]]-DETALLE_GD_1[[#This Row],[DEVOLUCIÓN]]</f>
        <v>1</v>
      </c>
      <c r="AE441" s="38">
        <f>+_xlfn.XLOOKUP(DETALLE_GD_1[[#This Row],[CODIGO]],PRODUCTOS[CODIGO],PRODUCTOS[DESC CORTA],"",0)</f>
        <v>0</v>
      </c>
      <c r="AF441"/>
      <c r="AI441"/>
    </row>
    <row r="442" spans="1:35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6" t="s">
        <v>2011</v>
      </c>
      <c r="V442" s="2">
        <v>2855219</v>
      </c>
      <c r="W442">
        <v>5789</v>
      </c>
      <c r="X442" s="2">
        <v>6579000000</v>
      </c>
      <c r="Y442" s="6">
        <v>20421.197059999999</v>
      </c>
      <c r="Z442" s="38">
        <v>10010</v>
      </c>
      <c r="AA442" s="86">
        <f>+((DETALLE_GD_1[[#This Row],[VALOR X UN (GD)]]-DETALLE_GD_1[[#This Row],[VALOR PPTO]])/DETALLE_GD_1[[#This Row],[VALOR PPTO]])</f>
        <v>-9.6468390173490395E-6</v>
      </c>
      <c r="AB442" s="2">
        <f>+DETALLE_GD_1[[#This Row],[VALOR PPTO]]*DETALLE_GD_1[[#This Row],[CANTIDAD RECIBIDA]]</f>
        <v>20421.197</v>
      </c>
      <c r="AC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2" s="3">
        <f>+DETALLE_GD_1[[#This Row],[CANTIDAD SOLICITADA]]-DETALLE_GD_1[[#This Row],[DEVOLUCIÓN]]</f>
        <v>10</v>
      </c>
      <c r="AE442" s="38" t="str">
        <f>+_xlfn.XLOOKUP(DETALLE_GD_1[[#This Row],[CODIGO]],PRODUCTOS[CODIGO],PRODUCTOS[DESC CORTA],"",0)</f>
        <v>BROCHA 5/8 X4</v>
      </c>
      <c r="AF442"/>
      <c r="AI442"/>
    </row>
    <row r="443" spans="1:35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6"/>
      <c r="V443" s="2"/>
      <c r="W443">
        <v>5789</v>
      </c>
      <c r="X443" s="2">
        <v>6579000000</v>
      </c>
      <c r="Y443" s="6">
        <v>20634.960000000003</v>
      </c>
      <c r="Z443" s="38">
        <v>10010</v>
      </c>
      <c r="AA443" s="86">
        <f>+((DETALLE_GD_1[[#This Row],[VALOR X UN (GD)]]-DETALLE_GD_1[[#This Row],[VALOR PPTO]])/DETALLE_GD_1[[#This Row],[VALOR PPTO]])</f>
        <v>0</v>
      </c>
      <c r="AB443" s="2">
        <f>+DETALLE_GD_1[[#This Row],[VALOR PPTO]]*DETALLE_GD_1[[#This Row],[CANTIDAD RECIBIDA]]</f>
        <v>20634.900000000001</v>
      </c>
      <c r="AC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3" s="3">
        <f>+DETALLE_GD_1[[#This Row],[CANTIDAD SOLICITADA]]-DETALLE_GD_1[[#This Row],[DEVOLUCIÓN]]</f>
        <v>3000</v>
      </c>
      <c r="AE443" s="38">
        <f>+_xlfn.XLOOKUP(DETALLE_GD_1[[#This Row],[CODIGO]],PRODUCTOS[CODIGO],PRODUCTOS[DESC CORTA],"",0)</f>
        <v>0</v>
      </c>
      <c r="AF443"/>
      <c r="AI443"/>
    </row>
    <row r="444" spans="1:35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6"/>
      <c r="V444" s="2"/>
      <c r="W444">
        <v>5789</v>
      </c>
      <c r="X444" s="2">
        <v>6579000000</v>
      </c>
      <c r="Y444" s="6">
        <v>1066405.0198378379</v>
      </c>
      <c r="Z444" s="38">
        <v>10010</v>
      </c>
      <c r="AA444" s="86">
        <f>+((DETALLE_GD_1[[#This Row],[VALOR X UN (GD)]]-DETALLE_GD_1[[#This Row],[VALOR PPTO]])/DETALLE_GD_1[[#This Row],[VALOR PPTO]])</f>
        <v>-0.96822970634983885</v>
      </c>
      <c r="AB444" s="2">
        <f>+DETALLE_GD_1[[#This Row],[VALOR PPTO]]*DETALLE_GD_1[[#This Row],[CANTIDAD RECIBIDA]]</f>
        <v>1066405</v>
      </c>
      <c r="AC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4" s="3">
        <f>+DETALLE_GD_1[[#This Row],[CANTIDAD SOLICITADA]]-DETALLE_GD_1[[#This Row],[DEVOLUCIÓN]]</f>
        <v>10000</v>
      </c>
      <c r="AE444" s="38" t="str">
        <f>+_xlfn.XLOOKUP(DETALLE_GD_1[[#This Row],[CODIGO]],PRODUCTOS[CODIGO],PRODUCTOS[DESC CORTA],"",0)</f>
        <v>TORNILLO CRS 6X1 5/8</v>
      </c>
      <c r="AF444"/>
      <c r="AI444"/>
    </row>
    <row r="445" spans="1:35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6"/>
      <c r="V445" s="2"/>
      <c r="W445">
        <v>5789</v>
      </c>
      <c r="X445" s="2">
        <v>6579000000</v>
      </c>
      <c r="Y445" s="6">
        <v>81197.881578999979</v>
      </c>
      <c r="Z445" s="38">
        <v>10010</v>
      </c>
      <c r="AA445" s="86">
        <f>+((DETALLE_GD_1[[#This Row],[VALOR X UN (GD)]]-DETALLE_GD_1[[#This Row],[VALOR PPTO]])/DETALLE_GD_1[[#This Row],[VALOR PPTO]])</f>
        <v>1.4581661205143925E-6</v>
      </c>
      <c r="AB445" s="2">
        <f>+DETALLE_GD_1[[#This Row],[VALOR PPTO]]*DETALLE_GD_1[[#This Row],[CANTIDAD RECIBIDA]]</f>
        <v>81197.881599999993</v>
      </c>
      <c r="AC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5" s="3">
        <f>+DETALLE_GD_1[[#This Row],[CANTIDAD SOLICITADA]]-DETALLE_GD_1[[#This Row],[DEVOLUCIÓN]]</f>
        <v>1</v>
      </c>
      <c r="AE445" s="38">
        <f>+_xlfn.XLOOKUP(DETALLE_GD_1[[#This Row],[CODIGO]],PRODUCTOS[CODIGO],PRODUCTOS[DESC CORTA],"",0)</f>
        <v>0</v>
      </c>
      <c r="AF445"/>
      <c r="AI445"/>
    </row>
    <row r="446" spans="1:35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6"/>
      <c r="V446" s="2"/>
      <c r="W446">
        <v>5789</v>
      </c>
      <c r="X446" s="2">
        <v>6579000000</v>
      </c>
      <c r="Y446" s="6">
        <v>312538.33333400008</v>
      </c>
      <c r="Z446" s="38">
        <v>10010</v>
      </c>
      <c r="AA446" s="86">
        <f>+((DETALLE_GD_1[[#This Row],[VALOR X UN (GD)]]-DETALLE_GD_1[[#This Row],[VALOR PPTO]])/DETALLE_GD_1[[#This Row],[VALOR PPTO]])</f>
        <v>-8.6624042898924697E-3</v>
      </c>
      <c r="AB446" s="2">
        <f>+DETALLE_GD_1[[#This Row],[VALOR PPTO]]*DETALLE_GD_1[[#This Row],[CANTIDAD RECIBIDA]]</f>
        <v>312538.3334</v>
      </c>
      <c r="AC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6" s="3">
        <f>+DETALLE_GD_1[[#This Row],[CANTIDAD SOLICITADA]]-DETALLE_GD_1[[#This Row],[DEVOLUCIÓN]]</f>
        <v>2</v>
      </c>
      <c r="AE446" s="38" t="str">
        <f>+_xlfn.XLOOKUP(DETALLE_GD_1[[#This Row],[CODIGO]],PRODUCTOS[CODIGO],PRODUCTOS[DESC CORTA],"",0)</f>
        <v>MEMBRANA PVC</v>
      </c>
      <c r="AF446"/>
      <c r="AI446"/>
    </row>
    <row r="447" spans="1:35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6"/>
      <c r="V447" s="2"/>
      <c r="W447">
        <v>5789</v>
      </c>
      <c r="X447" s="2">
        <v>6579000000</v>
      </c>
      <c r="Y447" s="6">
        <v>597921.20545700006</v>
      </c>
      <c r="Z447" s="38">
        <v>10010</v>
      </c>
      <c r="AA447" s="86">
        <f>+((DETALLE_GD_1[[#This Row],[VALOR X UN (GD)]]-DETALLE_GD_1[[#This Row],[VALOR PPTO]])/DETALLE_GD_1[[#This Row],[VALOR PPTO]])</f>
        <v>-9.9649005360573344E-3</v>
      </c>
      <c r="AB447" s="2">
        <f>+DETALLE_GD_1[[#This Row],[VALOR PPTO]]*DETALLE_GD_1[[#This Row],[CANTIDAD RECIBIDA]]</f>
        <v>597921.21139999991</v>
      </c>
      <c r="AC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47" s="3">
        <f>+DETALLE_GD_1[[#This Row],[CANTIDAD SOLICITADA]]-DETALLE_GD_1[[#This Row],[DEVOLUCIÓN]]</f>
        <v>283</v>
      </c>
      <c r="AE447" s="38" t="str">
        <f>+_xlfn.XLOOKUP(DETALLE_GD_1[[#This Row],[CODIGO]],PRODUCTOS[CODIGO],PRODUCTOS[DESC CORTA],"",0)</f>
        <v>AISLAN GLASS 90MM</v>
      </c>
      <c r="AF447"/>
      <c r="AI447"/>
    </row>
    <row r="448" spans="1:35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6"/>
      <c r="V448" s="2"/>
      <c r="W448">
        <v>5789</v>
      </c>
      <c r="X448" s="2">
        <v>6579000000</v>
      </c>
      <c r="Y448" s="6">
        <v>150703.97545999996</v>
      </c>
      <c r="Z448" s="38">
        <v>10010</v>
      </c>
      <c r="AA448" s="86">
        <f>+((DETALLE_GD_1[[#This Row],[VALOR X UN (GD)]]-DETALLE_GD_1[[#This Row],[VALOR PPTO]])/DETALLE_GD_1[[#This Row],[VALOR PPTO]])</f>
        <v>-8.6099254893249089E-5</v>
      </c>
      <c r="AB448" s="2">
        <f>+DETALLE_GD_1[[#This Row],[VALOR PPTO]]*DETALLE_GD_1[[#This Row],[CANTIDAD RECIBIDA]]</f>
        <v>150703.9755</v>
      </c>
      <c r="AC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8" s="3">
        <f>+DETALLE_GD_1[[#This Row],[CANTIDAD SOLICITADA]]-DETALLE_GD_1[[#This Row],[DEVOLUCIÓN]]</f>
        <v>1</v>
      </c>
      <c r="AE448" s="38">
        <f>+_xlfn.XLOOKUP(DETALLE_GD_1[[#This Row],[CODIGO]],PRODUCTOS[CODIGO],PRODUCTOS[DESC CORTA],"",0)</f>
        <v>0</v>
      </c>
      <c r="AF448"/>
      <c r="AI448"/>
    </row>
    <row r="449" spans="1:35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6"/>
      <c r="V449" s="2"/>
      <c r="W449">
        <v>5789</v>
      </c>
      <c r="X449" s="2">
        <v>6579000000</v>
      </c>
      <c r="Y449" s="6">
        <v>2130.75731</v>
      </c>
      <c r="Z449" s="38">
        <v>10010</v>
      </c>
      <c r="AA449" s="86">
        <f>+((DETALLE_GD_1[[#This Row],[VALOR X UN (GD)]]-DETALLE_GD_1[[#This Row],[VALOR PPTO]])/DETALLE_GD_1[[#This Row],[VALOR PPTO]])</f>
        <v>0.12401351388072201</v>
      </c>
      <c r="AB449" s="2">
        <f>+DETALLE_GD_1[[#This Row],[VALOR PPTO]]*DETALLE_GD_1[[#This Row],[CANTIDAD RECIBIDA]]</f>
        <v>2130.7573000000002</v>
      </c>
      <c r="AC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49" s="3">
        <f>+DETALLE_GD_1[[#This Row],[CANTIDAD SOLICITADA]]-DETALLE_GD_1[[#This Row],[DEVOLUCIÓN]]</f>
        <v>1</v>
      </c>
      <c r="AE449" s="38" t="str">
        <f>+_xlfn.XLOOKUP(DETALLE_GD_1[[#This Row],[CODIGO]],PRODUCTOS[CODIGO],PRODUCTOS[DESC CORTA],"",0)</f>
        <v>DUCO</v>
      </c>
      <c r="AF449"/>
      <c r="AI449"/>
    </row>
    <row r="450" spans="1:35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6"/>
      <c r="V450" s="2"/>
      <c r="W450">
        <v>5789</v>
      </c>
      <c r="X450" s="2">
        <v>6579000000</v>
      </c>
      <c r="Y450" s="6">
        <v>2109.0585420000002</v>
      </c>
      <c r="Z450" s="38">
        <v>10010</v>
      </c>
      <c r="AA450" s="86">
        <f>+((DETALLE_GD_1[[#This Row],[VALOR X UN (GD)]]-DETALLE_GD_1[[#This Row],[VALOR PPTO]])/DETALLE_GD_1[[#This Row],[VALOR PPTO]])</f>
        <v>8.0102804165934655E-2</v>
      </c>
      <c r="AB450" s="2">
        <f>+DETALLE_GD_1[[#This Row],[VALOR PPTO]]*DETALLE_GD_1[[#This Row],[CANTIDAD RECIBIDA]]</f>
        <v>2109.0585000000001</v>
      </c>
      <c r="AC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0" s="3">
        <f>+DETALLE_GD_1[[#This Row],[CANTIDAD SOLICITADA]]-DETALLE_GD_1[[#This Row],[DEVOLUCIÓN]]</f>
        <v>1</v>
      </c>
      <c r="AE450" s="38" t="str">
        <f>+_xlfn.XLOOKUP(DETALLE_GD_1[[#This Row],[CODIGO]],PRODUCTOS[CODIGO],PRODUCTOS[DESC CORTA],"",0)</f>
        <v>TRAPOS DE ASEO</v>
      </c>
      <c r="AF450"/>
      <c r="AI450"/>
    </row>
    <row r="451" spans="1:35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6"/>
      <c r="V451" s="2"/>
      <c r="W451">
        <v>5789</v>
      </c>
      <c r="X451" s="2">
        <v>6579000000</v>
      </c>
      <c r="Y451" s="6">
        <v>1121391.9979500002</v>
      </c>
      <c r="Z451" s="38">
        <v>10010</v>
      </c>
      <c r="AA451" s="86">
        <f>+((DETALLE_GD_1[[#This Row],[VALOR X UN (GD)]]-DETALLE_GD_1[[#This Row],[VALOR PPTO]])/DETALLE_GD_1[[#This Row],[VALOR PPTO]])</f>
        <v>3.2602336232648556E-2</v>
      </c>
      <c r="AB451" s="2">
        <f>+DETALLE_GD_1[[#This Row],[VALOR PPTO]]*DETALLE_GD_1[[#This Row],[CANTIDAD RECIBIDA]]</f>
        <v>1121391.9990000001</v>
      </c>
      <c r="AC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1" s="3">
        <f>+DETALLE_GD_1[[#This Row],[CANTIDAD SOLICITADA]]-DETALLE_GD_1[[#This Row],[DEVOLUCIÓN]]</f>
        <v>70</v>
      </c>
      <c r="AE451" s="38" t="str">
        <f>+_xlfn.XLOOKUP(DETALLE_GD_1[[#This Row],[CODIGO]],PRODUCTOS[CODIGO],PRODUCTOS[DESC CORTA],"",0)</f>
        <v>VOCANITA EMPAPELADA MURO</v>
      </c>
      <c r="AF451"/>
      <c r="AI451"/>
    </row>
    <row r="452" spans="1:35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6"/>
      <c r="V452" s="2"/>
      <c r="W452">
        <v>5789</v>
      </c>
      <c r="X452" s="2">
        <v>6579000000</v>
      </c>
      <c r="Y452" s="6">
        <v>453321.13050000009</v>
      </c>
      <c r="Z452" s="38">
        <v>10010</v>
      </c>
      <c r="AA452" s="86">
        <f>+((DETALLE_GD_1[[#This Row],[VALOR X UN (GD)]]-DETALLE_GD_1[[#This Row],[VALOR PPTO]])/DETALLE_GD_1[[#This Row],[VALOR PPTO]])</f>
        <v>6.7620643634268493E-2</v>
      </c>
      <c r="AB452" s="2">
        <f>+DETALLE_GD_1[[#This Row],[VALOR PPTO]]*DETALLE_GD_1[[#This Row],[CANTIDAD RECIBIDA]]</f>
        <v>453321.13320000004</v>
      </c>
      <c r="AC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2" s="3">
        <f>+DETALLE_GD_1[[#This Row],[CANTIDAD SOLICITADA]]-DETALLE_GD_1[[#This Row],[DEVOLUCIÓN]]</f>
        <v>108</v>
      </c>
      <c r="AE452" s="38" t="str">
        <f>+_xlfn.XLOOKUP(DETALLE_GD_1[[#This Row],[CODIGO]],PRODUCTOS[CODIGO],PRODUCTOS[DESC CORTA],"",0)</f>
        <v>AISLAN ROCA 90MM</v>
      </c>
      <c r="AF452"/>
      <c r="AI452"/>
    </row>
    <row r="453" spans="1:35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6"/>
      <c r="V453" s="2">
        <v>7231626</v>
      </c>
      <c r="W453">
        <v>5789</v>
      </c>
      <c r="X453" s="2">
        <v>6579000000</v>
      </c>
      <c r="Y453" s="6">
        <v>44052</v>
      </c>
      <c r="Z453" s="38">
        <v>10010</v>
      </c>
      <c r="AA453" s="86">
        <f>+((DETALLE_GD_1[[#This Row],[VALOR X UN (GD)]]-DETALLE_GD_1[[#This Row],[VALOR PPTO]])/DETALLE_GD_1[[#This Row],[VALOR PPTO]])</f>
        <v>-4.5409970035472349E-5</v>
      </c>
      <c r="AB453" s="2">
        <f>+DETALLE_GD_1[[#This Row],[VALOR PPTO]]*DETALLE_GD_1[[#This Row],[CANTIDAD RECIBIDA]]</f>
        <v>44052</v>
      </c>
      <c r="AC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3" s="3">
        <f>+DETALLE_GD_1[[#This Row],[CANTIDAD SOLICITADA]]-DETALLE_GD_1[[#This Row],[DEVOLUCIÓN]]</f>
        <v>12</v>
      </c>
      <c r="AE453" s="38" t="str">
        <f>+_xlfn.XLOOKUP(DETALLE_GD_1[[#This Row],[CODIGO]],PRODUCTOS[CODIGO],PRODUCTOS[DESC CORTA],"",0)</f>
        <v>SELLO</v>
      </c>
      <c r="AF453"/>
      <c r="AI453"/>
    </row>
    <row r="454" spans="1:35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6"/>
      <c r="V454" s="2"/>
      <c r="W454">
        <v>5789</v>
      </c>
      <c r="X454" s="2">
        <v>6579000000</v>
      </c>
      <c r="Y454" s="6">
        <v>3800277.4088349999</v>
      </c>
      <c r="Z454" s="38">
        <v>10010</v>
      </c>
      <c r="AA454" s="86">
        <f>+((DETALLE_GD_1[[#This Row],[VALOR X UN (GD)]]-DETALLE_GD_1[[#This Row],[VALOR PPTO]])/DETALLE_GD_1[[#This Row],[VALOR PPTO]])</f>
        <v>-1.5325568695171446E-2</v>
      </c>
      <c r="AB454" s="2">
        <f>+DETALLE_GD_1[[#This Row],[VALOR PPTO]]*DETALLE_GD_1[[#This Row],[CANTIDAD RECIBIDA]]</f>
        <v>3800277.4095000001</v>
      </c>
      <c r="AC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4" s="3">
        <f>+DETALLE_GD_1[[#This Row],[CANTIDAD SOLICITADA]]-DETALLE_GD_1[[#This Row],[DEVOLUCIÓN]]</f>
        <v>95</v>
      </c>
      <c r="AE454" s="38" t="str">
        <f>+_xlfn.XLOOKUP(DETALLE_GD_1[[#This Row],[CODIGO]],PRODUCTOS[CODIGO],PRODUCTOS[DESC CORTA],"",0)</f>
        <v>PB2</v>
      </c>
      <c r="AF454"/>
      <c r="AI454"/>
    </row>
    <row r="455" spans="1:35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6"/>
      <c r="V455" s="2"/>
      <c r="W455">
        <v>5789</v>
      </c>
      <c r="X455" s="2">
        <v>6579000000</v>
      </c>
      <c r="Y455" s="6">
        <v>1751348.8495599995</v>
      </c>
      <c r="Z455" s="38">
        <v>10010</v>
      </c>
      <c r="AA455" s="86">
        <f>+((DETALLE_GD_1[[#This Row],[VALOR X UN (GD)]]-DETALLE_GD_1[[#This Row],[VALOR PPTO]])/DETALLE_GD_1[[#This Row],[VALOR PPTO]])</f>
        <v>-6.8654797129652908E-3</v>
      </c>
      <c r="AB455" s="2">
        <f>+DETALLE_GD_1[[#This Row],[VALOR PPTO]]*DETALLE_GD_1[[#This Row],[CANTIDAD RECIBIDA]]</f>
        <v>1751348.85</v>
      </c>
      <c r="AC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55" s="3">
        <f>+DETALLE_GD_1[[#This Row],[CANTIDAD SOLICITADA]]-DETALLE_GD_1[[#This Row],[DEVOLUCIÓN]]</f>
        <v>20</v>
      </c>
      <c r="AE455" s="38" t="str">
        <f>+_xlfn.XLOOKUP(DETALLE_GD_1[[#This Row],[CODIGO]],PRODUCTOS[CODIGO],PRODUCTOS[DESC CORTA],"",0)</f>
        <v>PB1</v>
      </c>
      <c r="AF455"/>
      <c r="AI455"/>
    </row>
    <row r="456" spans="1:35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6"/>
      <c r="V456" s="2"/>
      <c r="W456">
        <v>5789</v>
      </c>
      <c r="X456" s="2">
        <v>6579000000</v>
      </c>
      <c r="Y456" s="6">
        <v>350000.00000000029</v>
      </c>
      <c r="Z456" s="38">
        <v>10010</v>
      </c>
      <c r="AA456" s="86">
        <f>+((DETALLE_GD_1[[#This Row],[VALOR X UN (GD)]]-DETALLE_GD_1[[#This Row],[VALOR PPTO]])/DETALLE_GD_1[[#This Row],[VALOR PPTO]])</f>
        <v>0</v>
      </c>
      <c r="AB456" s="2">
        <f>+DETALLE_GD_1[[#This Row],[VALOR PPTO]]*DETALLE_GD_1[[#This Row],[CANTIDAD RECIBIDA]]</f>
        <v>350000</v>
      </c>
      <c r="AC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6" s="3">
        <f>+DETALLE_GD_1[[#This Row],[CANTIDAD SOLICITADA]]-DETALLE_GD_1[[#This Row],[DEVOLUCIÓN]]</f>
        <v>10</v>
      </c>
      <c r="AE456" s="38" t="str">
        <f>+_xlfn.XLOOKUP(DETALLE_GD_1[[#This Row],[CODIGO]],PRODUCTOS[CODIGO],PRODUCTOS[DESC CORTA],"",0)</f>
        <v>CLAVO HELICOIDAL PROFIX</v>
      </c>
      <c r="AF456"/>
      <c r="AI456"/>
    </row>
    <row r="457" spans="1:35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6"/>
      <c r="V457" s="2"/>
      <c r="W457">
        <v>5789</v>
      </c>
      <c r="X457" s="2">
        <v>6579000000</v>
      </c>
      <c r="Y457" s="6">
        <v>1356335.7791399995</v>
      </c>
      <c r="Z457" s="38">
        <v>10010</v>
      </c>
      <c r="AA457" s="86">
        <f>+((DETALLE_GD_1[[#This Row],[VALOR X UN (GD)]]-DETALLE_GD_1[[#This Row],[VALOR PPTO]])/DETALLE_GD_1[[#This Row],[VALOR PPTO]])</f>
        <v>-8.9048082212058537E-5</v>
      </c>
      <c r="AB457" s="2">
        <f>+DETALLE_GD_1[[#This Row],[VALOR PPTO]]*DETALLE_GD_1[[#This Row],[CANTIDAD RECIBIDA]]</f>
        <v>1356335.7794999999</v>
      </c>
      <c r="AC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7" s="3">
        <f>+DETALLE_GD_1[[#This Row],[CANTIDAD SOLICITADA]]-DETALLE_GD_1[[#This Row],[DEVOLUCIÓN]]</f>
        <v>9</v>
      </c>
      <c r="AE457" s="38">
        <f>+_xlfn.XLOOKUP(DETALLE_GD_1[[#This Row],[CODIGO]],PRODUCTOS[CODIGO],PRODUCTOS[DESC CORTA],"",0)</f>
        <v>0</v>
      </c>
      <c r="AF457"/>
      <c r="AI457"/>
    </row>
    <row r="458" spans="1:35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6" t="s">
        <v>2011</v>
      </c>
      <c r="V458" s="2">
        <v>5816811</v>
      </c>
      <c r="W458">
        <v>5832</v>
      </c>
      <c r="X458" s="2">
        <v>6579000000</v>
      </c>
      <c r="Y458" s="6">
        <v>212129.99999999997</v>
      </c>
      <c r="Z458" s="38">
        <v>10010</v>
      </c>
      <c r="AA458" s="86">
        <f>+((DETALLE_GD_1[[#This Row],[VALOR X UN (GD)]]-DETALLE_GD_1[[#This Row],[VALOR PPTO]])/DETALLE_GD_1[[#This Row],[VALOR PPTO]])</f>
        <v>0</v>
      </c>
      <c r="AB458" s="2">
        <f>+DETALLE_GD_1[[#This Row],[VALOR PPTO]]*DETALLE_GD_1[[#This Row],[CANTIDAD RECIBIDA]]</f>
        <v>212130</v>
      </c>
      <c r="AC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8" s="3">
        <f>+DETALLE_GD_1[[#This Row],[CANTIDAD SOLICITADA]]-DETALLE_GD_1[[#This Row],[DEVOLUCIÓN]]</f>
        <v>10</v>
      </c>
      <c r="AE458" s="38" t="str">
        <f>+_xlfn.XLOOKUP(DETALLE_GD_1[[#This Row],[CODIGO]],PRODUCTOS[CODIGO],PRODUCTOS[DESC CORTA],"",0)</f>
        <v>COLA FRIA</v>
      </c>
      <c r="AF458"/>
      <c r="AI458"/>
    </row>
    <row r="459" spans="1:35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6"/>
      <c r="V459" s="2"/>
      <c r="W459">
        <v>5832</v>
      </c>
      <c r="X459" s="2">
        <v>6579000000</v>
      </c>
      <c r="Y459" s="6">
        <v>209999.76960000017</v>
      </c>
      <c r="Z459" s="38">
        <v>10010</v>
      </c>
      <c r="AA459" s="86">
        <f>+((DETALLE_GD_1[[#This Row],[VALOR X UN (GD)]]-DETALLE_GD_1[[#This Row],[VALOR PPTO]])/DETALLE_GD_1[[#This Row],[VALOR PPTO]])</f>
        <v>1.1428584490190236E-6</v>
      </c>
      <c r="AB459" s="2">
        <f>+DETALLE_GD_1[[#This Row],[VALOR PPTO]]*DETALLE_GD_1[[#This Row],[CANTIDAD RECIBIDA]]</f>
        <v>209999.75999999998</v>
      </c>
      <c r="AC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59" s="3">
        <f>+DETALLE_GD_1[[#This Row],[CANTIDAD SOLICITADA]]-DETALLE_GD_1[[#This Row],[DEVOLUCIÓN]]</f>
        <v>300</v>
      </c>
      <c r="AE459" s="38">
        <f>+_xlfn.XLOOKUP(DETALLE_GD_1[[#This Row],[CODIGO]],PRODUCTOS[CODIGO],PRODUCTOS[DESC CORTA],"",0)</f>
        <v>0</v>
      </c>
      <c r="AF459"/>
      <c r="AI459"/>
    </row>
    <row r="460" spans="1:35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6"/>
      <c r="V460" s="2"/>
      <c r="W460">
        <v>5832</v>
      </c>
      <c r="X460" s="2">
        <v>6579000000</v>
      </c>
      <c r="Y460" s="6">
        <v>13952</v>
      </c>
      <c r="Z460" s="38">
        <v>10010</v>
      </c>
      <c r="AA460" s="86">
        <f>+((DETALLE_GD_1[[#This Row],[VALOR X UN (GD)]]-DETALLE_GD_1[[#This Row],[VALOR PPTO]])/DETALLE_GD_1[[#This Row],[VALOR PPTO]])</f>
        <v>0</v>
      </c>
      <c r="AB460" s="2">
        <f>+DETALLE_GD_1[[#This Row],[VALOR PPTO]]*DETALLE_GD_1[[#This Row],[CANTIDAD RECIBIDA]]</f>
        <v>13952</v>
      </c>
      <c r="AC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0" s="3">
        <f>+DETALLE_GD_1[[#This Row],[CANTIDAD SOLICITADA]]-DETALLE_GD_1[[#This Row],[DEVOLUCIÓN]]</f>
        <v>1</v>
      </c>
      <c r="AE460" s="38">
        <f>+_xlfn.XLOOKUP(DETALLE_GD_1[[#This Row],[CODIGO]],PRODUCTOS[CODIGO],PRODUCTOS[DESC CORTA],"",0)</f>
        <v>0</v>
      </c>
      <c r="AF460"/>
      <c r="AI460"/>
    </row>
    <row r="461" spans="1:35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6"/>
      <c r="V461" s="2"/>
      <c r="W461">
        <v>5832</v>
      </c>
      <c r="X461" s="2">
        <v>6579000000</v>
      </c>
      <c r="Y461" s="6">
        <v>350000.00000000029</v>
      </c>
      <c r="Z461" s="38">
        <v>10010</v>
      </c>
      <c r="AA461" s="86">
        <f>+((DETALLE_GD_1[[#This Row],[VALOR X UN (GD)]]-DETALLE_GD_1[[#This Row],[VALOR PPTO]])/DETALLE_GD_1[[#This Row],[VALOR PPTO]])</f>
        <v>0</v>
      </c>
      <c r="AB461" s="2">
        <f>+DETALLE_GD_1[[#This Row],[VALOR PPTO]]*DETALLE_GD_1[[#This Row],[CANTIDAD RECIBIDA]]</f>
        <v>350000</v>
      </c>
      <c r="AC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1" s="3">
        <f>+DETALLE_GD_1[[#This Row],[CANTIDAD SOLICITADA]]-DETALLE_GD_1[[#This Row],[DEVOLUCIÓN]]</f>
        <v>10</v>
      </c>
      <c r="AE461" s="38" t="str">
        <f>+_xlfn.XLOOKUP(DETALLE_GD_1[[#This Row],[CODIGO]],PRODUCTOS[CODIGO],PRODUCTOS[DESC CORTA],"",0)</f>
        <v>CLAVO HELICOIDAL PROFIX</v>
      </c>
      <c r="AF461"/>
      <c r="AI461"/>
    </row>
    <row r="462" spans="1:35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6"/>
      <c r="V462" s="2"/>
      <c r="W462">
        <v>5832</v>
      </c>
      <c r="X462" s="2">
        <v>6579000000</v>
      </c>
      <c r="Y462" s="6">
        <v>4936032</v>
      </c>
      <c r="Z462" s="38">
        <v>10010</v>
      </c>
      <c r="AA462" s="86">
        <f>+((DETALLE_GD_1[[#This Row],[VALOR X UN (GD)]]-DETALLE_GD_1[[#This Row],[VALOR PPTO]])/DETALLE_GD_1[[#This Row],[VALOR PPTO]])</f>
        <v>-1.9254332224693257E-5</v>
      </c>
      <c r="AB462" s="2">
        <f>+DETALLE_GD_1[[#This Row],[VALOR PPTO]]*DETALLE_GD_1[[#This Row],[CANTIDAD RECIBIDA]]</f>
        <v>4936032</v>
      </c>
      <c r="AC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2" s="3">
        <f>+DETALLE_GD_1[[#This Row],[CANTIDAD SOLICITADA]]-DETALLE_GD_1[[#This Row],[DEVOLUCIÓN]]</f>
        <v>864</v>
      </c>
      <c r="AE462" s="38">
        <f>+_xlfn.XLOOKUP(DETALLE_GD_1[[#This Row],[CODIGO]],PRODUCTOS[CODIGO],PRODUCTOS[DESC CORTA],"",0)</f>
        <v>0</v>
      </c>
      <c r="AF462"/>
      <c r="AI462"/>
    </row>
    <row r="463" spans="1:35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6"/>
      <c r="V463" s="2"/>
      <c r="W463">
        <v>5832</v>
      </c>
      <c r="X463" s="2">
        <v>6579000000</v>
      </c>
      <c r="Y463" s="6">
        <v>94811.586850000007</v>
      </c>
      <c r="Z463" s="38">
        <v>10010</v>
      </c>
      <c r="AA463" s="86">
        <f>+((DETALLE_GD_1[[#This Row],[VALOR X UN (GD)]]-DETALLE_GD_1[[#This Row],[VALOR PPTO]])/DETALLE_GD_1[[#This Row],[VALOR PPTO]])</f>
        <v>-2.0656758348683237E-4</v>
      </c>
      <c r="AB463" s="2">
        <f>+DETALLE_GD_1[[#This Row],[VALOR PPTO]]*DETALLE_GD_1[[#This Row],[CANTIDAD RECIBIDA]]</f>
        <v>94811.585000000006</v>
      </c>
      <c r="AC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3" s="3">
        <f>+DETALLE_GD_1[[#This Row],[CANTIDAD SOLICITADA]]-DETALLE_GD_1[[#This Row],[DEVOLUCIÓN]]</f>
        <v>50</v>
      </c>
      <c r="AE463" s="38" t="str">
        <f>+_xlfn.XLOOKUP(DETALLE_GD_1[[#This Row],[CODIGO]],PRODUCTOS[CODIGO],PRODUCTOS[DESC CORTA],"",0)</f>
        <v>POLIETILENO</v>
      </c>
      <c r="AF463"/>
      <c r="AI463"/>
    </row>
    <row r="464" spans="1:35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6" t="s">
        <v>2011</v>
      </c>
      <c r="V464" s="2">
        <v>6072957</v>
      </c>
      <c r="W464">
        <v>5832</v>
      </c>
      <c r="X464" s="2">
        <v>6579000000</v>
      </c>
      <c r="Y464" s="6">
        <v>917083.44828000001</v>
      </c>
      <c r="Z464" s="38">
        <v>10010</v>
      </c>
      <c r="AA464" s="86">
        <f>+((DETALLE_GD_1[[#This Row],[VALOR X UN (GD)]]-DETALLE_GD_1[[#This Row],[VALOR PPTO]])/DETALLE_GD_1[[#This Row],[VALOR PPTO]])</f>
        <v>-6.0882660265830701E-3</v>
      </c>
      <c r="AB464" s="2">
        <f>+DETALLE_GD_1[[#This Row],[VALOR PPTO]]*DETALLE_GD_1[[#This Row],[CANTIDAD RECIBIDA]]</f>
        <v>917083.44800000009</v>
      </c>
      <c r="AC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4" s="3">
        <f>+DETALLE_GD_1[[#This Row],[CANTIDAD SOLICITADA]]-DETALLE_GD_1[[#This Row],[DEVOLUCIÓN]]</f>
        <v>40</v>
      </c>
      <c r="AE464" s="38" t="str">
        <f>+_xlfn.XLOOKUP(DETALLE_GD_1[[#This Row],[CODIGO]],PRODUCTOS[CODIGO],PRODUCTOS[DESC CORTA],"",0)</f>
        <v>SIMPLISIMA</v>
      </c>
      <c r="AF464"/>
      <c r="AI464"/>
    </row>
    <row r="465" spans="1:35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6"/>
      <c r="V465" s="2"/>
      <c r="W465">
        <v>5832</v>
      </c>
      <c r="X465" s="2">
        <v>6579000000</v>
      </c>
      <c r="Y465" s="6">
        <v>1229712.6064800003</v>
      </c>
      <c r="Z465" s="38">
        <v>10010</v>
      </c>
      <c r="AA465" s="86">
        <f>+((DETALLE_GD_1[[#This Row],[VALOR X UN (GD)]]-DETALLE_GD_1[[#This Row],[VALOR PPTO]])/DETALLE_GD_1[[#This Row],[VALOR PPTO]])</f>
        <v>-4.5568305960270042E-3</v>
      </c>
      <c r="AB465" s="2">
        <f>+DETALLE_GD_1[[#This Row],[VALOR PPTO]]*DETALLE_GD_1[[#This Row],[CANTIDAD RECIBIDA]]</f>
        <v>1229712.5999999999</v>
      </c>
      <c r="AC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5" s="3">
        <f>+DETALLE_GD_1[[#This Row],[CANTIDAD SOLICITADA]]-DETALLE_GD_1[[#This Row],[DEVOLUCIÓN]]</f>
        <v>240</v>
      </c>
      <c r="AE465" s="38" t="str">
        <f>+_xlfn.XLOOKUP(DETALLE_GD_1[[#This Row],[CODIGO]],PRODUCTOS[CODIGO],PRODUCTOS[DESC CORTA],"",0)</f>
        <v>PINO 2X4X320</v>
      </c>
      <c r="AF465"/>
      <c r="AI465"/>
    </row>
    <row r="466" spans="1:35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6"/>
      <c r="V466" s="2"/>
      <c r="W466">
        <v>5832</v>
      </c>
      <c r="X466" s="2">
        <v>6579000000</v>
      </c>
      <c r="Y466" s="6">
        <v>476280</v>
      </c>
      <c r="Z466" s="38">
        <v>10010</v>
      </c>
      <c r="AA466" s="86">
        <f>+((DETALLE_GD_1[[#This Row],[VALOR X UN (GD)]]-DETALLE_GD_1[[#This Row],[VALOR PPTO]])/DETALLE_GD_1[[#This Row],[VALOR PPTO]])</f>
        <v>-1.9597715419501168E-2</v>
      </c>
      <c r="AB466" s="2">
        <f>+DETALLE_GD_1[[#This Row],[VALOR PPTO]]*DETALLE_GD_1[[#This Row],[CANTIDAD RECIBIDA]]</f>
        <v>476280</v>
      </c>
      <c r="AC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6" s="3">
        <f>+DETALLE_GD_1[[#This Row],[CANTIDAD SOLICITADA]]-DETALLE_GD_1[[#This Row],[DEVOLUCIÓN]]</f>
        <v>9</v>
      </c>
      <c r="AE466" s="38" t="str">
        <f>+_xlfn.XLOOKUP(DETALLE_GD_1[[#This Row],[CODIGO]],PRODUCTOS[CODIGO],PRODUCTOS[DESC CORTA],"",0)</f>
        <v/>
      </c>
      <c r="AF466"/>
      <c r="AI466"/>
    </row>
    <row r="467" spans="1:35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6"/>
      <c r="V467" s="2"/>
      <c r="W467">
        <v>5832</v>
      </c>
      <c r="X467" s="2">
        <v>6579000000</v>
      </c>
      <c r="Y467" s="6">
        <v>466856.99999999994</v>
      </c>
      <c r="Z467" s="38">
        <v>10010</v>
      </c>
      <c r="AA467" s="86">
        <f>+((DETALLE_GD_1[[#This Row],[VALOR X UN (GD)]]-DETALLE_GD_1[[#This Row],[VALOR PPTO]])/DETALLE_GD_1[[#This Row],[VALOR PPTO]])</f>
        <v>5.6119946793133037E-4</v>
      </c>
      <c r="AB467" s="2">
        <f>+DETALLE_GD_1[[#This Row],[VALOR PPTO]]*DETALLE_GD_1[[#This Row],[CANTIDAD RECIBIDA]]</f>
        <v>466857</v>
      </c>
      <c r="AC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7" s="3">
        <f>+DETALLE_GD_1[[#This Row],[CANTIDAD SOLICITADA]]-DETALLE_GD_1[[#This Row],[DEVOLUCIÓN]]</f>
        <v>9</v>
      </c>
      <c r="AE467" s="38" t="str">
        <f>+_xlfn.XLOOKUP(DETALLE_GD_1[[#This Row],[CODIGO]],PRODUCTOS[CODIGO],PRODUCTOS[DESC CORTA],"",0)</f>
        <v>PUERTA INTERIOR</v>
      </c>
      <c r="AF467"/>
      <c r="AI467"/>
    </row>
    <row r="468" spans="1:35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6"/>
      <c r="V468" s="2"/>
      <c r="W468">
        <v>5832</v>
      </c>
      <c r="X468" s="2">
        <v>6579000000</v>
      </c>
      <c r="Y468" s="6">
        <v>150703.97545999996</v>
      </c>
      <c r="Z468" s="38">
        <v>10010</v>
      </c>
      <c r="AA468" s="86">
        <f>+((DETALLE_GD_1[[#This Row],[VALOR X UN (GD)]]-DETALLE_GD_1[[#This Row],[VALOR PPTO]])/DETALLE_GD_1[[#This Row],[VALOR PPTO]])</f>
        <v>-8.6099254893249089E-5</v>
      </c>
      <c r="AB468" s="2">
        <f>+DETALLE_GD_1[[#This Row],[VALOR PPTO]]*DETALLE_GD_1[[#This Row],[CANTIDAD RECIBIDA]]</f>
        <v>150703.9755</v>
      </c>
      <c r="AC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68" s="3">
        <f>+DETALLE_GD_1[[#This Row],[CANTIDAD SOLICITADA]]-DETALLE_GD_1[[#This Row],[DEVOLUCIÓN]]</f>
        <v>1</v>
      </c>
      <c r="AE468" s="38">
        <f>+_xlfn.XLOOKUP(DETALLE_GD_1[[#This Row],[CODIGO]],PRODUCTOS[CODIGO],PRODUCTOS[DESC CORTA],"",0)</f>
        <v>0</v>
      </c>
      <c r="AF468"/>
      <c r="AI468"/>
    </row>
    <row r="469" spans="1:35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6"/>
      <c r="V469" s="2"/>
      <c r="W469">
        <v>5832</v>
      </c>
      <c r="X469" s="2">
        <v>6579000000</v>
      </c>
      <c r="Y469" s="6">
        <v>709762.85999999987</v>
      </c>
      <c r="Z469" s="38">
        <v>10010</v>
      </c>
      <c r="AA469" s="86">
        <f>+((DETALLE_GD_1[[#This Row],[VALOR X UN (GD)]]-DETALLE_GD_1[[#This Row],[VALOR PPTO]])/DETALLE_GD_1[[#This Row],[VALOR PPTO]])</f>
        <v>2.1133821040261184E-7</v>
      </c>
      <c r="AB469" s="2">
        <f>+DETALLE_GD_1[[#This Row],[VALOR PPTO]]*DETALLE_GD_1[[#This Row],[CANTIDAD RECIBIDA]]</f>
        <v>709762.8</v>
      </c>
      <c r="AC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69" s="3">
        <f>+DETALLE_GD_1[[#This Row],[CANTIDAD SOLICITADA]]-DETALLE_GD_1[[#This Row],[DEVOLUCIÓN]]</f>
        <v>1500</v>
      </c>
      <c r="AE469" s="38" t="str">
        <f>+_xlfn.XLOOKUP(DETALLE_GD_1[[#This Row],[CODIGO]],PRODUCTOS[CODIGO],PRODUCTOS[DESC CORTA],"",0)</f>
        <v>TORNILLO SIMPSON 6"</v>
      </c>
      <c r="AF469"/>
      <c r="AI469"/>
    </row>
    <row r="470" spans="1:35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6"/>
      <c r="V470" s="2"/>
      <c r="W470">
        <v>5832</v>
      </c>
      <c r="X470" s="2">
        <v>6579000000</v>
      </c>
      <c r="Y470" s="6">
        <v>162395.76315799996</v>
      </c>
      <c r="Z470" s="38">
        <v>10010</v>
      </c>
      <c r="AA470" s="86">
        <f>+((DETALLE_GD_1[[#This Row],[VALOR X UN (GD)]]-DETALLE_GD_1[[#This Row],[VALOR PPTO]])/DETALLE_GD_1[[#This Row],[VALOR PPTO]])</f>
        <v>1.3773758353896009E-5</v>
      </c>
      <c r="AB470" s="2">
        <f>+DETALLE_GD_1[[#This Row],[VALOR PPTO]]*DETALLE_GD_1[[#This Row],[CANTIDAD RECIBIDA]]</f>
        <v>162395.76319999999</v>
      </c>
      <c r="AC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0" s="3">
        <f>+DETALLE_GD_1[[#This Row],[CANTIDAD SOLICITADA]]-DETALLE_GD_1[[#This Row],[DEVOLUCIÓN]]</f>
        <v>2</v>
      </c>
      <c r="AE470" s="38">
        <f>+_xlfn.XLOOKUP(DETALLE_GD_1[[#This Row],[CODIGO]],PRODUCTOS[CODIGO],PRODUCTOS[DESC CORTA],"",0)</f>
        <v>0</v>
      </c>
      <c r="AF470"/>
      <c r="AI470"/>
    </row>
    <row r="471" spans="1:35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6"/>
      <c r="V471" s="2"/>
      <c r="W471">
        <v>5832</v>
      </c>
      <c r="X471" s="2">
        <v>6579000000</v>
      </c>
      <c r="Y471" s="6">
        <v>312538.33333400008</v>
      </c>
      <c r="Z471" s="38">
        <v>10010</v>
      </c>
      <c r="AA471" s="86">
        <f>+((DETALLE_GD_1[[#This Row],[VALOR X UN (GD)]]-DETALLE_GD_1[[#This Row],[VALOR PPTO]])/DETALLE_GD_1[[#This Row],[VALOR PPTO]])</f>
        <v>-8.6624042898924697E-3</v>
      </c>
      <c r="AB471" s="2">
        <f>+DETALLE_GD_1[[#This Row],[VALOR PPTO]]*DETALLE_GD_1[[#This Row],[CANTIDAD RECIBIDA]]</f>
        <v>312538.3334</v>
      </c>
      <c r="AC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1" s="3">
        <f>+DETALLE_GD_1[[#This Row],[CANTIDAD SOLICITADA]]-DETALLE_GD_1[[#This Row],[DEVOLUCIÓN]]</f>
        <v>2</v>
      </c>
      <c r="AE471" s="38" t="str">
        <f>+_xlfn.XLOOKUP(DETALLE_GD_1[[#This Row],[CODIGO]],PRODUCTOS[CODIGO],PRODUCTOS[DESC CORTA],"",0)</f>
        <v>MEMBRANA PVC</v>
      </c>
      <c r="AF471"/>
      <c r="AI471"/>
    </row>
    <row r="472" spans="1:35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6"/>
      <c r="V472" s="2"/>
      <c r="W472">
        <v>5832</v>
      </c>
      <c r="X472" s="2">
        <v>6579000000</v>
      </c>
      <c r="Y472" s="6">
        <v>893370</v>
      </c>
      <c r="Z472" s="38">
        <v>10010</v>
      </c>
      <c r="AA472" s="86">
        <f>+((DETALLE_GD_1[[#This Row],[VALOR X UN (GD)]]-DETALLE_GD_1[[#This Row],[VALOR PPTO]])/DETALLE_GD_1[[#This Row],[VALOR PPTO]])</f>
        <v>0.31267000235064979</v>
      </c>
      <c r="AB472" s="2">
        <f>+DETALLE_GD_1[[#This Row],[VALOR PPTO]]*DETALLE_GD_1[[#This Row],[CANTIDAD RECIBIDA]]</f>
        <v>893370</v>
      </c>
      <c r="AC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2" s="3">
        <f>+DETALLE_GD_1[[#This Row],[CANTIDAD SOLICITADA]]-DETALLE_GD_1[[#This Row],[DEVOLUCIÓN]]</f>
        <v>30</v>
      </c>
      <c r="AE472" s="38">
        <f>+_xlfn.XLOOKUP(DETALLE_GD_1[[#This Row],[CODIGO]],PRODUCTOS[CODIGO],PRODUCTOS[DESC CORTA],"",0)</f>
        <v>0</v>
      </c>
      <c r="AF472"/>
      <c r="AI472"/>
    </row>
    <row r="473" spans="1:35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6"/>
      <c r="V473" s="2"/>
      <c r="W473">
        <v>5832</v>
      </c>
      <c r="X473" s="2">
        <v>6579000000</v>
      </c>
      <c r="Y473" s="6">
        <v>34290.159287999995</v>
      </c>
      <c r="Z473" s="38">
        <v>10010</v>
      </c>
      <c r="AA473" s="86">
        <f>+((DETALLE_GD_1[[#This Row],[VALOR X UN (GD)]]-DETALLE_GD_1[[#This Row],[VALOR PPTO]])/DETALLE_GD_1[[#This Row],[VALOR PPTO]])</f>
        <v>2.4741792102943873E-3</v>
      </c>
      <c r="AB473" s="2">
        <f>+DETALLE_GD_1[[#This Row],[VALOR PPTO]]*DETALLE_GD_1[[#This Row],[CANTIDAD RECIBIDA]]</f>
        <v>34290.159599999999</v>
      </c>
      <c r="AC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3" s="3">
        <f>+DETALLE_GD_1[[#This Row],[CANTIDAD SOLICITADA]]-DETALLE_GD_1[[#This Row],[DEVOLUCIÓN]]</f>
        <v>12</v>
      </c>
      <c r="AE473" s="38" t="str">
        <f>+_xlfn.XLOOKUP(DETALLE_GD_1[[#This Row],[CODIGO]],PRODUCTOS[CODIGO],PRODUCTOS[DESC CORTA],"",0)</f>
        <v>RODILLO CHIPORRO</v>
      </c>
      <c r="AF473"/>
      <c r="AI473"/>
    </row>
    <row r="474" spans="1:35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6"/>
      <c r="V474" s="2"/>
      <c r="W474">
        <v>5832</v>
      </c>
      <c r="X474" s="2">
        <v>6579000000</v>
      </c>
      <c r="Y474" s="6">
        <v>10344.000000000002</v>
      </c>
      <c r="Z474" s="38">
        <v>10010</v>
      </c>
      <c r="AA474" s="86">
        <f>+((DETALLE_GD_1[[#This Row],[VALOR X UN (GD)]]-DETALLE_GD_1[[#This Row],[VALOR PPTO]])/DETALLE_GD_1[[#This Row],[VALOR PPTO]])</f>
        <v>3.6542923433874712E-2</v>
      </c>
      <c r="AB474" s="2">
        <f>+DETALLE_GD_1[[#This Row],[VALOR PPTO]]*DETALLE_GD_1[[#This Row],[CANTIDAD RECIBIDA]]</f>
        <v>10344</v>
      </c>
      <c r="AC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4" s="3">
        <f>+DETALLE_GD_1[[#This Row],[CANTIDAD SOLICITADA]]-DETALLE_GD_1[[#This Row],[DEVOLUCIÓN]]</f>
        <v>12</v>
      </c>
      <c r="AE474" s="38">
        <f>+_xlfn.XLOOKUP(DETALLE_GD_1[[#This Row],[CODIGO]],PRODUCTOS[CODIGO],PRODUCTOS[DESC CORTA],"",0)</f>
        <v>0</v>
      </c>
      <c r="AF474"/>
      <c r="AI474"/>
    </row>
    <row r="475" spans="1:35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6"/>
      <c r="V475" s="2"/>
      <c r="W475">
        <v>5832</v>
      </c>
      <c r="X475" s="2">
        <v>6579000000</v>
      </c>
      <c r="Y475" s="6">
        <v>20421.197059999999</v>
      </c>
      <c r="Z475" s="38">
        <v>10010</v>
      </c>
      <c r="AA475" s="86">
        <f>+((DETALLE_GD_1[[#This Row],[VALOR X UN (GD)]]-DETALLE_GD_1[[#This Row],[VALOR PPTO]])/DETALLE_GD_1[[#This Row],[VALOR PPTO]])</f>
        <v>-9.6468390173490395E-6</v>
      </c>
      <c r="AB475" s="2">
        <f>+DETALLE_GD_1[[#This Row],[VALOR PPTO]]*DETALLE_GD_1[[#This Row],[CANTIDAD RECIBIDA]]</f>
        <v>20421.197</v>
      </c>
      <c r="AC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5" s="3">
        <f>+DETALLE_GD_1[[#This Row],[CANTIDAD SOLICITADA]]-DETALLE_GD_1[[#This Row],[DEVOLUCIÓN]]</f>
        <v>10</v>
      </c>
      <c r="AE475" s="38" t="str">
        <f>+_xlfn.XLOOKUP(DETALLE_GD_1[[#This Row],[CODIGO]],PRODUCTOS[CODIGO],PRODUCTOS[DESC CORTA],"",0)</f>
        <v>BROCHA 5/8 X4</v>
      </c>
      <c r="AF475"/>
      <c r="AI475"/>
    </row>
    <row r="476" spans="1:35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6"/>
      <c r="V476" s="2"/>
      <c r="W476">
        <v>5832</v>
      </c>
      <c r="X476" s="2">
        <v>6579000000</v>
      </c>
      <c r="Y476" s="6">
        <v>220260</v>
      </c>
      <c r="Z476" s="38">
        <v>10010</v>
      </c>
      <c r="AA476" s="86">
        <f>+((DETALLE_GD_1[[#This Row],[VALOR X UN (GD)]]-DETALLE_GD_1[[#This Row],[VALOR PPTO]])/DETALLE_GD_1[[#This Row],[VALOR PPTO]])</f>
        <v>-3.6311631707971365E-5</v>
      </c>
      <c r="AB476" s="2">
        <f>+DETALLE_GD_1[[#This Row],[VALOR PPTO]]*DETALLE_GD_1[[#This Row],[CANTIDAD RECIBIDA]]</f>
        <v>220260</v>
      </c>
      <c r="AC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6" s="3">
        <f>+DETALLE_GD_1[[#This Row],[CANTIDAD SOLICITADA]]-DETALLE_GD_1[[#This Row],[DEVOLUCIÓN]]</f>
        <v>60</v>
      </c>
      <c r="AE476" s="38" t="str">
        <f>+_xlfn.XLOOKUP(DETALLE_GD_1[[#This Row],[CODIGO]],PRODUCTOS[CODIGO],PRODUCTOS[DESC CORTA],"",0)</f>
        <v>SELLO</v>
      </c>
      <c r="AF476"/>
      <c r="AI476"/>
    </row>
    <row r="477" spans="1:35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6"/>
      <c r="V477" s="2"/>
      <c r="W477">
        <v>5832</v>
      </c>
      <c r="X477" s="2">
        <v>6579000000</v>
      </c>
      <c r="Y477" s="6">
        <v>212129.99999999997</v>
      </c>
      <c r="Z477" s="38">
        <v>10010</v>
      </c>
      <c r="AA477" s="86">
        <f>+((DETALLE_GD_1[[#This Row],[VALOR X UN (GD)]]-DETALLE_GD_1[[#This Row],[VALOR PPTO]])/DETALLE_GD_1[[#This Row],[VALOR PPTO]])</f>
        <v>0</v>
      </c>
      <c r="AB477" s="2">
        <f>+DETALLE_GD_1[[#This Row],[VALOR PPTO]]*DETALLE_GD_1[[#This Row],[CANTIDAD RECIBIDA]]</f>
        <v>212130</v>
      </c>
      <c r="AC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77" s="3">
        <f>+DETALLE_GD_1[[#This Row],[CANTIDAD SOLICITADA]]-DETALLE_GD_1[[#This Row],[DEVOLUCIÓN]]</f>
        <v>10</v>
      </c>
      <c r="AE477" s="38" t="str">
        <f>+_xlfn.XLOOKUP(DETALLE_GD_1[[#This Row],[CODIGO]],PRODUCTOS[CODIGO],PRODUCTOS[DESC CORTA],"",0)</f>
        <v>COLA FRIA</v>
      </c>
      <c r="AF477"/>
      <c r="AI477"/>
    </row>
    <row r="478" spans="1:35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6" t="s">
        <v>2011</v>
      </c>
      <c r="V478" s="2">
        <v>110819</v>
      </c>
      <c r="W478">
        <v>5832</v>
      </c>
      <c r="X478" s="2">
        <v>6579000000</v>
      </c>
      <c r="Y478" s="6">
        <v>110819.45454599996</v>
      </c>
      <c r="Z478" s="38">
        <v>10010</v>
      </c>
      <c r="AA478" s="86">
        <f>+((DETALLE_GD_1[[#This Row],[VALOR X UN (GD)]]-DETALLE_GD_1[[#This Row],[VALOR PPTO]])/DETALLE_GD_1[[#This Row],[VALOR PPTO]])</f>
        <v>-4.1012654469409861E-6</v>
      </c>
      <c r="AB478" s="2">
        <f>+DETALLE_GD_1[[#This Row],[VALOR PPTO]]*DETALLE_GD_1[[#This Row],[CANTIDAD RECIBIDA]]</f>
        <v>110819.4546</v>
      </c>
      <c r="AC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8" s="3">
        <f>+DETALLE_GD_1[[#This Row],[CANTIDAD SOLICITADA]]-DETALLE_GD_1[[#This Row],[DEVOLUCIÓN]]</f>
        <v>3</v>
      </c>
      <c r="AE478" s="38" t="str">
        <f>+_xlfn.XLOOKUP(DETALLE_GD_1[[#This Row],[CODIGO]],PRODUCTOS[CODIGO],PRODUCTOS[DESC CORTA],"",0)</f>
        <v>CLAVO R20</v>
      </c>
      <c r="AF478"/>
      <c r="AI478"/>
    </row>
    <row r="479" spans="1:35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6" t="s">
        <v>2011</v>
      </c>
      <c r="V479" s="2">
        <v>10478056</v>
      </c>
      <c r="W479">
        <v>5832</v>
      </c>
      <c r="X479" s="2">
        <v>6579000000</v>
      </c>
      <c r="Y479" s="6">
        <v>2471980.2527519991</v>
      </c>
      <c r="Z479" s="38">
        <v>10010</v>
      </c>
      <c r="AA479" s="86">
        <f>+((DETALLE_GD_1[[#This Row],[VALOR X UN (GD)]]-DETALLE_GD_1[[#This Row],[VALOR PPTO]])/DETALLE_GD_1[[#This Row],[VALOR PPTO]])</f>
        <v>-9.4314025441193054E-3</v>
      </c>
      <c r="AB479" s="2">
        <f>+DETALLE_GD_1[[#This Row],[VALOR PPTO]]*DETALLE_GD_1[[#This Row],[CANTIDAD RECIBIDA]]</f>
        <v>2471980.2479999997</v>
      </c>
      <c r="AC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79" s="3">
        <f>+DETALLE_GD_1[[#This Row],[CANTIDAD SOLICITADA]]-DETALLE_GD_1[[#This Row],[DEVOLUCIÓN]]</f>
        <v>216</v>
      </c>
      <c r="AE479" s="38" t="str">
        <f>+_xlfn.XLOOKUP(DETALLE_GD_1[[#This Row],[CODIGO]],PRODUCTOS[CODIGO],PRODUCTOS[DESC CORTA],"",0)</f>
        <v>OSB 11MM</v>
      </c>
      <c r="AF479"/>
      <c r="AI479"/>
    </row>
    <row r="480" spans="1:35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6"/>
      <c r="V480" s="2"/>
      <c r="W480">
        <v>5832</v>
      </c>
      <c r="X480" s="2">
        <v>6579000000</v>
      </c>
      <c r="Y480" s="6">
        <v>2433712.1634000018</v>
      </c>
      <c r="Z480" s="38">
        <v>10010</v>
      </c>
      <c r="AA480" s="86">
        <f>+((DETALLE_GD_1[[#This Row],[VALOR X UN (GD)]]-DETALLE_GD_1[[#This Row],[VALOR PPTO]])/DETALLE_GD_1[[#This Row],[VALOR PPTO]])</f>
        <v>-3.3833810264011026E-3</v>
      </c>
      <c r="AB480" s="2">
        <f>+DETALLE_GD_1[[#This Row],[VALOR PPTO]]*DETALLE_GD_1[[#This Row],[CANTIDAD RECIBIDA]]</f>
        <v>2433712.176</v>
      </c>
      <c r="AC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0" s="3">
        <f>+DETALLE_GD_1[[#This Row],[CANTIDAD SOLICITADA]]-DETALLE_GD_1[[#This Row],[DEVOLUCIÓN]]</f>
        <v>252</v>
      </c>
      <c r="AE480" s="38" t="str">
        <f>+_xlfn.XLOOKUP(DETALLE_GD_1[[#This Row],[CODIGO]],PRODUCTOS[CODIGO],PRODUCTOS[DESC CORTA],"",0)</f>
        <v>OSB 9.5</v>
      </c>
      <c r="AF480"/>
      <c r="AI480"/>
    </row>
    <row r="481" spans="1:35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6"/>
      <c r="V481" s="2"/>
      <c r="W481">
        <v>5832</v>
      </c>
      <c r="X481" s="2">
        <v>6579000000</v>
      </c>
      <c r="Y481" s="6">
        <v>1550245.3940399999</v>
      </c>
      <c r="Z481" s="38">
        <v>10010</v>
      </c>
      <c r="AA481" s="86">
        <f>+((DETALLE_GD_1[[#This Row],[VALOR X UN (GD)]]-DETALLE_GD_1[[#This Row],[VALOR PPTO]])/DETALLE_GD_1[[#This Row],[VALOR PPTO]])</f>
        <v>1.2733856233945604E-2</v>
      </c>
      <c r="AB481" s="2">
        <f>+DETALLE_GD_1[[#This Row],[VALOR PPTO]]*DETALLE_GD_1[[#This Row],[CANTIDAD RECIBIDA]]</f>
        <v>1550245.3959999999</v>
      </c>
      <c r="AC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1" s="3">
        <f>+DETALLE_GD_1[[#This Row],[CANTIDAD SOLICITADA]]-DETALLE_GD_1[[#This Row],[DEVOLUCIÓN]]</f>
        <v>70</v>
      </c>
      <c r="AE481" s="38" t="str">
        <f>+_xlfn.XLOOKUP(DETALLE_GD_1[[#This Row],[CODIGO]],PRODUCTOS[CODIGO],PRODUCTOS[DESC CORTA],"",0)</f>
        <v>VOLCANITA EMPAPELADA CIELO</v>
      </c>
      <c r="AF481"/>
      <c r="AI481"/>
    </row>
    <row r="482" spans="1:35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6"/>
      <c r="V482" s="2"/>
      <c r="W482">
        <v>5832</v>
      </c>
      <c r="X482" s="2">
        <v>6579000000</v>
      </c>
      <c r="Y482" s="6">
        <v>1121391.9979500002</v>
      </c>
      <c r="Z482" s="38">
        <v>10010</v>
      </c>
      <c r="AA482" s="86">
        <f>+((DETALLE_GD_1[[#This Row],[VALOR X UN (GD)]]-DETALLE_GD_1[[#This Row],[VALOR PPTO]])/DETALLE_GD_1[[#This Row],[VALOR PPTO]])</f>
        <v>3.9340393046624567E-2</v>
      </c>
      <c r="AB482" s="2">
        <f>+DETALLE_GD_1[[#This Row],[VALOR PPTO]]*DETALLE_GD_1[[#This Row],[CANTIDAD RECIBIDA]]</f>
        <v>1121391.9990000001</v>
      </c>
      <c r="AC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2" s="3">
        <f>+DETALLE_GD_1[[#This Row],[CANTIDAD SOLICITADA]]-DETALLE_GD_1[[#This Row],[DEVOLUCIÓN]]</f>
        <v>70</v>
      </c>
      <c r="AE482" s="38" t="str">
        <f>+_xlfn.XLOOKUP(DETALLE_GD_1[[#This Row],[CODIGO]],PRODUCTOS[CODIGO],PRODUCTOS[DESC CORTA],"",0)</f>
        <v>VOCANITA EMPAPELADA MURO</v>
      </c>
      <c r="AF482"/>
      <c r="AI482"/>
    </row>
    <row r="483" spans="1:35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6"/>
      <c r="V483" s="2"/>
      <c r="W483">
        <v>5832</v>
      </c>
      <c r="X483" s="2">
        <v>6579000000</v>
      </c>
      <c r="Y483" s="6">
        <v>917083.44828000001</v>
      </c>
      <c r="Z483" s="38">
        <v>10010</v>
      </c>
      <c r="AA483" s="86">
        <f>+((DETALLE_GD_1[[#This Row],[VALOR X UN (GD)]]-DETALLE_GD_1[[#This Row],[VALOR PPTO]])/DETALLE_GD_1[[#This Row],[VALOR PPTO]])</f>
        <v>-6.0882660265830701E-3</v>
      </c>
      <c r="AB483" s="2">
        <f>+DETALLE_GD_1[[#This Row],[VALOR PPTO]]*DETALLE_GD_1[[#This Row],[CANTIDAD RECIBIDA]]</f>
        <v>917083.44800000009</v>
      </c>
      <c r="AC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3" s="3">
        <f>+DETALLE_GD_1[[#This Row],[CANTIDAD SOLICITADA]]-DETALLE_GD_1[[#This Row],[DEVOLUCIÓN]]</f>
        <v>40</v>
      </c>
      <c r="AE483" s="38" t="str">
        <f>+_xlfn.XLOOKUP(DETALLE_GD_1[[#This Row],[CODIGO]],PRODUCTOS[CODIGO],PRODUCTOS[DESC CORTA],"",0)</f>
        <v>SIMPLISIMA</v>
      </c>
      <c r="AF483"/>
      <c r="AI483"/>
    </row>
    <row r="484" spans="1:35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6"/>
      <c r="V484" s="2"/>
      <c r="W484">
        <v>5832</v>
      </c>
      <c r="X484" s="2">
        <v>6579000000</v>
      </c>
      <c r="Y484" s="6">
        <v>162395.76315799996</v>
      </c>
      <c r="Z484" s="38">
        <v>10010</v>
      </c>
      <c r="AA484" s="86">
        <f>+((DETALLE_GD_1[[#This Row],[VALOR X UN (GD)]]-DETALLE_GD_1[[#This Row],[VALOR PPTO]])/DETALLE_GD_1[[#This Row],[VALOR PPTO]])</f>
        <v>1.9931554470586818E-5</v>
      </c>
      <c r="AB484" s="2">
        <f>+DETALLE_GD_1[[#This Row],[VALOR PPTO]]*DETALLE_GD_1[[#This Row],[CANTIDAD RECIBIDA]]</f>
        <v>162395.76319999999</v>
      </c>
      <c r="AC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4" s="3">
        <f>+DETALLE_GD_1[[#This Row],[CANTIDAD SOLICITADA]]-DETALLE_GD_1[[#This Row],[DEVOLUCIÓN]]</f>
        <v>2</v>
      </c>
      <c r="AE484" s="38">
        <f>+_xlfn.XLOOKUP(DETALLE_GD_1[[#This Row],[CODIGO]],PRODUCTOS[CODIGO],PRODUCTOS[DESC CORTA],"",0)</f>
        <v>0</v>
      </c>
      <c r="AF484"/>
      <c r="AI484"/>
    </row>
    <row r="485" spans="1:35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6"/>
      <c r="V485" s="2"/>
      <c r="W485">
        <v>5832</v>
      </c>
      <c r="X485" s="2">
        <v>6579000000</v>
      </c>
      <c r="Y485" s="6">
        <v>709762.85999999987</v>
      </c>
      <c r="Z485" s="38">
        <v>10010</v>
      </c>
      <c r="AA485" s="86">
        <f>+((DETALLE_GD_1[[#This Row],[VALOR X UN (GD)]]-DETALLE_GD_1[[#This Row],[VALOR PPTO]])/DETALLE_GD_1[[#This Row],[VALOR PPTO]])</f>
        <v>2.1133821040261184E-7</v>
      </c>
      <c r="AB485" s="2">
        <f>+DETALLE_GD_1[[#This Row],[VALOR PPTO]]*DETALLE_GD_1[[#This Row],[CANTIDAD RECIBIDA]]</f>
        <v>709762.8</v>
      </c>
      <c r="AC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5" s="3">
        <f>+DETALLE_GD_1[[#This Row],[CANTIDAD SOLICITADA]]-DETALLE_GD_1[[#This Row],[DEVOLUCIÓN]]</f>
        <v>1500</v>
      </c>
      <c r="AE485" s="38" t="str">
        <f>+_xlfn.XLOOKUP(DETALLE_GD_1[[#This Row],[CODIGO]],PRODUCTOS[CODIGO],PRODUCTOS[DESC CORTA],"",0)</f>
        <v>TORNILLO SIMPSON 6"</v>
      </c>
      <c r="AF485"/>
      <c r="AI485"/>
    </row>
    <row r="486" spans="1:35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6"/>
      <c r="V486" s="2"/>
      <c r="W486">
        <v>5832</v>
      </c>
      <c r="X486" s="2">
        <v>6579000000</v>
      </c>
      <c r="Y486" s="6">
        <v>150703.97545999996</v>
      </c>
      <c r="Z486" s="38">
        <v>10010</v>
      </c>
      <c r="AA486" s="86">
        <f>+((DETALLE_GD_1[[#This Row],[VALOR X UN (GD)]]-DETALLE_GD_1[[#This Row],[VALOR PPTO]])/DETALLE_GD_1[[#This Row],[VALOR PPTO]])</f>
        <v>-8.6099254893249089E-5</v>
      </c>
      <c r="AB486" s="2">
        <f>+DETALLE_GD_1[[#This Row],[VALOR PPTO]]*DETALLE_GD_1[[#This Row],[CANTIDAD RECIBIDA]]</f>
        <v>150703.9755</v>
      </c>
      <c r="AC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6" s="3">
        <f>+DETALLE_GD_1[[#This Row],[CANTIDAD SOLICITADA]]-DETALLE_GD_1[[#This Row],[DEVOLUCIÓN]]</f>
        <v>1</v>
      </c>
      <c r="AE486" s="38">
        <f>+_xlfn.XLOOKUP(DETALLE_GD_1[[#This Row],[CODIGO]],PRODUCTOS[CODIGO],PRODUCTOS[DESC CORTA],"",0)</f>
        <v>0</v>
      </c>
      <c r="AF486"/>
      <c r="AI486"/>
    </row>
    <row r="487" spans="1:35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6"/>
      <c r="V487" s="2"/>
      <c r="W487">
        <v>5832</v>
      </c>
      <c r="X487" s="2">
        <v>6579000000</v>
      </c>
      <c r="Y487" s="6">
        <v>466856.99999999994</v>
      </c>
      <c r="Z487" s="38">
        <v>10010</v>
      </c>
      <c r="AA487" s="86">
        <f>+((DETALLE_GD_1[[#This Row],[VALOR X UN (GD)]]-DETALLE_GD_1[[#This Row],[VALOR PPTO]])/DETALLE_GD_1[[#This Row],[VALOR PPTO]])</f>
        <v>5.6119946793133037E-4</v>
      </c>
      <c r="AB487" s="2">
        <f>+DETALLE_GD_1[[#This Row],[VALOR PPTO]]*DETALLE_GD_1[[#This Row],[CANTIDAD RECIBIDA]]</f>
        <v>466857</v>
      </c>
      <c r="AC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87" s="3">
        <f>+DETALLE_GD_1[[#This Row],[CANTIDAD SOLICITADA]]-DETALLE_GD_1[[#This Row],[DEVOLUCIÓN]]</f>
        <v>9</v>
      </c>
      <c r="AE487" s="38" t="str">
        <f>+_xlfn.XLOOKUP(DETALLE_GD_1[[#This Row],[CODIGO]],PRODUCTOS[CODIGO],PRODUCTOS[DESC CORTA],"",0)</f>
        <v>PUERTA INTERIOR</v>
      </c>
      <c r="AF487"/>
      <c r="AI487"/>
    </row>
    <row r="488" spans="1:35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6"/>
      <c r="V488" s="2"/>
      <c r="W488">
        <v>5832</v>
      </c>
      <c r="X488" s="2">
        <v>6579000000</v>
      </c>
      <c r="Y488" s="6">
        <v>476280</v>
      </c>
      <c r="Z488" s="38">
        <v>10010</v>
      </c>
      <c r="AA488" s="86">
        <f>+((DETALLE_GD_1[[#This Row],[VALOR X UN (GD)]]-DETALLE_GD_1[[#This Row],[VALOR PPTO]])/DETALLE_GD_1[[#This Row],[VALOR PPTO]])</f>
        <v>-1.9597715419501168E-2</v>
      </c>
      <c r="AB488" s="2">
        <f>+DETALLE_GD_1[[#This Row],[VALOR PPTO]]*DETALLE_GD_1[[#This Row],[CANTIDAD RECIBIDA]]</f>
        <v>476280</v>
      </c>
      <c r="AC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8" s="3">
        <f>+DETALLE_GD_1[[#This Row],[CANTIDAD SOLICITADA]]-DETALLE_GD_1[[#This Row],[DEVOLUCIÓN]]</f>
        <v>9</v>
      </c>
      <c r="AE488" s="38" t="str">
        <f>+_xlfn.XLOOKUP(DETALLE_GD_1[[#This Row],[CODIGO]],PRODUCTOS[CODIGO],PRODUCTOS[DESC CORTA],"",0)</f>
        <v/>
      </c>
      <c r="AF488"/>
      <c r="AI488"/>
    </row>
    <row r="489" spans="1:35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6" t="s">
        <v>2025</v>
      </c>
      <c r="V489" s="2">
        <v>75659</v>
      </c>
      <c r="W489">
        <v>5832</v>
      </c>
      <c r="X489" s="2">
        <v>6579000000</v>
      </c>
      <c r="Y489" s="6">
        <v>176887.07692600001</v>
      </c>
      <c r="Z489" s="38">
        <v>10010</v>
      </c>
      <c r="AA489" s="86">
        <f>+((DETALLE_GD_1[[#This Row],[VALOR X UN (GD)]]-DETALLE_GD_1[[#This Row],[VALOR PPTO]])/DETALLE_GD_1[[#This Row],[VALOR PPTO]])</f>
        <v>-0.57227514671509827</v>
      </c>
      <c r="AB489" s="2">
        <f>+DETALLE_GD_1[[#This Row],[VALOR PPTO]]*DETALLE_GD_1[[#This Row],[CANTIDAD RECIBIDA]]</f>
        <v>176887.0778</v>
      </c>
      <c r="AC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89" s="3">
        <f>+DETALLE_GD_1[[#This Row],[CANTIDAD SOLICITADA]]-DETALLE_GD_1[[#This Row],[DEVOLUCIÓN]]</f>
        <v>19</v>
      </c>
      <c r="AE489" s="38" t="str">
        <f>+_xlfn.XLOOKUP(DETALLE_GD_1[[#This Row],[CODIGO]],PRODUCTOS[CODIGO],PRODUCTOS[DESC CORTA],"",0)</f>
        <v>SOPORTE TINA</v>
      </c>
      <c r="AF489"/>
      <c r="AI489"/>
    </row>
    <row r="490" spans="1:35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6" t="s">
        <v>2011</v>
      </c>
      <c r="V490" s="2">
        <v>27811279</v>
      </c>
      <c r="W490">
        <v>5832</v>
      </c>
      <c r="X490" s="2">
        <v>6579000000</v>
      </c>
      <c r="Y490" s="6">
        <v>1191160.0000000002</v>
      </c>
      <c r="Z490" s="38">
        <v>10010</v>
      </c>
      <c r="AA490" s="86">
        <f>+((DETALLE_GD_1[[#This Row],[VALOR X UN (GD)]]-DETALLE_GD_1[[#This Row],[VALOR PPTO]])/DETALLE_GD_1[[#This Row],[VALOR PPTO]])</f>
        <v>0</v>
      </c>
      <c r="AB490" s="2">
        <f>+DETALLE_GD_1[[#This Row],[VALOR PPTO]]*DETALLE_GD_1[[#This Row],[CANTIDAD RECIBIDA]]</f>
        <v>1191160</v>
      </c>
      <c r="AC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0" s="3">
        <f>+DETALLE_GD_1[[#This Row],[CANTIDAD SOLICITADA]]-DETALLE_GD_1[[#This Row],[DEVOLUCIÓN]]</f>
        <v>40</v>
      </c>
      <c r="AE490" s="38" t="str">
        <f>+_xlfn.XLOOKUP(DETALLE_GD_1[[#This Row],[CODIGO]],PRODUCTOS[CODIGO],PRODUCTOS[DESC CORTA],"",0)</f>
        <v>VOLCOGLASS</v>
      </c>
      <c r="AF490"/>
      <c r="AI490"/>
    </row>
    <row r="491" spans="1:35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6"/>
      <c r="V491" s="2"/>
      <c r="W491">
        <v>5832</v>
      </c>
      <c r="X491" s="2">
        <v>6579000000</v>
      </c>
      <c r="Y491" s="6">
        <v>7404048</v>
      </c>
      <c r="Z491" s="38">
        <v>10010</v>
      </c>
      <c r="AA491" s="86">
        <f>+((DETALLE_GD_1[[#This Row],[VALOR X UN (GD)]]-DETALLE_GD_1[[#This Row],[VALOR PPTO]])/DETALLE_GD_1[[#This Row],[VALOR PPTO]])</f>
        <v>-1.9306844039957885E-5</v>
      </c>
      <c r="AB491" s="2">
        <f>+DETALLE_GD_1[[#This Row],[VALOR PPTO]]*DETALLE_GD_1[[#This Row],[CANTIDAD RECIBIDA]]</f>
        <v>7404048</v>
      </c>
      <c r="AC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1" s="3">
        <f>+DETALLE_GD_1[[#This Row],[CANTIDAD SOLICITADA]]-DETALLE_GD_1[[#This Row],[DEVOLUCIÓN]]</f>
        <v>1296</v>
      </c>
      <c r="AE491" s="38">
        <f>+_xlfn.XLOOKUP(DETALLE_GD_1[[#This Row],[CODIGO]],PRODUCTOS[CODIGO],PRODUCTOS[DESC CORTA],"",0)</f>
        <v>0</v>
      </c>
      <c r="AF491"/>
      <c r="AI491"/>
    </row>
    <row r="492" spans="1:35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6"/>
      <c r="V492" s="2"/>
      <c r="W492">
        <v>5832</v>
      </c>
      <c r="X492" s="2">
        <v>6579000000</v>
      </c>
      <c r="Y492" s="6">
        <v>1798790.5052159999</v>
      </c>
      <c r="Z492" s="38">
        <v>10010</v>
      </c>
      <c r="AA492" s="86">
        <f>+((DETALLE_GD_1[[#This Row],[VALOR X UN (GD)]]-DETALLE_GD_1[[#This Row],[VALOR PPTO]])/DETALLE_GD_1[[#This Row],[VALOR PPTO]])</f>
        <v>-2.5617213668157762E-7</v>
      </c>
      <c r="AB492" s="2">
        <f>+DETALLE_GD_1[[#This Row],[VALOR PPTO]]*DETALLE_GD_1[[#This Row],[CANTIDAD RECIBIDA]]</f>
        <v>1798790.4767999998</v>
      </c>
      <c r="AC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2" s="3">
        <f>+DETALLE_GD_1[[#This Row],[CANTIDAD SOLICITADA]]-DETALLE_GD_1[[#This Row],[DEVOLUCIÓN]]</f>
        <v>768</v>
      </c>
      <c r="AE492" s="38">
        <f>+_xlfn.XLOOKUP(DETALLE_GD_1[[#This Row],[CODIGO]],PRODUCTOS[CODIGO],PRODUCTOS[DESC CORTA],"",0)</f>
        <v>0</v>
      </c>
      <c r="AF492"/>
      <c r="AI492"/>
    </row>
    <row r="493" spans="1:35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6"/>
      <c r="V493" s="2"/>
      <c r="W493">
        <v>5832</v>
      </c>
      <c r="X493" s="2">
        <v>6579000000</v>
      </c>
      <c r="Y493" s="6">
        <v>5494719.7706470005</v>
      </c>
      <c r="Z493" s="38">
        <v>10010</v>
      </c>
      <c r="AA493" s="86">
        <f>+((DETALLE_GD_1[[#This Row],[VALOR X UN (GD)]]-DETALLE_GD_1[[#This Row],[VALOR PPTO]])/DETALLE_GD_1[[#This Row],[VALOR PPTO]])</f>
        <v>9.2958680999351961E-3</v>
      </c>
      <c r="AB493" s="2">
        <f>+DETALLE_GD_1[[#This Row],[VALOR PPTO]]*DETALLE_GD_1[[#This Row],[CANTIDAD RECIBIDA]]</f>
        <v>5494719.7884999998</v>
      </c>
      <c r="AC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3" s="3">
        <f>+DETALLE_GD_1[[#This Row],[CANTIDAD SOLICITADA]]-DETALLE_GD_1[[#This Row],[DEVOLUCIÓN]]</f>
        <v>541</v>
      </c>
      <c r="AE493" s="38" t="str">
        <f>+_xlfn.XLOOKUP(DETALLE_GD_1[[#This Row],[CODIGO]],PRODUCTOS[CODIGO],PRODUCTOS[DESC CORTA],"",0)</f>
        <v>PINO 2X6X400</v>
      </c>
      <c r="AF493"/>
      <c r="AI493"/>
    </row>
    <row r="494" spans="1:35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6"/>
      <c r="V494" s="2"/>
      <c r="W494">
        <v>5832</v>
      </c>
      <c r="X494" s="2">
        <v>6579000000</v>
      </c>
      <c r="Y494" s="6">
        <v>2459425.2129600006</v>
      </c>
      <c r="Z494" s="38">
        <v>10010</v>
      </c>
      <c r="AA494" s="86">
        <f>+((DETALLE_GD_1[[#This Row],[VALOR X UN (GD)]]-DETALLE_GD_1[[#This Row],[VALOR PPTO]])/DETALLE_GD_1[[#This Row],[VALOR PPTO]])</f>
        <v>-3.2867113828060283E-2</v>
      </c>
      <c r="AB494" s="2">
        <f>+DETALLE_GD_1[[#This Row],[VALOR PPTO]]*DETALLE_GD_1[[#This Row],[CANTIDAD RECIBIDA]]</f>
        <v>2459425.1999999997</v>
      </c>
      <c r="AC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4" s="3">
        <f>+DETALLE_GD_1[[#This Row],[CANTIDAD SOLICITADA]]-DETALLE_GD_1[[#This Row],[DEVOLUCIÓN]]</f>
        <v>480</v>
      </c>
      <c r="AE494" s="38" t="str">
        <f>+_xlfn.XLOOKUP(DETALLE_GD_1[[#This Row],[CODIGO]],PRODUCTOS[CODIGO],PRODUCTOS[DESC CORTA],"",0)</f>
        <v>PINO 2X4X320</v>
      </c>
      <c r="AF494"/>
      <c r="AI494"/>
    </row>
    <row r="495" spans="1:35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6"/>
      <c r="V495" s="2"/>
      <c r="W495">
        <v>5832</v>
      </c>
      <c r="X495" s="2">
        <v>6579000000</v>
      </c>
      <c r="Y495" s="6">
        <v>2212604.9383199974</v>
      </c>
      <c r="Z495" s="38">
        <v>10010</v>
      </c>
      <c r="AA495" s="86">
        <f>+((DETALLE_GD_1[[#This Row],[VALOR X UN (GD)]]-DETALLE_GD_1[[#This Row],[VALOR PPTO]])/DETALLE_GD_1[[#This Row],[VALOR PPTO]])</f>
        <v>-8.9721944445867122E-3</v>
      </c>
      <c r="AB495" s="2">
        <f>+DETALLE_GD_1[[#This Row],[VALOR PPTO]]*DETALLE_GD_1[[#This Row],[CANTIDAD RECIBIDA]]</f>
        <v>2212604.9232000001</v>
      </c>
      <c r="AC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5" s="3">
        <f>+DETALLE_GD_1[[#This Row],[CANTIDAD SOLICITADA]]-DETALLE_GD_1[[#This Row],[DEVOLUCIÓN]]</f>
        <v>336</v>
      </c>
      <c r="AE495" s="38" t="str">
        <f>+_xlfn.XLOOKUP(DETALLE_GD_1[[#This Row],[CODIGO]],PRODUCTOS[CODIGO],PRODUCTOS[DESC CORTA],"",0)</f>
        <v>PINO 2X6X320</v>
      </c>
      <c r="AF495"/>
      <c r="AI495"/>
    </row>
    <row r="496" spans="1:35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6"/>
      <c r="V496" s="2"/>
      <c r="W496">
        <v>5832</v>
      </c>
      <c r="X496" s="2">
        <v>6579000000</v>
      </c>
      <c r="Y496" s="6">
        <v>221638.90909199993</v>
      </c>
      <c r="Z496" s="38">
        <v>10010</v>
      </c>
      <c r="AA496" s="86">
        <f>+((DETALLE_GD_1[[#This Row],[VALOR X UN (GD)]]-DETALLE_GD_1[[#This Row],[VALOR PPTO]])/DETALLE_GD_1[[#This Row],[VALOR PPTO]])</f>
        <v>4.0877299165732523E-7</v>
      </c>
      <c r="AB496" s="2">
        <f>+DETALLE_GD_1[[#This Row],[VALOR PPTO]]*DETALLE_GD_1[[#This Row],[CANTIDAD RECIBIDA]]</f>
        <v>221638.90919999999</v>
      </c>
      <c r="AC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6" s="3">
        <f>+DETALLE_GD_1[[#This Row],[CANTIDAD SOLICITADA]]-DETALLE_GD_1[[#This Row],[DEVOLUCIÓN]]</f>
        <v>6</v>
      </c>
      <c r="AE496" s="38" t="str">
        <f>+_xlfn.XLOOKUP(DETALLE_GD_1[[#This Row],[CODIGO]],PRODUCTOS[CODIGO],PRODUCTOS[DESC CORTA],"",0)</f>
        <v>CLAVO R20</v>
      </c>
      <c r="AF496"/>
      <c r="AI496"/>
    </row>
    <row r="497" spans="1:35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6"/>
      <c r="V497" s="2"/>
      <c r="W497">
        <v>5832</v>
      </c>
      <c r="X497" s="2">
        <v>6579000000</v>
      </c>
      <c r="Y497" s="6">
        <v>428883.45763199998</v>
      </c>
      <c r="Z497" s="38">
        <v>10010</v>
      </c>
      <c r="AA497" s="86">
        <f>+((DETALLE_GD_1[[#This Row],[VALOR X UN (GD)]]-DETALLE_GD_1[[#This Row],[VALOR PPTO]])/DETALLE_GD_1[[#This Row],[VALOR PPTO]])</f>
        <v>-5.6109553140089273E-2</v>
      </c>
      <c r="AB497" s="2">
        <f>+DETALLE_GD_1[[#This Row],[VALOR PPTO]]*DETALLE_GD_1[[#This Row],[CANTIDAD RECIBIDA]]</f>
        <v>428883.4584</v>
      </c>
      <c r="AC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7" s="3">
        <f>+DETALLE_GD_1[[#This Row],[CANTIDAD SOLICITADA]]-DETALLE_GD_1[[#This Row],[DEVOLUCIÓN]]</f>
        <v>24</v>
      </c>
      <c r="AE497" s="38" t="str">
        <f>+_xlfn.XLOOKUP(DETALLE_GD_1[[#This Row],[CODIGO]],PRODUCTOS[CODIGO],PRODUCTOS[DESC CORTA],"",0)</f>
        <v>VENTILACIÓN PASIVA</v>
      </c>
      <c r="AF497"/>
      <c r="AI497"/>
    </row>
    <row r="498" spans="1:35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6"/>
      <c r="V498" s="2"/>
      <c r="W498">
        <v>5832</v>
      </c>
      <c r="X498" s="2">
        <v>6579000000</v>
      </c>
      <c r="Y498" s="6">
        <v>297790</v>
      </c>
      <c r="Z498" s="38">
        <v>10010</v>
      </c>
      <c r="AA498" s="86">
        <f>+((DETALLE_GD_1[[#This Row],[VALOR X UN (GD)]]-DETALLE_GD_1[[#This Row],[VALOR PPTO]])/DETALLE_GD_1[[#This Row],[VALOR PPTO]])</f>
        <v>0.31267000235064979</v>
      </c>
      <c r="AB498" s="2">
        <f>+DETALLE_GD_1[[#This Row],[VALOR PPTO]]*DETALLE_GD_1[[#This Row],[CANTIDAD RECIBIDA]]</f>
        <v>297790</v>
      </c>
      <c r="AC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498" s="3">
        <f>+DETALLE_GD_1[[#This Row],[CANTIDAD SOLICITADA]]-DETALLE_GD_1[[#This Row],[DEVOLUCIÓN]]</f>
        <v>10</v>
      </c>
      <c r="AE498" s="38">
        <f>+_xlfn.XLOOKUP(DETALLE_GD_1[[#This Row],[CODIGO]],PRODUCTOS[CODIGO],PRODUCTOS[DESC CORTA],"",0)</f>
        <v>0</v>
      </c>
      <c r="AF498"/>
      <c r="AI498"/>
    </row>
    <row r="499" spans="1:35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6"/>
      <c r="V499" s="2"/>
      <c r="W499">
        <v>5832</v>
      </c>
      <c r="X499" s="2">
        <v>6579000000</v>
      </c>
      <c r="Y499" s="6">
        <v>570454.86033000005</v>
      </c>
      <c r="Z499" s="38">
        <v>10010</v>
      </c>
      <c r="AA499" s="86">
        <f>+((DETALLE_GD_1[[#This Row],[VALOR X UN (GD)]]-DETALLE_GD_1[[#This Row],[VALOR PPTO]])/DETALLE_GD_1[[#This Row],[VALOR PPTO]])</f>
        <v>-6.758618130535847E-2</v>
      </c>
      <c r="AB499" s="2">
        <f>+DETALLE_GD_1[[#This Row],[VALOR PPTO]]*DETALLE_GD_1[[#This Row],[CANTIDAD RECIBIDA]]</f>
        <v>570454.86599999992</v>
      </c>
      <c r="AC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499" s="3">
        <f>+DETALLE_GD_1[[#This Row],[CANTIDAD SOLICITADA]]-DETALLE_GD_1[[#This Row],[DEVOLUCIÓN]]</f>
        <v>270</v>
      </c>
      <c r="AE499" s="38" t="str">
        <f>+_xlfn.XLOOKUP(DETALLE_GD_1[[#This Row],[CODIGO]],PRODUCTOS[CODIGO],PRODUCTOS[DESC CORTA],"",0)</f>
        <v>AISLAN DENSIDAD 14 KG/M3 (13.5 M2 X BOLSA) SKU 4000147</v>
      </c>
      <c r="AF499"/>
      <c r="AI499"/>
    </row>
    <row r="500" spans="1:35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6"/>
      <c r="V500" s="2"/>
      <c r="W500">
        <v>5832</v>
      </c>
      <c r="X500" s="2">
        <v>6579000000</v>
      </c>
      <c r="Y500" s="6">
        <v>339990.84787500009</v>
      </c>
      <c r="Z500" s="38">
        <v>10010</v>
      </c>
      <c r="AA500" s="86">
        <f>+((DETALLE_GD_1[[#This Row],[VALOR X UN (GD)]]-DETALLE_GD_1[[#This Row],[VALOR PPTO]])/DETALLE_GD_1[[#This Row],[VALOR PPTO]])</f>
        <v>6.7619905084980864E-2</v>
      </c>
      <c r="AB500" s="2">
        <f>+DETALLE_GD_1[[#This Row],[VALOR PPTO]]*DETALLE_GD_1[[#This Row],[CANTIDAD RECIBIDA]]</f>
        <v>339990.84990000003</v>
      </c>
      <c r="AC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0" s="3">
        <f>+DETALLE_GD_1[[#This Row],[CANTIDAD SOLICITADA]]-DETALLE_GD_1[[#This Row],[DEVOLUCIÓN]]</f>
        <v>81</v>
      </c>
      <c r="AE500" s="38" t="str">
        <f>+_xlfn.XLOOKUP(DETALLE_GD_1[[#This Row],[CODIGO]],PRODUCTOS[CODIGO],PRODUCTOS[DESC CORTA],"",0)</f>
        <v>AISLAN ROCA 90MM</v>
      </c>
      <c r="AF500"/>
      <c r="AI500"/>
    </row>
    <row r="501" spans="1:35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6"/>
      <c r="V501" s="2"/>
      <c r="W501">
        <v>5832</v>
      </c>
      <c r="X501" s="2">
        <v>6579000000</v>
      </c>
      <c r="Y501" s="6">
        <v>285227.43016500003</v>
      </c>
      <c r="Z501" s="38">
        <v>10010</v>
      </c>
      <c r="AA501" s="86">
        <f>+((DETALLE_GD_1[[#This Row],[VALOR X UN (GD)]]-DETALLE_GD_1[[#This Row],[VALOR PPTO]])/DETALLE_GD_1[[#This Row],[VALOR PPTO]])</f>
        <v>-2.1735039420278986E-2</v>
      </c>
      <c r="AB501" s="2">
        <f>+DETALLE_GD_1[[#This Row],[VALOR PPTO]]*DETALLE_GD_1[[#This Row],[CANTIDAD RECIBIDA]]</f>
        <v>285227.43299999996</v>
      </c>
      <c r="AC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1" s="3">
        <f>+DETALLE_GD_1[[#This Row],[CANTIDAD SOLICITADA]]-DETALLE_GD_1[[#This Row],[DEVOLUCIÓN]]</f>
        <v>135</v>
      </c>
      <c r="AE501" s="38" t="str">
        <f>+_xlfn.XLOOKUP(DETALLE_GD_1[[#This Row],[CODIGO]],PRODUCTOS[CODIGO],PRODUCTOS[DESC CORTA],"",0)</f>
        <v>AISLAN GLASS 90MM</v>
      </c>
      <c r="AF501"/>
      <c r="AI501"/>
    </row>
    <row r="502" spans="1:35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6"/>
      <c r="V502" s="2"/>
      <c r="W502">
        <v>5832</v>
      </c>
      <c r="X502" s="2">
        <v>6579000000</v>
      </c>
      <c r="Y502" s="6">
        <v>97189.942500000005</v>
      </c>
      <c r="Z502" s="38">
        <v>10010</v>
      </c>
      <c r="AA502" s="86">
        <f>+((DETALLE_GD_1[[#This Row],[VALOR X UN (GD)]]-DETALLE_GD_1[[#This Row],[VALOR PPTO]])/DETALLE_GD_1[[#This Row],[VALOR PPTO]])</f>
        <v>5.1445648445811355E-7</v>
      </c>
      <c r="AB502" s="2">
        <f>+DETALLE_GD_1[[#This Row],[VALOR PPTO]]*DETALLE_GD_1[[#This Row],[CANTIDAD RECIBIDA]]</f>
        <v>97189.95</v>
      </c>
      <c r="AC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2" s="3">
        <f>+DETALLE_GD_1[[#This Row],[CANTIDAD SOLICITADA]]-DETALLE_GD_1[[#This Row],[DEVOLUCIÓN]]</f>
        <v>250</v>
      </c>
      <c r="AE502" s="38">
        <f>+_xlfn.XLOOKUP(DETALLE_GD_1[[#This Row],[CODIGO]],PRODUCTOS[CODIGO],PRODUCTOS[DESC CORTA],"",0)</f>
        <v>0</v>
      </c>
      <c r="AF502"/>
      <c r="AI502"/>
    </row>
    <row r="503" spans="1:35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6"/>
      <c r="V503" s="2"/>
      <c r="W503">
        <v>5832</v>
      </c>
      <c r="X503" s="2">
        <v>6579000000</v>
      </c>
      <c r="Y503" s="6">
        <v>48546.320286000016</v>
      </c>
      <c r="Z503" s="38">
        <v>10010</v>
      </c>
      <c r="AA503" s="86">
        <f>+((DETALLE_GD_1[[#This Row],[VALOR X UN (GD)]]-DETALLE_GD_1[[#This Row],[VALOR PPTO]])/DETALLE_GD_1[[#This Row],[VALOR PPTO]])</f>
        <v>-6.5998822847693946E-6</v>
      </c>
      <c r="AB503" s="2">
        <f>+DETALLE_GD_1[[#This Row],[VALOR PPTO]]*DETALLE_GD_1[[#This Row],[CANTIDAD RECIBIDA]]</f>
        <v>48546.320399999997</v>
      </c>
      <c r="AC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3" s="3">
        <f>+DETALLE_GD_1[[#This Row],[CANTIDAD SOLICITADA]]-DETALLE_GD_1[[#This Row],[DEVOLUCIÓN]]</f>
        <v>3</v>
      </c>
      <c r="AE503" s="38" t="str">
        <f>+_xlfn.XLOOKUP(DETALLE_GD_1[[#This Row],[CODIGO]],PRODUCTOS[CODIGO],PRODUCTOS[DESC CORTA],"",0)</f>
        <v>GRAPA T40</v>
      </c>
      <c r="AF503"/>
      <c r="AI503"/>
    </row>
    <row r="504" spans="1:35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6"/>
      <c r="V504" s="2"/>
      <c r="W504">
        <v>5832</v>
      </c>
      <c r="X504" s="2">
        <v>6579000000</v>
      </c>
      <c r="Y504" s="6">
        <v>959764.51785405388</v>
      </c>
      <c r="Z504" s="38">
        <v>10010</v>
      </c>
      <c r="AA504" s="86">
        <f>+((DETALLE_GD_1[[#This Row],[VALOR X UN (GD)]]-DETALLE_GD_1[[#This Row],[VALOR PPTO]])/DETALLE_GD_1[[#This Row],[VALOR PPTO]])</f>
        <v>-0.96822970634983885</v>
      </c>
      <c r="AB504" s="2">
        <f>+DETALLE_GD_1[[#This Row],[VALOR PPTO]]*DETALLE_GD_1[[#This Row],[CANTIDAD RECIBIDA]]</f>
        <v>959764.5</v>
      </c>
      <c r="AC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4" s="3">
        <f>+DETALLE_GD_1[[#This Row],[CANTIDAD SOLICITADA]]-DETALLE_GD_1[[#This Row],[DEVOLUCIÓN]]</f>
        <v>9000</v>
      </c>
      <c r="AE504" s="38" t="str">
        <f>+_xlfn.XLOOKUP(DETALLE_GD_1[[#This Row],[CODIGO]],PRODUCTOS[CODIGO],PRODUCTOS[DESC CORTA],"",0)</f>
        <v>TORNILLO CRS 6X1 5/8</v>
      </c>
      <c r="AF504"/>
      <c r="AI504"/>
    </row>
    <row r="505" spans="1:35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6"/>
      <c r="V505" s="2"/>
      <c r="W505">
        <v>5832</v>
      </c>
      <c r="X505" s="2">
        <v>6579000000</v>
      </c>
      <c r="Y505" s="6">
        <v>22231.288</v>
      </c>
      <c r="Z505" s="38">
        <v>10010</v>
      </c>
      <c r="AA505" s="86">
        <f>+((DETALLE_GD_1[[#This Row],[VALOR X UN (GD)]]-DETALLE_GD_1[[#This Row],[VALOR PPTO]])/DETALLE_GD_1[[#This Row],[VALOR PPTO]])</f>
        <v>-8.649428265450794E-3</v>
      </c>
      <c r="AB505" s="2">
        <f>+DETALLE_GD_1[[#This Row],[VALOR PPTO]]*DETALLE_GD_1[[#This Row],[CANTIDAD RECIBIDA]]</f>
        <v>22231.296000000002</v>
      </c>
      <c r="AC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5" s="3">
        <f>+DETALLE_GD_1[[#This Row],[CANTIDAD SOLICITADA]]-DETALLE_GD_1[[#This Row],[DEVOLUCIÓN]]</f>
        <v>320</v>
      </c>
      <c r="AE505" s="38">
        <f>+_xlfn.XLOOKUP(DETALLE_GD_1[[#This Row],[CODIGO]],PRODUCTOS[CODIGO],PRODUCTOS[DESC CORTA],"",0)</f>
        <v>0</v>
      </c>
      <c r="AF505"/>
      <c r="AI505"/>
    </row>
    <row r="506" spans="1:35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6"/>
      <c r="V506" s="2"/>
      <c r="W506">
        <v>5832</v>
      </c>
      <c r="X506" s="2">
        <v>6579000000</v>
      </c>
      <c r="Y506" s="6">
        <v>1622474.7756000008</v>
      </c>
      <c r="Z506" s="38">
        <v>10010</v>
      </c>
      <c r="AA506" s="86">
        <f>+((DETALLE_GD_1[[#This Row],[VALOR X UN (GD)]]-DETALLE_GD_1[[#This Row],[VALOR PPTO]])/DETALLE_GD_1[[#This Row],[VALOR PPTO]])</f>
        <v>-3.6720348807590198E-3</v>
      </c>
      <c r="AB506" s="2">
        <f>+DETALLE_GD_1[[#This Row],[VALOR PPTO]]*DETALLE_GD_1[[#This Row],[CANTIDAD RECIBIDA]]</f>
        <v>1622474.784</v>
      </c>
      <c r="AC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6" s="3">
        <f>+DETALLE_GD_1[[#This Row],[CANTIDAD SOLICITADA]]-DETALLE_GD_1[[#This Row],[DEVOLUCIÓN]]</f>
        <v>168</v>
      </c>
      <c r="AE506" s="38" t="str">
        <f>+_xlfn.XLOOKUP(DETALLE_GD_1[[#This Row],[CODIGO]],PRODUCTOS[CODIGO],PRODUCTOS[DESC CORTA],"",0)</f>
        <v>OSB 9.5</v>
      </c>
      <c r="AF506"/>
      <c r="AI506"/>
    </row>
    <row r="507" spans="1:35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6"/>
      <c r="V507" s="2"/>
      <c r="W507">
        <v>5832</v>
      </c>
      <c r="X507" s="2">
        <v>6579000000</v>
      </c>
      <c r="Y507" s="6">
        <v>3294231.0081600002</v>
      </c>
      <c r="Z507" s="38">
        <v>10010</v>
      </c>
      <c r="AA507" s="86">
        <f>+((DETALLE_GD_1[[#This Row],[VALOR X UN (GD)]]-DETALLE_GD_1[[#This Row],[VALOR PPTO]])/DETALLE_GD_1[[#This Row],[VALOR PPTO]])</f>
        <v>0</v>
      </c>
      <c r="AB507" s="2">
        <f>+DETALLE_GD_1[[#This Row],[VALOR PPTO]]*DETALLE_GD_1[[#This Row],[CANTIDAD RECIBIDA]]</f>
        <v>3294231</v>
      </c>
      <c r="AC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07" s="3">
        <f>+DETALLE_GD_1[[#This Row],[CANTIDAD SOLICITADA]]-DETALLE_GD_1[[#This Row],[DEVOLUCIÓN]]</f>
        <v>240</v>
      </c>
      <c r="AE507" s="38" t="str">
        <f>+_xlfn.XLOOKUP(DETALLE_GD_1[[#This Row],[CODIGO]],PRODUCTOS[CODIGO],PRODUCTOS[DESC CORTA],"",0)</f>
        <v>PINO 2X8X4</v>
      </c>
      <c r="AF507"/>
      <c r="AI507"/>
    </row>
    <row r="508" spans="1:35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6" t="s">
        <v>2011</v>
      </c>
      <c r="V508" s="2">
        <v>679431</v>
      </c>
      <c r="W508">
        <v>5886</v>
      </c>
      <c r="X508" s="2">
        <v>6579000000</v>
      </c>
      <c r="Y508" s="6">
        <v>142344.40430999998</v>
      </c>
      <c r="Z508" s="38">
        <v>10010</v>
      </c>
      <c r="AA508" s="86">
        <f>+((DETALLE_GD_1[[#This Row],[VALOR X UN (GD)]]-DETALLE_GD_1[[#This Row],[VALOR PPTO]])/DETALLE_GD_1[[#This Row],[VALOR PPTO]])</f>
        <v>-2.8409968182735337E-6</v>
      </c>
      <c r="AB508" s="2">
        <f>+DETALLE_GD_1[[#This Row],[VALOR PPTO]]*DETALLE_GD_1[[#This Row],[CANTIDAD RECIBIDA]]</f>
        <v>142344.4044</v>
      </c>
      <c r="AC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8" s="3">
        <f>+DETALLE_GD_1[[#This Row],[CANTIDAD SOLICITADA]]-DETALLE_GD_1[[#This Row],[DEVOLUCIÓN]]</f>
        <v>6</v>
      </c>
      <c r="AE508" s="38">
        <f>+_xlfn.XLOOKUP(DETALLE_GD_1[[#This Row],[CODIGO]],PRODUCTOS[CODIGO],PRODUCTOS[DESC CORTA],"",0)</f>
        <v>0</v>
      </c>
      <c r="AF508"/>
      <c r="AI508"/>
    </row>
    <row r="509" spans="1:35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6"/>
      <c r="V509" s="2"/>
      <c r="W509">
        <v>5886</v>
      </c>
      <c r="X509" s="2">
        <v>6579000000</v>
      </c>
      <c r="Y509" s="6">
        <v>0</v>
      </c>
      <c r="Z509" s="38">
        <v>10010</v>
      </c>
      <c r="AA509" s="86" t="e">
        <f>+((DETALLE_GD_1[[#This Row],[VALOR X UN (GD)]]-DETALLE_GD_1[[#This Row],[VALOR PPTO]])/DETALLE_GD_1[[#This Row],[VALOR PPTO]])</f>
        <v>#DIV/0!</v>
      </c>
      <c r="AB509" s="2">
        <f>+DETALLE_GD_1[[#This Row],[VALOR PPTO]]*DETALLE_GD_1[[#This Row],[CANTIDAD RECIBIDA]]</f>
        <v>0</v>
      </c>
      <c r="AC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09" s="3">
        <f>+DETALLE_GD_1[[#This Row],[CANTIDAD SOLICITADA]]-DETALLE_GD_1[[#This Row],[DEVOLUCIÓN]]</f>
        <v>60</v>
      </c>
      <c r="AE509" s="38" t="str">
        <f>+_xlfn.XLOOKUP(DETALLE_GD_1[[#This Row],[CODIGO]],PRODUCTOS[CODIGO],PRODUCTOS[DESC CORTA],"",0)</f>
        <v>HOLDOWN TENSIONADOR</v>
      </c>
      <c r="AF509"/>
      <c r="AI509"/>
    </row>
    <row r="510" spans="1:35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6" t="s">
        <v>2011</v>
      </c>
      <c r="V510" s="2">
        <v>1050904</v>
      </c>
      <c r="W510">
        <v>5886</v>
      </c>
      <c r="X510" s="2">
        <v>6579000000</v>
      </c>
      <c r="Y510" s="6">
        <v>142344.40430999998</v>
      </c>
      <c r="Z510" s="38">
        <v>10010</v>
      </c>
      <c r="AA510" s="86">
        <f>+((DETALLE_GD_1[[#This Row],[VALOR X UN (GD)]]-DETALLE_GD_1[[#This Row],[VALOR PPTO]])/DETALLE_GD_1[[#This Row],[VALOR PPTO]])</f>
        <v>-2.8409968182735337E-6</v>
      </c>
      <c r="AB510" s="2">
        <f>+DETALLE_GD_1[[#This Row],[VALOR PPTO]]*DETALLE_GD_1[[#This Row],[CANTIDAD RECIBIDA]]</f>
        <v>142344.4044</v>
      </c>
      <c r="AC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0" s="3">
        <f>+DETALLE_GD_1[[#This Row],[CANTIDAD SOLICITADA]]-DETALLE_GD_1[[#This Row],[DEVOLUCIÓN]]</f>
        <v>6</v>
      </c>
      <c r="AE510" s="38">
        <f>+_xlfn.XLOOKUP(DETALLE_GD_1[[#This Row],[CODIGO]],PRODUCTOS[CODIGO],PRODUCTOS[DESC CORTA],"",0)</f>
        <v>0</v>
      </c>
      <c r="AF510"/>
      <c r="AI510"/>
    </row>
    <row r="511" spans="1:35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6"/>
      <c r="V511" s="2"/>
      <c r="W511">
        <v>5886</v>
      </c>
      <c r="X511" s="2">
        <v>6579000000</v>
      </c>
      <c r="Y511" s="6">
        <v>20853</v>
      </c>
      <c r="Z511" s="38">
        <v>10010</v>
      </c>
      <c r="AA511" s="86">
        <f>+((DETALLE_GD_1[[#This Row],[VALOR X UN (GD)]]-DETALLE_GD_1[[#This Row],[VALOR PPTO]])/DETALLE_GD_1[[#This Row],[VALOR PPTO]])</f>
        <v>9.5904665995268925E-5</v>
      </c>
      <c r="AB511" s="2">
        <f>+DETALLE_GD_1[[#This Row],[VALOR PPTO]]*DETALLE_GD_1[[#This Row],[CANTIDAD RECIBIDA]]</f>
        <v>20853</v>
      </c>
      <c r="AC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1" s="3">
        <f>+DETALLE_GD_1[[#This Row],[CANTIDAD SOLICITADA]]-DETALLE_GD_1[[#This Row],[DEVOLUCIÓN]]</f>
        <v>7</v>
      </c>
      <c r="AE511" s="38" t="str">
        <f>+_xlfn.XLOOKUP(DETALLE_GD_1[[#This Row],[CODIGO]],PRODUCTOS[CODIGO],PRODUCTOS[DESC CORTA],"",0)</f>
        <v/>
      </c>
      <c r="AF511"/>
      <c r="AI511"/>
    </row>
    <row r="512" spans="1:35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6"/>
      <c r="V512" s="2"/>
      <c r="W512">
        <v>5886</v>
      </c>
      <c r="X512" s="2">
        <v>6579000000</v>
      </c>
      <c r="Y512" s="6">
        <v>335149.81132199999</v>
      </c>
      <c r="Z512" s="38">
        <v>10010</v>
      </c>
      <c r="AA512" s="86">
        <f>+((DETALLE_GD_1[[#This Row],[VALOR X UN (GD)]]-DETALLE_GD_1[[#This Row],[VALOR PPTO]])/DETALLE_GD_1[[#This Row],[VALOR PPTO]])</f>
        <v>0.36765405859930017</v>
      </c>
      <c r="AB512" s="2">
        <f>+DETALLE_GD_1[[#This Row],[VALOR PPTO]]*DETALLE_GD_1[[#This Row],[CANTIDAD RECIBIDA]]</f>
        <v>335149.81140000001</v>
      </c>
      <c r="AC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2" s="3">
        <f>+DETALLE_GD_1[[#This Row],[CANTIDAD SOLICITADA]]-DETALLE_GD_1[[#This Row],[DEVOLUCIÓN]]</f>
        <v>6</v>
      </c>
      <c r="AE512" s="38">
        <f>+_xlfn.XLOOKUP(DETALLE_GD_1[[#This Row],[CODIGO]],PRODUCTOS[CODIGO],PRODUCTOS[DESC CORTA],"",0)</f>
        <v>0</v>
      </c>
      <c r="AF512"/>
      <c r="AI512"/>
    </row>
    <row r="513" spans="1:35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6"/>
      <c r="V513" s="2"/>
      <c r="W513">
        <v>5886</v>
      </c>
      <c r="X513" s="2">
        <v>6579000000</v>
      </c>
      <c r="Y513" s="6">
        <v>428400</v>
      </c>
      <c r="Z513" s="38">
        <v>10010</v>
      </c>
      <c r="AA513" s="86">
        <f>+((DETALLE_GD_1[[#This Row],[VALOR X UN (GD)]]-DETALLE_GD_1[[#This Row],[VALOR PPTO]])/DETALLE_GD_1[[#This Row],[VALOR PPTO]])</f>
        <v>0</v>
      </c>
      <c r="AB513" s="2">
        <f>+DETALLE_GD_1[[#This Row],[VALOR PPTO]]*DETALLE_GD_1[[#This Row],[CANTIDAD RECIBIDA]]</f>
        <v>428400</v>
      </c>
      <c r="AC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3" s="3">
        <f>+DETALLE_GD_1[[#This Row],[CANTIDAD SOLICITADA]]-DETALLE_GD_1[[#This Row],[DEVOLUCIÓN]]</f>
        <v>10</v>
      </c>
      <c r="AE513" s="38" t="str">
        <f>+_xlfn.XLOOKUP(DETALLE_GD_1[[#This Row],[CODIGO]],PRODUCTOS[CODIGO],PRODUCTOS[DESC CORTA],"",0)</f>
        <v>TINA DE ACERO</v>
      </c>
      <c r="AF513"/>
      <c r="AI513"/>
    </row>
    <row r="514" spans="1:35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6"/>
      <c r="V514" s="2"/>
      <c r="W514">
        <v>5886</v>
      </c>
      <c r="X514" s="2">
        <v>6579000000</v>
      </c>
      <c r="Y514" s="6">
        <v>935.75959799999998</v>
      </c>
      <c r="Z514" s="38">
        <v>10010</v>
      </c>
      <c r="AA514" s="86">
        <f>+((DETALLE_GD_1[[#This Row],[VALOR X UN (GD)]]-DETALLE_GD_1[[#This Row],[VALOR PPTO]])/DETALLE_GD_1[[#This Row],[VALOR PPTO]])</f>
        <v>2.5679669684433674E-4</v>
      </c>
      <c r="AB514" s="2">
        <f>+DETALLE_GD_1[[#This Row],[VALOR PPTO]]*DETALLE_GD_1[[#This Row],[CANTIDAD RECIBIDA]]</f>
        <v>935.75969999999995</v>
      </c>
      <c r="AC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4" s="3">
        <f>+DETALLE_GD_1[[#This Row],[CANTIDAD SOLICITADA]]-DETALLE_GD_1[[#This Row],[DEVOLUCIÓN]]</f>
        <v>3</v>
      </c>
      <c r="AE514" s="38" t="str">
        <f>+_xlfn.XLOOKUP(DETALLE_GD_1[[#This Row],[CODIGO]],PRODUCTOS[CODIGO],PRODUCTOS[DESC CORTA],"",0)</f>
        <v>CINTA EMBALAJE TRANSPARENTE</v>
      </c>
      <c r="AF514"/>
      <c r="AI514"/>
    </row>
    <row r="515" spans="1:35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6" t="s">
        <v>2011</v>
      </c>
      <c r="V515" s="2">
        <v>3182861</v>
      </c>
      <c r="W515">
        <v>5886</v>
      </c>
      <c r="X515" s="2">
        <v>6579000000</v>
      </c>
      <c r="Y515" s="6">
        <v>1079</v>
      </c>
      <c r="Z515" s="38">
        <v>10010</v>
      </c>
      <c r="AA515" s="86">
        <f>+((DETALLE_GD_1[[#This Row],[VALOR X UN (GD)]]-DETALLE_GD_1[[#This Row],[VALOR PPTO]])/DETALLE_GD_1[[#This Row],[VALOR PPTO]])</f>
        <v>0</v>
      </c>
      <c r="AB515" s="2">
        <f>+DETALLE_GD_1[[#This Row],[VALOR PPTO]]*DETALLE_GD_1[[#This Row],[CANTIDAD RECIBIDA]]</f>
        <v>1079</v>
      </c>
      <c r="AC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5" s="3">
        <f>+DETALLE_GD_1[[#This Row],[CANTIDAD SOLICITADA]]-DETALLE_GD_1[[#This Row],[DEVOLUCIÓN]]</f>
        <v>1</v>
      </c>
      <c r="AE515" s="38" t="str">
        <f>+_xlfn.XLOOKUP(DETALLE_GD_1[[#This Row],[CODIGO]],PRODUCTOS[CODIGO],PRODUCTOS[DESC CORTA],"",0)</f>
        <v>UÑETAS INSTLACION LAVAMANOS</v>
      </c>
      <c r="AF515"/>
      <c r="AI515"/>
    </row>
    <row r="516" spans="1:35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6"/>
      <c r="V516" s="2"/>
      <c r="W516">
        <v>5886</v>
      </c>
      <c r="X516" s="2">
        <v>6579000000</v>
      </c>
      <c r="Y516" s="6">
        <v>2199</v>
      </c>
      <c r="Z516" s="38">
        <v>10010</v>
      </c>
      <c r="AA516" s="86">
        <f>+((DETALLE_GD_1[[#This Row],[VALOR X UN (GD)]]-DETALLE_GD_1[[#This Row],[VALOR PPTO]])/DETALLE_GD_1[[#This Row],[VALOR PPTO]])</f>
        <v>0</v>
      </c>
      <c r="AB516" s="2">
        <f>+DETALLE_GD_1[[#This Row],[VALOR PPTO]]*DETALLE_GD_1[[#This Row],[CANTIDAD RECIBIDA]]</f>
        <v>2199</v>
      </c>
      <c r="AC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6" s="3">
        <f>+DETALLE_GD_1[[#This Row],[CANTIDAD SOLICITADA]]-DETALLE_GD_1[[#This Row],[DEVOLUCIÓN]]</f>
        <v>1</v>
      </c>
      <c r="AE516" s="38">
        <f>+_xlfn.XLOOKUP(DETALLE_GD_1[[#This Row],[CODIGO]],PRODUCTOS[CODIGO],PRODUCTOS[DESC CORTA],"",0)</f>
        <v>0</v>
      </c>
      <c r="AF516"/>
      <c r="AI516"/>
    </row>
    <row r="517" spans="1:35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6"/>
      <c r="V517" s="2"/>
      <c r="W517">
        <v>5886</v>
      </c>
      <c r="X517" s="2">
        <v>6579000000</v>
      </c>
      <c r="Y517" s="6">
        <v>1471</v>
      </c>
      <c r="Z517" s="38">
        <v>10010</v>
      </c>
      <c r="AA517" s="86">
        <f>+((DETALLE_GD_1[[#This Row],[VALOR X UN (GD)]]-DETALLE_GD_1[[#This Row],[VALOR PPTO]])/DETALLE_GD_1[[#This Row],[VALOR PPTO]])</f>
        <v>0</v>
      </c>
      <c r="AB517" s="2">
        <f>+DETALLE_GD_1[[#This Row],[VALOR PPTO]]*DETALLE_GD_1[[#This Row],[CANTIDAD RECIBIDA]]</f>
        <v>1471</v>
      </c>
      <c r="AC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7" s="3">
        <f>+DETALLE_GD_1[[#This Row],[CANTIDAD SOLICITADA]]-DETALLE_GD_1[[#This Row],[DEVOLUCIÓN]]</f>
        <v>1</v>
      </c>
      <c r="AE517" s="38" t="str">
        <f>+_xlfn.XLOOKUP(DETALLE_GD_1[[#This Row],[CODIGO]],PRODUCTOS[CODIGO],PRODUCTOS[DESC CORTA],"",0)</f>
        <v>SIFOL</v>
      </c>
      <c r="AF517"/>
      <c r="AI517"/>
    </row>
    <row r="518" spans="1:35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6"/>
      <c r="V518" s="2"/>
      <c r="W518">
        <v>5886</v>
      </c>
      <c r="X518" s="2">
        <v>6579000000</v>
      </c>
      <c r="Y518" s="6">
        <v>11996</v>
      </c>
      <c r="Z518" s="38">
        <v>10010</v>
      </c>
      <c r="AA518" s="86">
        <f>+((DETALLE_GD_1[[#This Row],[VALOR X UN (GD)]]-DETALLE_GD_1[[#This Row],[VALOR PPTO]])/DETALLE_GD_1[[#This Row],[VALOR PPTO]])</f>
        <v>-1.0003334444814939E-3</v>
      </c>
      <c r="AB518" s="2">
        <f>+DETALLE_GD_1[[#This Row],[VALOR PPTO]]*DETALLE_GD_1[[#This Row],[CANTIDAD RECIBIDA]]</f>
        <v>11996</v>
      </c>
      <c r="AC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8" s="3">
        <f>+DETALLE_GD_1[[#This Row],[CANTIDAD SOLICITADA]]-DETALLE_GD_1[[#This Row],[DEVOLUCIÓN]]</f>
        <v>1</v>
      </c>
      <c r="AE518" s="38" t="str">
        <f>+_xlfn.XLOOKUP(DETALLE_GD_1[[#This Row],[CODIGO]],PRODUCTOS[CODIGO],PRODUCTOS[DESC CORTA],"",0)</f>
        <v>LAVAMANOS DS THEOS</v>
      </c>
      <c r="AF518"/>
      <c r="AI518"/>
    </row>
    <row r="519" spans="1:35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6"/>
      <c r="V519" s="2"/>
      <c r="W519">
        <v>5886</v>
      </c>
      <c r="X519" s="2">
        <v>6579000000</v>
      </c>
      <c r="Y519" s="6">
        <v>1089</v>
      </c>
      <c r="Z519" s="38">
        <v>10010</v>
      </c>
      <c r="AA519" s="86">
        <f>+((DETALLE_GD_1[[#This Row],[VALOR X UN (GD)]]-DETALLE_GD_1[[#This Row],[VALOR PPTO]])/DETALLE_GD_1[[#This Row],[VALOR PPTO]])</f>
        <v>9.1827364554637279E-3</v>
      </c>
      <c r="AB519" s="2">
        <f>+DETALLE_GD_1[[#This Row],[VALOR PPTO]]*DETALLE_GD_1[[#This Row],[CANTIDAD RECIBIDA]]</f>
        <v>1089</v>
      </c>
      <c r="AC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19" s="3">
        <f>+DETALLE_GD_1[[#This Row],[CANTIDAD SOLICITADA]]-DETALLE_GD_1[[#This Row],[DEVOLUCIÓN]]</f>
        <v>1</v>
      </c>
      <c r="AE519" s="38" t="str">
        <f>+_xlfn.XLOOKUP(DETALLE_GD_1[[#This Row],[CODIGO]],PRODUCTOS[CODIGO],PRODUCTOS[DESC CORTA],"",0)</f>
        <v>SELLO INSTALACION WC</v>
      </c>
      <c r="AF519"/>
      <c r="AI519"/>
    </row>
    <row r="520" spans="1:35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6"/>
      <c r="V520" s="2"/>
      <c r="W520">
        <v>5886</v>
      </c>
      <c r="X520" s="2">
        <v>6579000000</v>
      </c>
      <c r="Y520" s="6">
        <v>1610.93361</v>
      </c>
      <c r="Z520" s="38">
        <v>10010</v>
      </c>
      <c r="AA520" s="86">
        <f>+((DETALLE_GD_1[[#This Row],[VALOR X UN (GD)]]-DETALLE_GD_1[[#This Row],[VALOR PPTO]])/DETALLE_GD_1[[#This Row],[VALOR PPTO]])</f>
        <v>4.1218334511075141E-5</v>
      </c>
      <c r="AB520" s="2">
        <f>+DETALLE_GD_1[[#This Row],[VALOR PPTO]]*DETALLE_GD_1[[#This Row],[CANTIDAD RECIBIDA]]</f>
        <v>1610.9336000000001</v>
      </c>
      <c r="AC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0" s="3">
        <f>+DETALLE_GD_1[[#This Row],[CANTIDAD SOLICITADA]]-DETALLE_GD_1[[#This Row],[DEVOLUCIÓN]]</f>
        <v>1</v>
      </c>
      <c r="AE520" s="38" t="str">
        <f>+_xlfn.XLOOKUP(DETALLE_GD_1[[#This Row],[CODIGO]],PRODUCTOS[CODIGO],PRODUCTOS[DESC CORTA],"",0)</f>
        <v>SET BALCON</v>
      </c>
      <c r="AF520"/>
      <c r="AI520"/>
    </row>
    <row r="521" spans="1:35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6"/>
      <c r="V521" s="2"/>
      <c r="W521">
        <v>5886</v>
      </c>
      <c r="X521" s="2">
        <v>6579000000</v>
      </c>
      <c r="Y521" s="6">
        <v>17145</v>
      </c>
      <c r="Z521" s="38">
        <v>10010</v>
      </c>
      <c r="AA521" s="86">
        <f>+((DETALLE_GD_1[[#This Row],[VALOR X UN (GD)]]-DETALLE_GD_1[[#This Row],[VALOR PPTO]])/DETALLE_GD_1[[#This Row],[VALOR PPTO]])</f>
        <v>-5.1035287255759697E-2</v>
      </c>
      <c r="AB521" s="2">
        <f>+DETALLE_GD_1[[#This Row],[VALOR PPTO]]*DETALLE_GD_1[[#This Row],[CANTIDAD RECIBIDA]]</f>
        <v>17145</v>
      </c>
      <c r="AC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1" s="3">
        <f>+DETALLE_GD_1[[#This Row],[CANTIDAD SOLICITADA]]-DETALLE_GD_1[[#This Row],[DEVOLUCIÓN]]</f>
        <v>1</v>
      </c>
      <c r="AE521" s="38" t="str">
        <f>+_xlfn.XLOOKUP(DETALLE_GD_1[[#This Row],[CODIGO]],PRODUCTOS[CODIGO],PRODUCTOS[DESC CORTA],"",0)</f>
        <v>ESTANQUE WC AURA</v>
      </c>
      <c r="AF521"/>
      <c r="AI521"/>
    </row>
    <row r="522" spans="1:35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6"/>
      <c r="V522" s="2"/>
      <c r="W522">
        <v>5886</v>
      </c>
      <c r="X522" s="2">
        <v>6579000000</v>
      </c>
      <c r="Y522" s="6">
        <v>23228</v>
      </c>
      <c r="Z522" s="38">
        <v>10010</v>
      </c>
      <c r="AA522" s="86">
        <f>+((DETALLE_GD_1[[#This Row],[VALOR X UN (GD)]]-DETALLE_GD_1[[#This Row],[VALOR PPTO]])/DETALLE_GD_1[[#This Row],[VALOR PPTO]])</f>
        <v>3.8315825727570172E-3</v>
      </c>
      <c r="AB522" s="2">
        <f>+DETALLE_GD_1[[#This Row],[VALOR PPTO]]*DETALLE_GD_1[[#This Row],[CANTIDAD RECIBIDA]]</f>
        <v>23228</v>
      </c>
      <c r="AC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2" s="3">
        <f>+DETALLE_GD_1[[#This Row],[CANTIDAD SOLICITADA]]-DETALLE_GD_1[[#This Row],[DEVOLUCIÓN]]</f>
        <v>1</v>
      </c>
      <c r="AE522" s="38" t="str">
        <f>+_xlfn.XLOOKUP(DETALLE_GD_1[[#This Row],[CODIGO]],PRODUCTOS[CODIGO],PRODUCTOS[DESC CORTA],"",0)</f>
        <v>TAZA WC AURA</v>
      </c>
      <c r="AF522"/>
      <c r="AI522"/>
    </row>
    <row r="523" spans="1:35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6"/>
      <c r="V523" s="2"/>
      <c r="W523">
        <v>5886</v>
      </c>
      <c r="X523" s="2">
        <v>6579000000</v>
      </c>
      <c r="Y523" s="6">
        <v>570454.86033000005</v>
      </c>
      <c r="Z523" s="38">
        <v>10010</v>
      </c>
      <c r="AA523" s="86">
        <f>+((DETALLE_GD_1[[#This Row],[VALOR X UN (GD)]]-DETALLE_GD_1[[#This Row],[VALOR PPTO]])/DETALLE_GD_1[[#This Row],[VALOR PPTO]])</f>
        <v>-2.5056941139318816E-2</v>
      </c>
      <c r="AB523" s="2">
        <f>+DETALLE_GD_1[[#This Row],[VALOR PPTO]]*DETALLE_GD_1[[#This Row],[CANTIDAD RECIBIDA]]</f>
        <v>570454.86599999992</v>
      </c>
      <c r="AC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3" s="3">
        <f>+DETALLE_GD_1[[#This Row],[CANTIDAD SOLICITADA]]-DETALLE_GD_1[[#This Row],[DEVOLUCIÓN]]</f>
        <v>270</v>
      </c>
      <c r="AE523" s="38" t="str">
        <f>+_xlfn.XLOOKUP(DETALLE_GD_1[[#This Row],[CODIGO]],PRODUCTOS[CODIGO],PRODUCTOS[DESC CORTA],"",0)</f>
        <v>AISLAN GLASS 90MM</v>
      </c>
      <c r="AF523"/>
      <c r="AI523"/>
    </row>
    <row r="524" spans="1:35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6"/>
      <c r="V524" s="2"/>
      <c r="W524">
        <v>5886</v>
      </c>
      <c r="X524" s="2">
        <v>6579000000</v>
      </c>
      <c r="Y524" s="6">
        <v>973829.99999999953</v>
      </c>
      <c r="Z524" s="38">
        <v>10010</v>
      </c>
      <c r="AA524" s="86">
        <f>+((DETALLE_GD_1[[#This Row],[VALOR X UN (GD)]]-DETALLE_GD_1[[#This Row],[VALOR PPTO]])/DETALLE_GD_1[[#This Row],[VALOR PPTO]])</f>
        <v>-5.1341609931960842E-5</v>
      </c>
      <c r="AB524" s="2">
        <f>+DETALLE_GD_1[[#This Row],[VALOR PPTO]]*DETALLE_GD_1[[#This Row],[CANTIDAD RECIBIDA]]</f>
        <v>973830</v>
      </c>
      <c r="AC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24" s="3">
        <f>+DETALLE_GD_1[[#This Row],[CANTIDAD SOLICITADA]]-DETALLE_GD_1[[#This Row],[DEVOLUCIÓN]]</f>
        <v>65</v>
      </c>
      <c r="AE524" s="38" t="str">
        <f>+_xlfn.XLOOKUP(DETALLE_GD_1[[#This Row],[CODIGO]],PRODUCTOS[CODIGO],PRODUCTOS[DESC CORTA],"",0)</f>
        <v>TERCIADO FENOLICO</v>
      </c>
      <c r="AF524"/>
      <c r="AI524"/>
    </row>
    <row r="525" spans="1:35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6"/>
      <c r="V525" s="2"/>
      <c r="W525">
        <v>5886</v>
      </c>
      <c r="X525" s="2">
        <v>6579000000</v>
      </c>
      <c r="Y525" s="6">
        <v>301407.95091999992</v>
      </c>
      <c r="Z525" s="38">
        <v>10010</v>
      </c>
      <c r="AA525" s="86">
        <f>+((DETALLE_GD_1[[#This Row],[VALOR X UN (GD)]]-DETALLE_GD_1[[#This Row],[VALOR PPTO]])/DETALLE_GD_1[[#This Row],[VALOR PPTO]])</f>
        <v>-8.9417017403104051E-5</v>
      </c>
      <c r="AB525" s="2">
        <f>+DETALLE_GD_1[[#This Row],[VALOR PPTO]]*DETALLE_GD_1[[#This Row],[CANTIDAD RECIBIDA]]</f>
        <v>301407.951</v>
      </c>
      <c r="AC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5" s="3">
        <f>+DETALLE_GD_1[[#This Row],[CANTIDAD SOLICITADA]]-DETALLE_GD_1[[#This Row],[DEVOLUCIÓN]]</f>
        <v>2</v>
      </c>
      <c r="AE525" s="38">
        <f>+_xlfn.XLOOKUP(DETALLE_GD_1[[#This Row],[CODIGO]],PRODUCTOS[CODIGO],PRODUCTOS[DESC CORTA],"",0)</f>
        <v>0</v>
      </c>
      <c r="AF525"/>
      <c r="AI525"/>
    </row>
    <row r="526" spans="1:35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6"/>
      <c r="V526" s="2"/>
      <c r="W526">
        <v>5886</v>
      </c>
      <c r="X526" s="2">
        <v>6579000000</v>
      </c>
      <c r="Y526" s="6">
        <v>4218.1170840000004</v>
      </c>
      <c r="Z526" s="38">
        <v>10010</v>
      </c>
      <c r="AA526" s="86">
        <f>+((DETALLE_GD_1[[#This Row],[VALOR X UN (GD)]]-DETALLE_GD_1[[#This Row],[VALOR PPTO]])/DETALLE_GD_1[[#This Row],[VALOR PPTO]])</f>
        <v>8.0102804165934655E-2</v>
      </c>
      <c r="AB526" s="2">
        <f>+DETALLE_GD_1[[#This Row],[VALOR PPTO]]*DETALLE_GD_1[[#This Row],[CANTIDAD RECIBIDA]]</f>
        <v>4218.1170000000002</v>
      </c>
      <c r="AC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6" s="3">
        <f>+DETALLE_GD_1[[#This Row],[CANTIDAD SOLICITADA]]-DETALLE_GD_1[[#This Row],[DEVOLUCIÓN]]</f>
        <v>2</v>
      </c>
      <c r="AE526" s="38" t="str">
        <f>+_xlfn.XLOOKUP(DETALLE_GD_1[[#This Row],[CODIGO]],PRODUCTOS[CODIGO],PRODUCTOS[DESC CORTA],"",0)</f>
        <v>TRAPOS DE ASEO</v>
      </c>
      <c r="AF526"/>
      <c r="AI526"/>
    </row>
    <row r="527" spans="1:35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6"/>
      <c r="V527" s="2"/>
      <c r="W527">
        <v>5886</v>
      </c>
      <c r="X527" s="2">
        <v>6579000000</v>
      </c>
      <c r="Y527" s="6">
        <v>3248.9480739999999</v>
      </c>
      <c r="Z527" s="38">
        <v>10010</v>
      </c>
      <c r="AA527" s="86">
        <f>+((DETALLE_GD_1[[#This Row],[VALOR X UN (GD)]]-DETALLE_GD_1[[#This Row],[VALOR PPTO]])/DETALLE_GD_1[[#This Row],[VALOR PPTO]])</f>
        <v>1.6005180753934691E-5</v>
      </c>
      <c r="AB527" s="2">
        <f>+DETALLE_GD_1[[#This Row],[VALOR PPTO]]*DETALLE_GD_1[[#This Row],[CANTIDAD RECIBIDA]]</f>
        <v>3248.9479999999999</v>
      </c>
      <c r="AC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7" s="3">
        <f>+DETALLE_GD_1[[#This Row],[CANTIDAD SOLICITADA]]-DETALLE_GD_1[[#This Row],[DEVOLUCIÓN]]</f>
        <v>2</v>
      </c>
      <c r="AE527" s="38" t="str">
        <f>+_xlfn.XLOOKUP(DETALLE_GD_1[[#This Row],[CODIGO]],PRODUCTOS[CODIGO],PRODUCTOS[DESC CORTA],"",0)</f>
        <v>HUAIPE BLANCO BOLSA</v>
      </c>
      <c r="AF527"/>
      <c r="AI527"/>
    </row>
    <row r="528" spans="1:35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6"/>
      <c r="V528" s="2"/>
      <c r="W528">
        <v>5886</v>
      </c>
      <c r="X528" s="2">
        <v>6579000000</v>
      </c>
      <c r="Y528" s="6">
        <v>8523.0292399999998</v>
      </c>
      <c r="Z528" s="38">
        <v>10010</v>
      </c>
      <c r="AA528" s="86">
        <f>+((DETALLE_GD_1[[#This Row],[VALOR X UN (GD)]]-DETALLE_GD_1[[#This Row],[VALOR PPTO]])/DETALLE_GD_1[[#This Row],[VALOR PPTO]])</f>
        <v>6.7460850656243104E-2</v>
      </c>
      <c r="AB528" s="2">
        <f>+DETALLE_GD_1[[#This Row],[VALOR PPTO]]*DETALLE_GD_1[[#This Row],[CANTIDAD RECIBIDA]]</f>
        <v>8523.0292000000009</v>
      </c>
      <c r="AC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8" s="3">
        <f>+DETALLE_GD_1[[#This Row],[CANTIDAD SOLICITADA]]-DETALLE_GD_1[[#This Row],[DEVOLUCIÓN]]</f>
        <v>4</v>
      </c>
      <c r="AE528" s="38" t="str">
        <f>+_xlfn.XLOOKUP(DETALLE_GD_1[[#This Row],[CODIGO]],PRODUCTOS[CODIGO],PRODUCTOS[DESC CORTA],"",0)</f>
        <v>DUCO</v>
      </c>
      <c r="AF528"/>
      <c r="AI528"/>
    </row>
    <row r="529" spans="1:35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6"/>
      <c r="V529" s="2"/>
      <c r="W529">
        <v>5886</v>
      </c>
      <c r="X529" s="2">
        <v>6579000000</v>
      </c>
      <c r="Y529" s="6">
        <v>15136</v>
      </c>
      <c r="Z529" s="38">
        <v>10010</v>
      </c>
      <c r="AA529" s="86">
        <f>+((DETALLE_GD_1[[#This Row],[VALOR X UN (GD)]]-DETALLE_GD_1[[#This Row],[VALOR PPTO]])/DETALLE_GD_1[[#This Row],[VALOR PPTO]])</f>
        <v>0</v>
      </c>
      <c r="AB529" s="2">
        <f>+DETALLE_GD_1[[#This Row],[VALOR PPTO]]*DETALLE_GD_1[[#This Row],[CANTIDAD RECIBIDA]]</f>
        <v>15136</v>
      </c>
      <c r="AC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29" s="3">
        <f>+DETALLE_GD_1[[#This Row],[CANTIDAD SOLICITADA]]-DETALLE_GD_1[[#This Row],[DEVOLUCIÓN]]</f>
        <v>2</v>
      </c>
      <c r="AE529" s="38" t="str">
        <f>+_xlfn.XLOOKUP(DETALLE_GD_1[[#This Row],[CODIGO]],PRODUCTOS[CODIGO],PRODUCTOS[DESC CORTA],"",0)</f>
        <v>CEERRADURA BAÑO 815 TUBULAR</v>
      </c>
      <c r="AF529"/>
      <c r="AI529"/>
    </row>
    <row r="530" spans="1:35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6"/>
      <c r="V530" s="2"/>
      <c r="W530">
        <v>5886</v>
      </c>
      <c r="X530" s="2">
        <v>6579000000</v>
      </c>
      <c r="Y530" s="6">
        <v>113940</v>
      </c>
      <c r="Z530" s="38">
        <v>10010</v>
      </c>
      <c r="AA530" s="86">
        <f>+((DETALLE_GD_1[[#This Row],[VALOR X UN (GD)]]-DETALLE_GD_1[[#This Row],[VALOR PPTO]])/DETALLE_GD_1[[#This Row],[VALOR PPTO]])</f>
        <v>0</v>
      </c>
      <c r="AB530" s="2">
        <f>+DETALLE_GD_1[[#This Row],[VALOR PPTO]]*DETALLE_GD_1[[#This Row],[CANTIDAD RECIBIDA]]</f>
        <v>113940</v>
      </c>
      <c r="AC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0" s="3">
        <f>+DETALLE_GD_1[[#This Row],[CANTIDAD SOLICITADA]]-DETALLE_GD_1[[#This Row],[DEVOLUCIÓN]]</f>
        <v>15</v>
      </c>
      <c r="AE530" s="38" t="str">
        <f>+_xlfn.XLOOKUP(DETALLE_GD_1[[#This Row],[CODIGO]],PRODUCTOS[CODIGO],PRODUCTOS[DESC CORTA],"",0)</f>
        <v>CERRADURA INOX 304</v>
      </c>
      <c r="AF530"/>
      <c r="AI530"/>
    </row>
    <row r="531" spans="1:35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6"/>
      <c r="V531" s="2"/>
      <c r="W531">
        <v>5886</v>
      </c>
      <c r="X531" s="2">
        <v>6579000000</v>
      </c>
      <c r="Y531" s="6">
        <v>10210.598529999999</v>
      </c>
      <c r="Z531" s="38">
        <v>10010</v>
      </c>
      <c r="AA531" s="86">
        <f>+((DETALLE_GD_1[[#This Row],[VALOR X UN (GD)]]-DETALLE_GD_1[[#This Row],[VALOR PPTO]])/DETALLE_GD_1[[#This Row],[VALOR PPTO]])</f>
        <v>3.9321886958966856E-5</v>
      </c>
      <c r="AB531" s="2">
        <f>+DETALLE_GD_1[[#This Row],[VALOR PPTO]]*DETALLE_GD_1[[#This Row],[CANTIDAD RECIBIDA]]</f>
        <v>10210.5985</v>
      </c>
      <c r="AC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1" s="3">
        <f>+DETALLE_GD_1[[#This Row],[CANTIDAD SOLICITADA]]-DETALLE_GD_1[[#This Row],[DEVOLUCIÓN]]</f>
        <v>5</v>
      </c>
      <c r="AE531" s="38" t="str">
        <f>+_xlfn.XLOOKUP(DETALLE_GD_1[[#This Row],[CODIGO]],PRODUCTOS[CODIGO],PRODUCTOS[DESC CORTA],"",0)</f>
        <v>BROCHA 5/8 X4</v>
      </c>
      <c r="AF531"/>
      <c r="AI531"/>
    </row>
    <row r="532" spans="1:35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6"/>
      <c r="V532" s="2"/>
      <c r="W532">
        <v>5886</v>
      </c>
      <c r="X532" s="2">
        <v>6579000000</v>
      </c>
      <c r="Y532" s="6">
        <v>4601.7689049999999</v>
      </c>
      <c r="Z532" s="38">
        <v>10010</v>
      </c>
      <c r="AA532" s="86">
        <f>+((DETALLE_GD_1[[#This Row],[VALOR X UN (GD)]]-DETALLE_GD_1[[#This Row],[VALOR PPTO]])/DETALLE_GD_1[[#This Row],[VALOR PPTO]])</f>
        <v>5.0198086866158326E-5</v>
      </c>
      <c r="AB532" s="2">
        <f>+DETALLE_GD_1[[#This Row],[VALOR PPTO]]*DETALLE_GD_1[[#This Row],[CANTIDAD RECIBIDA]]</f>
        <v>4601.7690000000002</v>
      </c>
      <c r="AC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2" s="3">
        <f>+DETALLE_GD_1[[#This Row],[CANTIDAD SOLICITADA]]-DETALLE_GD_1[[#This Row],[DEVOLUCIÓN]]</f>
        <v>5</v>
      </c>
      <c r="AE532" s="38">
        <f>+_xlfn.XLOOKUP(DETALLE_GD_1[[#This Row],[CODIGO]],PRODUCTOS[CODIGO],PRODUCTOS[DESC CORTA],"",0)</f>
        <v>0</v>
      </c>
      <c r="AF532"/>
      <c r="AI532"/>
    </row>
    <row r="533" spans="1:35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6"/>
      <c r="V533" s="2"/>
      <c r="W533">
        <v>5886</v>
      </c>
      <c r="X533" s="2">
        <v>6579000000</v>
      </c>
      <c r="Y533" s="6">
        <v>14287.56637</v>
      </c>
      <c r="Z533" s="38">
        <v>10010</v>
      </c>
      <c r="AA533" s="86">
        <f>+((DETALLE_GD_1[[#This Row],[VALOR X UN (GD)]]-DETALLE_GD_1[[#This Row],[VALOR PPTO]])/DETALLE_GD_1[[#This Row],[VALOR PPTO]])</f>
        <v>2.4800234525592015E-3</v>
      </c>
      <c r="AB533" s="2">
        <f>+DETALLE_GD_1[[#This Row],[VALOR PPTO]]*DETALLE_GD_1[[#This Row],[CANTIDAD RECIBIDA]]</f>
        <v>14287.566500000001</v>
      </c>
      <c r="AC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3" s="3">
        <f>+DETALLE_GD_1[[#This Row],[CANTIDAD SOLICITADA]]-DETALLE_GD_1[[#This Row],[DEVOLUCIÓN]]</f>
        <v>5</v>
      </c>
      <c r="AE533" s="38" t="str">
        <f>+_xlfn.XLOOKUP(DETALLE_GD_1[[#This Row],[CODIGO]],PRODUCTOS[CODIGO],PRODUCTOS[DESC CORTA],"",0)</f>
        <v>RODILLO CHIPORRO</v>
      </c>
      <c r="AF533"/>
      <c r="AI533"/>
    </row>
    <row r="534" spans="1:35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6"/>
      <c r="V534" s="2"/>
      <c r="W534">
        <v>5886</v>
      </c>
      <c r="X534" s="2">
        <v>6579000000</v>
      </c>
      <c r="Y534" s="6">
        <v>95779</v>
      </c>
      <c r="Z534" s="38">
        <v>10010</v>
      </c>
      <c r="AA534" s="86">
        <f>+((DETALLE_GD_1[[#This Row],[VALOR X UN (GD)]]-DETALLE_GD_1[[#This Row],[VALOR PPTO]])/DETALLE_GD_1[[#This Row],[VALOR PPTO]])</f>
        <v>1.0440702032804685E-5</v>
      </c>
      <c r="AB534" s="2">
        <f>+DETALLE_GD_1[[#This Row],[VALOR PPTO]]*DETALLE_GD_1[[#This Row],[CANTIDAD RECIBIDA]]</f>
        <v>95779</v>
      </c>
      <c r="AC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4" s="3">
        <f>+DETALLE_GD_1[[#This Row],[CANTIDAD SOLICITADA]]-DETALLE_GD_1[[#This Row],[DEVOLUCIÓN]]</f>
        <v>2</v>
      </c>
      <c r="AE534" s="38">
        <f>+_xlfn.XLOOKUP(DETALLE_GD_1[[#This Row],[CODIGO]],PRODUCTOS[CODIGO],PRODUCTOS[DESC CORTA],"",0)</f>
        <v>0</v>
      </c>
      <c r="AF534"/>
      <c r="AI534"/>
    </row>
    <row r="535" spans="1:35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6"/>
      <c r="V535" s="2"/>
      <c r="W535">
        <v>5886</v>
      </c>
      <c r="X535" s="2">
        <v>6579000000</v>
      </c>
      <c r="Y535" s="6">
        <v>92120</v>
      </c>
      <c r="Z535" s="38">
        <v>10010</v>
      </c>
      <c r="AA535" s="86">
        <f>+((DETALLE_GD_1[[#This Row],[VALOR X UN (GD)]]-DETALLE_GD_1[[#This Row],[VALOR PPTO]])/DETALLE_GD_1[[#This Row],[VALOR PPTO]])</f>
        <v>0</v>
      </c>
      <c r="AB535" s="2">
        <f>+DETALLE_GD_1[[#This Row],[VALOR PPTO]]*DETALLE_GD_1[[#This Row],[CANTIDAD RECIBIDA]]</f>
        <v>92120</v>
      </c>
      <c r="AC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5" s="3">
        <f>+DETALLE_GD_1[[#This Row],[CANTIDAD SOLICITADA]]-DETALLE_GD_1[[#This Row],[DEVOLUCIÓN]]</f>
        <v>2</v>
      </c>
      <c r="AE535" s="38">
        <f>+_xlfn.XLOOKUP(DETALLE_GD_1[[#This Row],[CODIGO]],PRODUCTOS[CODIGO],PRODUCTOS[DESC CORTA],"",0)</f>
        <v>0</v>
      </c>
      <c r="AF535"/>
      <c r="AI535"/>
    </row>
    <row r="536" spans="1:35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6"/>
      <c r="V536" s="2"/>
      <c r="W536">
        <v>5886</v>
      </c>
      <c r="X536" s="2">
        <v>6579000000</v>
      </c>
      <c r="Y536" s="6">
        <v>937615.00000200036</v>
      </c>
      <c r="Z536" s="38">
        <v>10010</v>
      </c>
      <c r="AA536" s="86">
        <f>+((DETALLE_GD_1[[#This Row],[VALOR X UN (GD)]]-DETALLE_GD_1[[#This Row],[VALOR PPTO]])/DETALLE_GD_1[[#This Row],[VALOR PPTO]])</f>
        <v>-8.6613375407472489E-3</v>
      </c>
      <c r="AB536" s="2">
        <f>+DETALLE_GD_1[[#This Row],[VALOR PPTO]]*DETALLE_GD_1[[#This Row],[CANTIDAD RECIBIDA]]</f>
        <v>937615.00020000001</v>
      </c>
      <c r="AC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6" s="3">
        <f>+DETALLE_GD_1[[#This Row],[CANTIDAD SOLICITADA]]-DETALLE_GD_1[[#This Row],[DEVOLUCIÓN]]</f>
        <v>6</v>
      </c>
      <c r="AE536" s="38" t="str">
        <f>+_xlfn.XLOOKUP(DETALLE_GD_1[[#This Row],[CODIGO]],PRODUCTOS[CODIGO],PRODUCTOS[DESC CORTA],"",0)</f>
        <v>MEMBRANA PVC</v>
      </c>
      <c r="AF536"/>
      <c r="AI536"/>
    </row>
    <row r="537" spans="1:35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6" t="s">
        <v>2011</v>
      </c>
      <c r="V537" s="2">
        <v>1088092</v>
      </c>
      <c r="W537">
        <v>5886</v>
      </c>
      <c r="X537" s="2">
        <v>6579000000</v>
      </c>
      <c r="Y537" s="6">
        <v>950591.03336</v>
      </c>
      <c r="Z537" s="38">
        <v>10010</v>
      </c>
      <c r="AA537" s="86">
        <f>+((DETALLE_GD_1[[#This Row],[VALOR X UN (GD)]]-DETALLE_GD_1[[#This Row],[VALOR PPTO]])/DETALLE_GD_1[[#This Row],[VALOR PPTO]])</f>
        <v>9.337976586339182E-2</v>
      </c>
      <c r="AB537" s="2">
        <f>+DETALLE_GD_1[[#This Row],[VALOR PPTO]]*DETALLE_GD_1[[#This Row],[CANTIDAD RECIBIDA]]</f>
        <v>950591.03200000001</v>
      </c>
      <c r="AC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37" s="3">
        <f>+DETALLE_GD_1[[#This Row],[CANTIDAD SOLICITADA]]-DETALLE_GD_1[[#This Row],[DEVOLUCIÓN]]</f>
        <v>80</v>
      </c>
      <c r="AE537" s="38" t="str">
        <f>+_xlfn.XLOOKUP(DETALLE_GD_1[[#This Row],[CODIGO]],PRODUCTOS[CODIGO],PRODUCTOS[DESC CORTA],"",0)</f>
        <v>PISO TARKET</v>
      </c>
      <c r="AF537"/>
      <c r="AI537"/>
    </row>
    <row r="538" spans="1:35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6"/>
      <c r="V538" s="2"/>
      <c r="W538">
        <v>5886</v>
      </c>
      <c r="X538" s="2">
        <v>6579000000</v>
      </c>
      <c r="Y538" s="6">
        <v>959764.51785405388</v>
      </c>
      <c r="Z538" s="38">
        <v>10010</v>
      </c>
      <c r="AA538" s="86">
        <f>+((DETALLE_GD_1[[#This Row],[VALOR X UN (GD)]]-DETALLE_GD_1[[#This Row],[VALOR PPTO]])/DETALLE_GD_1[[#This Row],[VALOR PPTO]])</f>
        <v>-0.96822970634983885</v>
      </c>
      <c r="AB538" s="2">
        <f>+DETALLE_GD_1[[#This Row],[VALOR PPTO]]*DETALLE_GD_1[[#This Row],[CANTIDAD RECIBIDA]]</f>
        <v>959764.5</v>
      </c>
      <c r="AC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8" s="3">
        <f>+DETALLE_GD_1[[#This Row],[CANTIDAD SOLICITADA]]-DETALLE_GD_1[[#This Row],[DEVOLUCIÓN]]</f>
        <v>9000</v>
      </c>
      <c r="AE538" s="38" t="str">
        <f>+_xlfn.XLOOKUP(DETALLE_GD_1[[#This Row],[CODIGO]],PRODUCTOS[CODIGO],PRODUCTOS[DESC CORTA],"",0)</f>
        <v>TORNILLO CRS 6X1 5/8</v>
      </c>
      <c r="AF538"/>
      <c r="AI538"/>
    </row>
    <row r="539" spans="1:35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6"/>
      <c r="V539" s="2"/>
      <c r="W539">
        <v>5886</v>
      </c>
      <c r="X539" s="2">
        <v>6579000000</v>
      </c>
      <c r="Y539" s="6">
        <v>8101.081000000001</v>
      </c>
      <c r="Z539" s="38">
        <v>10010</v>
      </c>
      <c r="AA539" s="86">
        <f>+((DETALLE_GD_1[[#This Row],[VALOR X UN (GD)]]-DETALLE_GD_1[[#This Row],[VALOR PPTO]])/DETALLE_GD_1[[#This Row],[VALOR PPTO]])</f>
        <v>-1.2344002666275806E-5</v>
      </c>
      <c r="AB539" s="2">
        <f>+DETALLE_GD_1[[#This Row],[VALOR PPTO]]*DETALLE_GD_1[[#This Row],[CANTIDAD RECIBIDA]]</f>
        <v>8101.1</v>
      </c>
      <c r="AC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39" s="3">
        <f>+DETALLE_GD_1[[#This Row],[CANTIDAD SOLICITADA]]-DETALLE_GD_1[[#This Row],[DEVOLUCIÓN]]</f>
        <v>500</v>
      </c>
      <c r="AE539" s="38">
        <f>+_xlfn.XLOOKUP(DETALLE_GD_1[[#This Row],[CODIGO]],PRODUCTOS[CODIGO],PRODUCTOS[DESC CORTA],"",0)</f>
        <v>0</v>
      </c>
      <c r="AF539"/>
      <c r="AI539"/>
    </row>
    <row r="540" spans="1:35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6"/>
      <c r="V540" s="2"/>
      <c r="W540">
        <v>5886</v>
      </c>
      <c r="X540" s="2">
        <v>6579000000</v>
      </c>
      <c r="Y540" s="6">
        <v>2440.1080000000002</v>
      </c>
      <c r="Z540" s="38">
        <v>10010</v>
      </c>
      <c r="AA540" s="86">
        <f>+((DETALLE_GD_1[[#This Row],[VALOR X UN (GD)]]-DETALLE_GD_1[[#This Row],[VALOR PPTO]])/DETALLE_GD_1[[#This Row],[VALOR PPTO]])</f>
        <v>-4.0981926970292619E-5</v>
      </c>
      <c r="AB540" s="2">
        <f>+DETALLE_GD_1[[#This Row],[VALOR PPTO]]*DETALLE_GD_1[[#This Row],[CANTIDAD RECIBIDA]]</f>
        <v>2440.1000000000004</v>
      </c>
      <c r="AC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0" s="3">
        <f>+DETALLE_GD_1[[#This Row],[CANTIDAD SOLICITADA]]-DETALLE_GD_1[[#This Row],[DEVOLUCIÓN]]</f>
        <v>500</v>
      </c>
      <c r="AE540" s="38" t="str">
        <f>+_xlfn.XLOOKUP(DETALLE_GD_1[[#This Row],[CODIGO]],PRODUCTOS[CODIGO],PRODUCTOS[DESC CORTA],"",0)</f>
        <v>TORNILLO CRS 6X2 1/4</v>
      </c>
      <c r="AF540"/>
      <c r="AI540"/>
    </row>
    <row r="541" spans="1:35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6"/>
      <c r="V541" s="2"/>
      <c r="W541">
        <v>5886</v>
      </c>
      <c r="X541" s="2">
        <v>6579000000</v>
      </c>
      <c r="Y541" s="6">
        <v>7709</v>
      </c>
      <c r="Z541" s="38">
        <v>10010</v>
      </c>
      <c r="AA541" s="86">
        <f>+((DETALLE_GD_1[[#This Row],[VALOR X UN (GD)]]-DETALLE_GD_1[[#This Row],[VALOR PPTO]])/DETALLE_GD_1[[#This Row],[VALOR PPTO]])</f>
        <v>-9.0802957582046962E-4</v>
      </c>
      <c r="AB541" s="2">
        <f>+DETALLE_GD_1[[#This Row],[VALOR PPTO]]*DETALLE_GD_1[[#This Row],[CANTIDAD RECIBIDA]]</f>
        <v>7709</v>
      </c>
      <c r="AC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1" s="3">
        <f>+DETALLE_GD_1[[#This Row],[CANTIDAD SOLICITADA]]-DETALLE_GD_1[[#This Row],[DEVOLUCIÓN]]</f>
        <v>1</v>
      </c>
      <c r="AE541" s="38" t="str">
        <f>+_xlfn.XLOOKUP(DETALLE_GD_1[[#This Row],[CODIGO]],PRODUCTOS[CODIGO],PRODUCTOS[DESC CORTA],"",0)</f>
        <v>PEDESTAL DS THEOS</v>
      </c>
      <c r="AF541"/>
      <c r="AI541"/>
    </row>
    <row r="542" spans="1:35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6" t="s">
        <v>2011</v>
      </c>
      <c r="V542" s="2">
        <v>404380</v>
      </c>
      <c r="W542">
        <v>5886</v>
      </c>
      <c r="X542" s="2">
        <v>6579000000</v>
      </c>
      <c r="Y542" s="6">
        <v>506250</v>
      </c>
      <c r="Z542" s="38">
        <v>10010</v>
      </c>
      <c r="AA542" s="86">
        <f>+((DETALLE_GD_1[[#This Row],[VALOR X UN (GD)]]-DETALLE_GD_1[[#This Row],[VALOR PPTO]])/DETALLE_GD_1[[#This Row],[VALOR PPTO]])</f>
        <v>-0.2012246913580247</v>
      </c>
      <c r="AB542" s="2">
        <f>+DETALLE_GD_1[[#This Row],[VALOR PPTO]]*DETALLE_GD_1[[#This Row],[CANTIDAD RECIBIDA]]</f>
        <v>506250</v>
      </c>
      <c r="AC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2" s="3">
        <f>+DETALLE_GD_1[[#This Row],[CANTIDAD SOLICITADA]]-DETALLE_GD_1[[#This Row],[DEVOLUCIÓN]]</f>
        <v>5</v>
      </c>
      <c r="AE542" s="38">
        <f>+_xlfn.XLOOKUP(DETALLE_GD_1[[#This Row],[CODIGO]],PRODUCTOS[CODIGO],PRODUCTOS[DESC CORTA],"",0)</f>
        <v>0</v>
      </c>
      <c r="AF542"/>
      <c r="AI542"/>
    </row>
    <row r="543" spans="1:35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6" t="s">
        <v>2011</v>
      </c>
      <c r="V543" s="2">
        <v>2133483</v>
      </c>
      <c r="W543">
        <v>5886</v>
      </c>
      <c r="X543" s="2">
        <v>6579000000</v>
      </c>
      <c r="Y543" s="6">
        <v>170752.63150399996</v>
      </c>
      <c r="Z543" s="38">
        <v>10010</v>
      </c>
      <c r="AA543" s="86">
        <f>+((DETALLE_GD_1[[#This Row],[VALOR X UN (GD)]]-DETALLE_GD_1[[#This Row],[VALOR PPTO]])/DETALLE_GD_1[[#This Row],[VALOR PPTO]])</f>
        <v>-5.7320705845140721E-2</v>
      </c>
      <c r="AB543" s="2">
        <f>+DETALLE_GD_1[[#This Row],[VALOR PPTO]]*DETALLE_GD_1[[#This Row],[CANTIDAD RECIBIDA]]</f>
        <v>170752.6496</v>
      </c>
      <c r="AC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3" s="3">
        <f>+DETALLE_GD_1[[#This Row],[CANTIDAD SOLICITADA]]-DETALLE_GD_1[[#This Row],[DEVOLUCIÓN]]</f>
        <v>464</v>
      </c>
      <c r="AE543" s="38" t="str">
        <f>+_xlfn.XLOOKUP(DETALLE_GD_1[[#This Row],[CODIGO]],PRODUCTOS[CODIGO],PRODUCTOS[DESC CORTA],"",0)</f>
        <v>CONECTOR DENTADO</v>
      </c>
      <c r="AF543"/>
      <c r="AI543"/>
    </row>
    <row r="544" spans="1:35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6"/>
      <c r="V544" s="2"/>
      <c r="W544">
        <v>5886</v>
      </c>
      <c r="X544" s="2">
        <v>6579000000</v>
      </c>
      <c r="Y544" s="6">
        <v>1771709.0217599999</v>
      </c>
      <c r="Z544" s="38">
        <v>10010</v>
      </c>
      <c r="AA544" s="86">
        <f>+((DETALLE_GD_1[[#This Row],[VALOR X UN (GD)]]-DETALLE_GD_1[[#This Row],[VALOR PPTO]])/DETALLE_GD_1[[#This Row],[VALOR PPTO]])</f>
        <v>1.2734018788855073E-2</v>
      </c>
      <c r="AB544" s="2">
        <f>+DETALLE_GD_1[[#This Row],[VALOR PPTO]]*DETALLE_GD_1[[#This Row],[CANTIDAD RECIBIDA]]</f>
        <v>1771709.024</v>
      </c>
      <c r="AC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4" s="3">
        <f>+DETALLE_GD_1[[#This Row],[CANTIDAD SOLICITADA]]-DETALLE_GD_1[[#This Row],[DEVOLUCIÓN]]</f>
        <v>80</v>
      </c>
      <c r="AE544" s="38" t="str">
        <f>+_xlfn.XLOOKUP(DETALLE_GD_1[[#This Row],[CODIGO]],PRODUCTOS[CODIGO],PRODUCTOS[DESC CORTA],"",0)</f>
        <v>VOLCANITA EMPAPELADA CIELO</v>
      </c>
      <c r="AF544"/>
      <c r="AI544"/>
    </row>
    <row r="545" spans="1:35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6"/>
      <c r="V545" s="2"/>
      <c r="W545">
        <v>5886</v>
      </c>
      <c r="X545" s="2">
        <v>6579000000</v>
      </c>
      <c r="Y545" s="6">
        <v>139999.8464000001</v>
      </c>
      <c r="Z545" s="38">
        <v>10010</v>
      </c>
      <c r="AA545" s="86">
        <f>+((DETALLE_GD_1[[#This Row],[VALOR X UN (GD)]]-DETALLE_GD_1[[#This Row],[VALOR PPTO]])/DETALLE_GD_1[[#This Row],[VALOR PPTO]])</f>
        <v>1.1428584490190236E-6</v>
      </c>
      <c r="AB545" s="2">
        <f>+DETALLE_GD_1[[#This Row],[VALOR PPTO]]*DETALLE_GD_1[[#This Row],[CANTIDAD RECIBIDA]]</f>
        <v>139999.84</v>
      </c>
      <c r="AC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5" s="3">
        <f>+DETALLE_GD_1[[#This Row],[CANTIDAD SOLICITADA]]-DETALLE_GD_1[[#This Row],[DEVOLUCIÓN]]</f>
        <v>200</v>
      </c>
      <c r="AE545" s="38">
        <f>+_xlfn.XLOOKUP(DETALLE_GD_1[[#This Row],[CODIGO]],PRODUCTOS[CODIGO],PRODUCTOS[DESC CORTA],"",0)</f>
        <v>0</v>
      </c>
      <c r="AF545"/>
      <c r="AI545"/>
    </row>
    <row r="546" spans="1:35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6"/>
      <c r="V546" s="2"/>
      <c r="W546">
        <v>5886</v>
      </c>
      <c r="X546" s="2">
        <v>6579000000</v>
      </c>
      <c r="Y546" s="6" t="s">
        <v>355</v>
      </c>
      <c r="Z546" s="38">
        <v>10010</v>
      </c>
      <c r="AA546" s="86" t="e">
        <f>+((DETALLE_GD_1[[#This Row],[VALOR X UN (GD)]]-DETALLE_GD_1[[#This Row],[VALOR PPTO]])/DETALLE_GD_1[[#This Row],[VALOR PPTO]])</f>
        <v>#DIV/0!</v>
      </c>
      <c r="AB546" s="2">
        <f>+DETALLE_GD_1[[#This Row],[VALOR PPTO]]*DETALLE_GD_1[[#This Row],[CANTIDAD RECIBIDA]]</f>
        <v>0</v>
      </c>
      <c r="AC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6" s="3">
        <f>+DETALLE_GD_1[[#This Row],[CANTIDAD SOLICITADA]]-DETALLE_GD_1[[#This Row],[DEVOLUCIÓN]]</f>
        <v>1</v>
      </c>
      <c r="AE546" s="38" t="str">
        <f>+_xlfn.XLOOKUP(DETALLE_GD_1[[#This Row],[CODIGO]],PRODUCTOS[CODIGO],PRODUCTOS[DESC CORTA],"",0)</f>
        <v/>
      </c>
      <c r="AF546"/>
      <c r="AI546"/>
    </row>
    <row r="547" spans="1:35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6"/>
      <c r="V547" s="2"/>
      <c r="W547">
        <v>5886</v>
      </c>
      <c r="X547" s="2">
        <v>6579000000</v>
      </c>
      <c r="Y547" s="6" t="s">
        <v>355</v>
      </c>
      <c r="Z547" s="38">
        <v>10010</v>
      </c>
      <c r="AA547" s="86" t="e">
        <f>+((DETALLE_GD_1[[#This Row],[VALOR X UN (GD)]]-DETALLE_GD_1[[#This Row],[VALOR PPTO]])/DETALLE_GD_1[[#This Row],[VALOR PPTO]])</f>
        <v>#DIV/0!</v>
      </c>
      <c r="AB547" s="2">
        <f>+DETALLE_GD_1[[#This Row],[VALOR PPTO]]*DETALLE_GD_1[[#This Row],[CANTIDAD RECIBIDA]]</f>
        <v>0</v>
      </c>
      <c r="AC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7" s="3">
        <f>+DETALLE_GD_1[[#This Row],[CANTIDAD SOLICITADA]]-DETALLE_GD_1[[#This Row],[DEVOLUCIÓN]]</f>
        <v>1</v>
      </c>
      <c r="AE547" s="38" t="str">
        <f>+_xlfn.XLOOKUP(DETALLE_GD_1[[#This Row],[CODIGO]],PRODUCTOS[CODIGO],PRODUCTOS[DESC CORTA],"",0)</f>
        <v/>
      </c>
      <c r="AF547"/>
      <c r="AI547"/>
    </row>
    <row r="548" spans="1:35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6" t="s">
        <v>2012</v>
      </c>
      <c r="V548" s="2">
        <v>2464990</v>
      </c>
      <c r="W548">
        <v>5886</v>
      </c>
      <c r="X548" s="2">
        <v>6579000000</v>
      </c>
      <c r="Y548" s="6">
        <v>1529748.5150160005</v>
      </c>
      <c r="Z548" s="38">
        <v>10010</v>
      </c>
      <c r="AA548" s="86">
        <f>+((DETALLE_GD_1[[#This Row],[VALOR X UN (GD)]]-DETALLE_GD_1[[#This Row],[VALOR PPTO]])/DETALLE_GD_1[[#This Row],[VALOR PPTO]])</f>
        <v>1.3618238389790495E-2</v>
      </c>
      <c r="AB548" s="2">
        <f>+DETALLE_GD_1[[#This Row],[VALOR PPTO]]*DETALLE_GD_1[[#This Row],[CANTIDAD RECIBIDA]]</f>
        <v>1529748.5183999999</v>
      </c>
      <c r="AC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48" s="3">
        <f>+DETALLE_GD_1[[#This Row],[CANTIDAD SOLICITADA]]-DETALLE_GD_1[[#This Row],[DEVOLUCIÓN]]</f>
        <v>72</v>
      </c>
      <c r="AE548" s="38" t="str">
        <f>+_xlfn.XLOOKUP(DETALLE_GD_1[[#This Row],[CODIGO]],PRODUCTOS[CODIGO],PRODUCTOS[DESC CORTA],"",0)</f>
        <v>SMARTPANEL</v>
      </c>
      <c r="AF548"/>
      <c r="AI548"/>
    </row>
    <row r="549" spans="1:35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6"/>
      <c r="V549" s="2"/>
      <c r="W549">
        <v>5886</v>
      </c>
      <c r="X549" s="2">
        <v>6579000000</v>
      </c>
      <c r="Y549" s="6">
        <v>904223.85275999969</v>
      </c>
      <c r="Z549" s="38">
        <v>10010</v>
      </c>
      <c r="AA549" s="86">
        <f>+((DETALLE_GD_1[[#This Row],[VALOR X UN (GD)]]-DETALLE_GD_1[[#This Row],[VALOR PPTO]])/DETALLE_GD_1[[#This Row],[VALOR PPTO]])</f>
        <v>-8.9417017403104051E-5</v>
      </c>
      <c r="AB549" s="2">
        <f>+DETALLE_GD_1[[#This Row],[VALOR PPTO]]*DETALLE_GD_1[[#This Row],[CANTIDAD RECIBIDA]]</f>
        <v>904223.853</v>
      </c>
      <c r="AC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49" s="3">
        <f>+DETALLE_GD_1[[#This Row],[CANTIDAD SOLICITADA]]-DETALLE_GD_1[[#This Row],[DEVOLUCIÓN]]</f>
        <v>6</v>
      </c>
      <c r="AE549" s="38">
        <f>+_xlfn.XLOOKUP(DETALLE_GD_1[[#This Row],[CODIGO]],PRODUCTOS[CODIGO],PRODUCTOS[DESC CORTA],"",0)</f>
        <v>0</v>
      </c>
      <c r="AF549"/>
      <c r="AI549"/>
    </row>
    <row r="550" spans="1:35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6"/>
      <c r="V550" s="2"/>
      <c r="W550">
        <v>5886</v>
      </c>
      <c r="X550" s="2">
        <v>6579000000</v>
      </c>
      <c r="Y550" s="6">
        <v>106640.50198378378</v>
      </c>
      <c r="Z550" s="38">
        <v>10010</v>
      </c>
      <c r="AA550" s="86">
        <f>+((DETALLE_GD_1[[#This Row],[VALOR X UN (GD)]]-DETALLE_GD_1[[#This Row],[VALOR PPTO]])/DETALLE_GD_1[[#This Row],[VALOR PPTO]])</f>
        <v>-0.96822970634983885</v>
      </c>
      <c r="AB550" s="2">
        <f>+DETALLE_GD_1[[#This Row],[VALOR PPTO]]*DETALLE_GD_1[[#This Row],[CANTIDAD RECIBIDA]]</f>
        <v>106640.5</v>
      </c>
      <c r="AC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0" s="3">
        <f>+DETALLE_GD_1[[#This Row],[CANTIDAD SOLICITADA]]-DETALLE_GD_1[[#This Row],[DEVOLUCIÓN]]</f>
        <v>1000</v>
      </c>
      <c r="AE550" s="38" t="str">
        <f>+_xlfn.XLOOKUP(DETALLE_GD_1[[#This Row],[CODIGO]],PRODUCTOS[CODIGO],PRODUCTOS[DESC CORTA],"",0)</f>
        <v>TORNILLO CRS 6X1 5/8</v>
      </c>
      <c r="AF550"/>
      <c r="AI550"/>
    </row>
    <row r="551" spans="1:35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6"/>
      <c r="V551" s="2"/>
      <c r="W551">
        <v>5886</v>
      </c>
      <c r="X551" s="2">
        <v>6579000000</v>
      </c>
      <c r="Y551" s="6">
        <v>6878.3200000000006</v>
      </c>
      <c r="Z551" s="38">
        <v>10010</v>
      </c>
      <c r="AA551" s="86">
        <f>+((DETALLE_GD_1[[#This Row],[VALOR X UN (GD)]]-DETALLE_GD_1[[#This Row],[VALOR PPTO]])/DETALLE_GD_1[[#This Row],[VALOR PPTO]])</f>
        <v>-4.3615428230840323E-5</v>
      </c>
      <c r="AB551" s="2">
        <f>+DETALLE_GD_1[[#This Row],[VALOR PPTO]]*DETALLE_GD_1[[#This Row],[CANTIDAD RECIBIDA]]</f>
        <v>6878.3</v>
      </c>
      <c r="AC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1" s="3">
        <f>+DETALLE_GD_1[[#This Row],[CANTIDAD SOLICITADA]]-DETALLE_GD_1[[#This Row],[DEVOLUCIÓN]]</f>
        <v>1000</v>
      </c>
      <c r="AE551" s="38">
        <f>+_xlfn.XLOOKUP(DETALLE_GD_1[[#This Row],[CODIGO]],PRODUCTOS[CODIGO],PRODUCTOS[DESC CORTA],"",0)</f>
        <v>0</v>
      </c>
      <c r="AF551"/>
      <c r="AI551"/>
    </row>
    <row r="552" spans="1:35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6" t="s">
        <v>2011</v>
      </c>
      <c r="V552" s="2">
        <v>12666906</v>
      </c>
      <c r="W552">
        <v>5886</v>
      </c>
      <c r="X552" s="2">
        <v>6579000000</v>
      </c>
      <c r="Y552" s="6">
        <v>94811.586850000007</v>
      </c>
      <c r="Z552" s="38">
        <v>10010</v>
      </c>
      <c r="AA552" s="86">
        <f>+((DETALLE_GD_1[[#This Row],[VALOR X UN (GD)]]-DETALLE_GD_1[[#This Row],[VALOR PPTO]])/DETALLE_GD_1[[#This Row],[VALOR PPTO]])</f>
        <v>-2.0656758348683237E-4</v>
      </c>
      <c r="AB552" s="2">
        <f>+DETALLE_GD_1[[#This Row],[VALOR PPTO]]*DETALLE_GD_1[[#This Row],[CANTIDAD RECIBIDA]]</f>
        <v>94811.585000000006</v>
      </c>
      <c r="AC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2" s="3">
        <f>+DETALLE_GD_1[[#This Row],[CANTIDAD SOLICITADA]]-DETALLE_GD_1[[#This Row],[DEVOLUCIÓN]]</f>
        <v>50</v>
      </c>
      <c r="AE552" s="38" t="str">
        <f>+_xlfn.XLOOKUP(DETALLE_GD_1[[#This Row],[CODIGO]],PRODUCTOS[CODIGO],PRODUCTOS[DESC CORTA],"",0)</f>
        <v>POLIETILENO</v>
      </c>
      <c r="AF552"/>
      <c r="AI552"/>
    </row>
    <row r="553" spans="1:35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6"/>
      <c r="V553" s="2"/>
      <c r="W553">
        <v>5886</v>
      </c>
      <c r="X553" s="2">
        <v>6579000000</v>
      </c>
      <c r="Y553" s="6">
        <v>570454.86033000005</v>
      </c>
      <c r="Z553" s="38">
        <v>10010</v>
      </c>
      <c r="AA553" s="86">
        <f>+((DETALLE_GD_1[[#This Row],[VALOR X UN (GD)]]-DETALLE_GD_1[[#This Row],[VALOR PPTO]])/DETALLE_GD_1[[#This Row],[VALOR PPTO]])</f>
        <v>-6.758618130535847E-2</v>
      </c>
      <c r="AB553" s="2">
        <f>+DETALLE_GD_1[[#This Row],[VALOR PPTO]]*DETALLE_GD_1[[#This Row],[CANTIDAD RECIBIDA]]</f>
        <v>570454.86599999992</v>
      </c>
      <c r="AC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3" s="3">
        <f>+DETALLE_GD_1[[#This Row],[CANTIDAD SOLICITADA]]-DETALLE_GD_1[[#This Row],[DEVOLUCIÓN]]</f>
        <v>270</v>
      </c>
      <c r="AE553" s="38" t="str">
        <f>+_xlfn.XLOOKUP(DETALLE_GD_1[[#This Row],[CODIGO]],PRODUCTOS[CODIGO],PRODUCTOS[DESC CORTA],"",0)</f>
        <v>AISLAN DENSIDAD 14 KG/M3 (13.5 M2 X BOLSA) SKU 4000147</v>
      </c>
      <c r="AF553"/>
      <c r="AI553"/>
    </row>
    <row r="554" spans="1:35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6"/>
      <c r="V554" s="2"/>
      <c r="W554">
        <v>5886</v>
      </c>
      <c r="X554" s="2">
        <v>6579000000</v>
      </c>
      <c r="Y554" s="6">
        <v>709762.85999999987</v>
      </c>
      <c r="Z554" s="38">
        <v>10010</v>
      </c>
      <c r="AA554" s="86">
        <f>+((DETALLE_GD_1[[#This Row],[VALOR X UN (GD)]]-DETALLE_GD_1[[#This Row],[VALOR PPTO]])/DETALLE_GD_1[[#This Row],[VALOR PPTO]])</f>
        <v>2.1133821040261184E-7</v>
      </c>
      <c r="AB554" s="2">
        <f>+DETALLE_GD_1[[#This Row],[VALOR PPTO]]*DETALLE_GD_1[[#This Row],[CANTIDAD RECIBIDA]]</f>
        <v>709762.8</v>
      </c>
      <c r="AC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4" s="3">
        <f>+DETALLE_GD_1[[#This Row],[CANTIDAD SOLICITADA]]-DETALLE_GD_1[[#This Row],[DEVOLUCIÓN]]</f>
        <v>1500</v>
      </c>
      <c r="AE554" s="38" t="str">
        <f>+_xlfn.XLOOKUP(DETALLE_GD_1[[#This Row],[CODIGO]],PRODUCTOS[CODIGO],PRODUCTOS[DESC CORTA],"",0)</f>
        <v>TORNILLO SIMPSON 6"</v>
      </c>
      <c r="AF554"/>
      <c r="AI554"/>
    </row>
    <row r="555" spans="1:35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6"/>
      <c r="V555" s="2"/>
      <c r="W555">
        <v>5886</v>
      </c>
      <c r="X555" s="2">
        <v>6579000000</v>
      </c>
      <c r="Y555" s="6">
        <v>626858.07631999976</v>
      </c>
      <c r="Z555" s="38">
        <v>10010</v>
      </c>
      <c r="AA555" s="86">
        <f>+((DETALLE_GD_1[[#This Row],[VALOR X UN (GD)]]-DETALLE_GD_1[[#This Row],[VALOR PPTO]])/DETALLE_GD_1[[#This Row],[VALOR PPTO]])</f>
        <v>1.6973411270378866E-2</v>
      </c>
      <c r="AB555" s="2">
        <f>+DETALLE_GD_1[[#This Row],[VALOR PPTO]]*DETALLE_GD_1[[#This Row],[CANTIDAD RECIBIDA]]</f>
        <v>626858.07999999996</v>
      </c>
      <c r="AC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55" s="3">
        <f>+DETALLE_GD_1[[#This Row],[CANTIDAD SOLICITADA]]-DETALLE_GD_1[[#This Row],[DEVOLUCIÓN]]</f>
        <v>80</v>
      </c>
      <c r="AE555" s="38" t="str">
        <f>+_xlfn.XLOOKUP(DETALLE_GD_1[[#This Row],[CODIGO]],PRODUCTOS[CODIGO],PRODUCTOS[DESC CORTA],"",0)</f>
        <v>VOLCANITA RF</v>
      </c>
      <c r="AF555"/>
      <c r="AI555"/>
    </row>
    <row r="556" spans="1:35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6"/>
      <c r="V556" s="2"/>
      <c r="W556">
        <v>5886</v>
      </c>
      <c r="X556" s="2">
        <v>6579000000</v>
      </c>
      <c r="Y556" s="6">
        <v>1121391.9979500002</v>
      </c>
      <c r="Z556" s="38">
        <v>10010</v>
      </c>
      <c r="AA556" s="86">
        <f>+((DETALLE_GD_1[[#This Row],[VALOR X UN (GD)]]-DETALLE_GD_1[[#This Row],[VALOR PPTO]])/DETALLE_GD_1[[#This Row],[VALOR PPTO]])</f>
        <v>3.9256565981616254E-2</v>
      </c>
      <c r="AB556" s="2">
        <f>+DETALLE_GD_1[[#This Row],[VALOR PPTO]]*DETALLE_GD_1[[#This Row],[CANTIDAD RECIBIDA]]</f>
        <v>1121391.9990000001</v>
      </c>
      <c r="AC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6" s="3">
        <f>+DETALLE_GD_1[[#This Row],[CANTIDAD SOLICITADA]]-DETALLE_GD_1[[#This Row],[DEVOLUCIÓN]]</f>
        <v>70</v>
      </c>
      <c r="AE556" s="38" t="str">
        <f>+_xlfn.XLOOKUP(DETALLE_GD_1[[#This Row],[CODIGO]],PRODUCTOS[CODIGO],PRODUCTOS[DESC CORTA],"",0)</f>
        <v>VOCANITA EMPAPELADA MURO</v>
      </c>
      <c r="AF556"/>
      <c r="AI556"/>
    </row>
    <row r="557" spans="1:35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6"/>
      <c r="V557" s="2"/>
      <c r="W557">
        <v>5886</v>
      </c>
      <c r="X557" s="2">
        <v>6579000000</v>
      </c>
      <c r="Y557" s="6">
        <v>453321.13050000009</v>
      </c>
      <c r="Z557" s="38">
        <v>10010</v>
      </c>
      <c r="AA557" s="86">
        <f>+((DETALLE_GD_1[[#This Row],[VALOR X UN (GD)]]-DETALLE_GD_1[[#This Row],[VALOR PPTO]])/DETALLE_GD_1[[#This Row],[VALOR PPTO]])</f>
        <v>6.7620643634268493E-2</v>
      </c>
      <c r="AB557" s="2">
        <f>+DETALLE_GD_1[[#This Row],[VALOR PPTO]]*DETALLE_GD_1[[#This Row],[CANTIDAD RECIBIDA]]</f>
        <v>453321.13320000004</v>
      </c>
      <c r="AC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7" s="3">
        <f>+DETALLE_GD_1[[#This Row],[CANTIDAD SOLICITADA]]-DETALLE_GD_1[[#This Row],[DEVOLUCIÓN]]</f>
        <v>108</v>
      </c>
      <c r="AE557" s="38" t="str">
        <f>+_xlfn.XLOOKUP(DETALLE_GD_1[[#This Row],[CODIGO]],PRODUCTOS[CODIGO],PRODUCTOS[DESC CORTA],"",0)</f>
        <v>AISLAN ROCA 90MM</v>
      </c>
      <c r="AF557"/>
      <c r="AI557"/>
    </row>
    <row r="558" spans="1:35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6"/>
      <c r="V558" s="2"/>
      <c r="W558">
        <v>5886</v>
      </c>
      <c r="X558" s="2">
        <v>6579000000</v>
      </c>
      <c r="Y558" s="6">
        <v>570454.86033000005</v>
      </c>
      <c r="Z558" s="38">
        <v>10010</v>
      </c>
      <c r="AA558" s="86">
        <f>+((DETALLE_GD_1[[#This Row],[VALOR X UN (GD)]]-DETALLE_GD_1[[#This Row],[VALOR PPTO]])/DETALLE_GD_1[[#This Row],[VALOR PPTO]])</f>
        <v>-2.5056941139318816E-2</v>
      </c>
      <c r="AB558" s="2">
        <f>+DETALLE_GD_1[[#This Row],[VALOR PPTO]]*DETALLE_GD_1[[#This Row],[CANTIDAD RECIBIDA]]</f>
        <v>570454.86599999992</v>
      </c>
      <c r="AC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8" s="3">
        <f>+DETALLE_GD_1[[#This Row],[CANTIDAD SOLICITADA]]-DETALLE_GD_1[[#This Row],[DEVOLUCIÓN]]</f>
        <v>270</v>
      </c>
      <c r="AE558" s="38" t="str">
        <f>+_xlfn.XLOOKUP(DETALLE_GD_1[[#This Row],[CODIGO]],PRODUCTOS[CODIGO],PRODUCTOS[DESC CORTA],"",0)</f>
        <v>AISLAN GLASS 90MM</v>
      </c>
      <c r="AF558"/>
      <c r="AI558"/>
    </row>
    <row r="559" spans="1:35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6"/>
      <c r="V559" s="2"/>
      <c r="W559">
        <v>5886</v>
      </c>
      <c r="X559" s="2">
        <v>6579000000</v>
      </c>
      <c r="Y559" s="6">
        <v>601277.10064200009</v>
      </c>
      <c r="Z559" s="38">
        <v>10010</v>
      </c>
      <c r="AA559" s="86">
        <f>+((DETALLE_GD_1[[#This Row],[VALOR X UN (GD)]]-DETALLE_GD_1[[#This Row],[VALOR PPTO]])/DETALLE_GD_1[[#This Row],[VALOR PPTO]])</f>
        <v>-1.59678326279298E-2</v>
      </c>
      <c r="AB559" s="2">
        <f>+DETALLE_GD_1[[#This Row],[VALOR PPTO]]*DETALLE_GD_1[[#This Row],[CANTIDAD RECIBIDA]]</f>
        <v>601277.09400000004</v>
      </c>
      <c r="AC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59" s="3">
        <f>+DETALLE_GD_1[[#This Row],[CANTIDAD SOLICITADA]]-DETALLE_GD_1[[#This Row],[DEVOLUCIÓN]]</f>
        <v>162</v>
      </c>
      <c r="AE559" s="38" t="str">
        <f>+_xlfn.XLOOKUP(DETALLE_GD_1[[#This Row],[CODIGO]],PRODUCTOS[CODIGO],PRODUCTOS[DESC CORTA],"",0)</f>
        <v>AISLAN GLASS 140MM</v>
      </c>
      <c r="AF559"/>
      <c r="AI559"/>
    </row>
    <row r="560" spans="1:35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6"/>
      <c r="V560" s="2"/>
      <c r="W560">
        <v>5886</v>
      </c>
      <c r="X560" s="2">
        <v>6579000000</v>
      </c>
      <c r="Y560" s="6">
        <v>88104</v>
      </c>
      <c r="Z560" s="38">
        <v>10010</v>
      </c>
      <c r="AA560" s="86">
        <f>+((DETALLE_GD_1[[#This Row],[VALOR X UN (GD)]]-DETALLE_GD_1[[#This Row],[VALOR PPTO]])/DETALLE_GD_1[[#This Row],[VALOR PPTO]])</f>
        <v>3.609370743666576E-3</v>
      </c>
      <c r="AB560" s="2">
        <f>+DETALLE_GD_1[[#This Row],[VALOR PPTO]]*DETALLE_GD_1[[#This Row],[CANTIDAD RECIBIDA]]</f>
        <v>88104</v>
      </c>
      <c r="AC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0" s="3">
        <f>+DETALLE_GD_1[[#This Row],[CANTIDAD SOLICITADA]]-DETALLE_GD_1[[#This Row],[DEVOLUCIÓN]]</f>
        <v>24</v>
      </c>
      <c r="AE560" s="38" t="str">
        <f>+_xlfn.XLOOKUP(DETALLE_GD_1[[#This Row],[CODIGO]],PRODUCTOS[CODIGO],PRODUCTOS[DESC CORTA],"",0)</f>
        <v>SELLO</v>
      </c>
      <c r="AF560"/>
      <c r="AI560"/>
    </row>
    <row r="561" spans="1:35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6"/>
      <c r="V561" s="2"/>
      <c r="W561">
        <v>5886</v>
      </c>
      <c r="X561" s="2">
        <v>6579000000</v>
      </c>
      <c r="Y561" s="6">
        <v>75879.338671999998</v>
      </c>
      <c r="Z561" s="38">
        <v>10010</v>
      </c>
      <c r="AA561" s="86">
        <f>+((DETALLE_GD_1[[#This Row],[VALOR X UN (GD)]]-DETALLE_GD_1[[#This Row],[VALOR PPTO]])/DETALLE_GD_1[[#This Row],[VALOR PPTO]])</f>
        <v>-4.4702550599197269E-6</v>
      </c>
      <c r="AB561" s="2">
        <f>+DETALLE_GD_1[[#This Row],[VALOR PPTO]]*DETALLE_GD_1[[#This Row],[CANTIDAD RECIBIDA]]</f>
        <v>75879.339200000002</v>
      </c>
      <c r="AC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1" s="3">
        <f>+DETALLE_GD_1[[#This Row],[CANTIDAD SOLICITADA]]-DETALLE_GD_1[[#This Row],[DEVOLUCIÓN]]</f>
        <v>16</v>
      </c>
      <c r="AE561" s="38">
        <f>+_xlfn.XLOOKUP(DETALLE_GD_1[[#This Row],[CODIGO]],PRODUCTOS[CODIGO],PRODUCTOS[DESC CORTA],"",0)</f>
        <v>0</v>
      </c>
      <c r="AF561"/>
      <c r="AI561"/>
    </row>
    <row r="562" spans="1:35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6"/>
      <c r="V562" s="2"/>
      <c r="W562">
        <v>5886</v>
      </c>
      <c r="X562" s="2">
        <v>6579000000</v>
      </c>
      <c r="Y562" s="6" t="s">
        <v>355</v>
      </c>
      <c r="Z562" s="38">
        <v>10010</v>
      </c>
      <c r="AA562" s="86" t="e">
        <f>+((DETALLE_GD_1[[#This Row],[VALOR X UN (GD)]]-DETALLE_GD_1[[#This Row],[VALOR PPTO]])/DETALLE_GD_1[[#This Row],[VALOR PPTO]])</f>
        <v>#DIV/0!</v>
      </c>
      <c r="AB562" s="2">
        <f>+DETALLE_GD_1[[#This Row],[VALOR PPTO]]*DETALLE_GD_1[[#This Row],[CANTIDAD RECIBIDA]]</f>
        <v>0</v>
      </c>
      <c r="AC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2" s="3">
        <f>+DETALLE_GD_1[[#This Row],[CANTIDAD SOLICITADA]]-DETALLE_GD_1[[#This Row],[DEVOLUCIÓN]]</f>
        <v>10</v>
      </c>
      <c r="AE562" s="38" t="str">
        <f>+_xlfn.XLOOKUP(DETALLE_GD_1[[#This Row],[CODIGO]],PRODUCTOS[CODIGO],PRODUCTOS[DESC CORTA],"",0)</f>
        <v/>
      </c>
      <c r="AF562"/>
      <c r="AI562"/>
    </row>
    <row r="563" spans="1:35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6"/>
      <c r="V563" s="2"/>
      <c r="W563">
        <v>5886</v>
      </c>
      <c r="X563" s="2">
        <v>6579000000</v>
      </c>
      <c r="Y563" s="6">
        <v>47448.134769999997</v>
      </c>
      <c r="Z563" s="38">
        <v>10010</v>
      </c>
      <c r="AA563" s="86">
        <f>+((DETALLE_GD_1[[#This Row],[VALOR X UN (GD)]]-DETALLE_GD_1[[#This Row],[VALOR PPTO]])/DETALLE_GD_1[[#This Row],[VALOR PPTO]])</f>
        <v>-2.8409968182735337E-6</v>
      </c>
      <c r="AB563" s="2">
        <f>+DETALLE_GD_1[[#This Row],[VALOR PPTO]]*DETALLE_GD_1[[#This Row],[CANTIDAD RECIBIDA]]</f>
        <v>47448.1348</v>
      </c>
      <c r="AC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3" s="3">
        <f>+DETALLE_GD_1[[#This Row],[CANTIDAD SOLICITADA]]-DETALLE_GD_1[[#This Row],[DEVOLUCIÓN]]</f>
        <v>2</v>
      </c>
      <c r="AE563" s="38">
        <f>+_xlfn.XLOOKUP(DETALLE_GD_1[[#This Row],[CODIGO]],PRODUCTOS[CODIGO],PRODUCTOS[DESC CORTA],"",0)</f>
        <v>0</v>
      </c>
      <c r="AF563"/>
      <c r="AI563"/>
    </row>
    <row r="564" spans="1:35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6"/>
      <c r="V564" s="2"/>
      <c r="W564">
        <v>5886</v>
      </c>
      <c r="X564" s="2">
        <v>6579000000</v>
      </c>
      <c r="Y564" s="6">
        <v>27513.279999999999</v>
      </c>
      <c r="Z564" s="38">
        <v>10010</v>
      </c>
      <c r="AA564" s="86">
        <f>+((DETALLE_GD_1[[#This Row],[VALOR X UN (GD)]]-DETALLE_GD_1[[#This Row],[VALOR PPTO]])/DETALLE_GD_1[[#This Row],[VALOR PPTO]])</f>
        <v>0</v>
      </c>
      <c r="AB564" s="2">
        <f>+DETALLE_GD_1[[#This Row],[VALOR PPTO]]*DETALLE_GD_1[[#This Row],[CANTIDAD RECIBIDA]]</f>
        <v>27513.200000000001</v>
      </c>
      <c r="AC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4" s="3">
        <f>+DETALLE_GD_1[[#This Row],[CANTIDAD SOLICITADA]]-DETALLE_GD_1[[#This Row],[DEVOLUCIÓN]]</f>
        <v>4000</v>
      </c>
      <c r="AE564" s="38">
        <f>+_xlfn.XLOOKUP(DETALLE_GD_1[[#This Row],[CODIGO]],PRODUCTOS[CODIGO],PRODUCTOS[DESC CORTA],"",0)</f>
        <v>0</v>
      </c>
      <c r="AF564"/>
      <c r="AI564"/>
    </row>
    <row r="565" spans="1:35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6"/>
      <c r="V565" s="2"/>
      <c r="W565">
        <v>5886</v>
      </c>
      <c r="X565" s="2">
        <v>6579000000</v>
      </c>
      <c r="Y565" s="6">
        <v>2400175.2055799998</v>
      </c>
      <c r="Z565" s="38">
        <v>10010</v>
      </c>
      <c r="AA565" s="86">
        <f>+((DETALLE_GD_1[[#This Row],[VALOR X UN (GD)]]-DETALLE_GD_1[[#This Row],[VALOR PPTO]])/DETALLE_GD_1[[#This Row],[VALOR PPTO]])</f>
        <v>-1.5325633690426626E-2</v>
      </c>
      <c r="AB565" s="2">
        <f>+DETALLE_GD_1[[#This Row],[VALOR PPTO]]*DETALLE_GD_1[[#This Row],[CANTIDAD RECIBIDA]]</f>
        <v>2400175.2060000002</v>
      </c>
      <c r="AC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5" s="3">
        <f>+DETALLE_GD_1[[#This Row],[CANTIDAD SOLICITADA]]-DETALLE_GD_1[[#This Row],[DEVOLUCIÓN]]</f>
        <v>60</v>
      </c>
      <c r="AE565" s="38" t="str">
        <f>+_xlfn.XLOOKUP(DETALLE_GD_1[[#This Row],[CODIGO]],PRODUCTOS[CODIGO],PRODUCTOS[DESC CORTA],"",0)</f>
        <v>PB2</v>
      </c>
      <c r="AF565"/>
      <c r="AI565"/>
    </row>
    <row r="566" spans="1:35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6"/>
      <c r="V566" s="2"/>
      <c r="W566">
        <v>5886</v>
      </c>
      <c r="X566" s="2">
        <v>6579000000</v>
      </c>
      <c r="Y566" s="6">
        <v>5254046.5486799991</v>
      </c>
      <c r="Z566" s="38">
        <v>10010</v>
      </c>
      <c r="AA566" s="86">
        <f>+((DETALLE_GD_1[[#This Row],[VALOR X UN (GD)]]-DETALLE_GD_1[[#This Row],[VALOR PPTO]])/DETALLE_GD_1[[#This Row],[VALOR PPTO]])</f>
        <v>-9.3704061301094922E-3</v>
      </c>
      <c r="AB566" s="2">
        <f>+DETALLE_GD_1[[#This Row],[VALOR PPTO]]*DETALLE_GD_1[[#This Row],[CANTIDAD RECIBIDA]]</f>
        <v>5254046.5500000007</v>
      </c>
      <c r="AC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6" s="3">
        <f>+DETALLE_GD_1[[#This Row],[CANTIDAD SOLICITADA]]-DETALLE_GD_1[[#This Row],[DEVOLUCIÓN]]</f>
        <v>60</v>
      </c>
      <c r="AE566" s="38" t="str">
        <f>+_xlfn.XLOOKUP(DETALLE_GD_1[[#This Row],[CODIGO]],PRODUCTOS[CODIGO],PRODUCTOS[DESC CORTA],"",0)</f>
        <v>PB1</v>
      </c>
      <c r="AF566"/>
      <c r="AI566"/>
    </row>
    <row r="567" spans="1:35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6" t="s">
        <v>2011</v>
      </c>
      <c r="V567" s="2">
        <v>973780</v>
      </c>
      <c r="W567">
        <v>5886</v>
      </c>
      <c r="X567" s="2">
        <v>6579000000</v>
      </c>
      <c r="Y567" s="6">
        <v>973829.99999999953</v>
      </c>
      <c r="Z567" s="38">
        <v>10010</v>
      </c>
      <c r="AA567" s="86">
        <f>+((DETALLE_GD_1[[#This Row],[VALOR X UN (GD)]]-DETALLE_GD_1[[#This Row],[VALOR PPTO]])/DETALLE_GD_1[[#This Row],[VALOR PPTO]])</f>
        <v>-5.1341609931960842E-5</v>
      </c>
      <c r="AB567" s="2">
        <f>+DETALLE_GD_1[[#This Row],[VALOR PPTO]]*DETALLE_GD_1[[#This Row],[CANTIDAD RECIBIDA]]</f>
        <v>973830</v>
      </c>
      <c r="AC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67" s="3">
        <f>+DETALLE_GD_1[[#This Row],[CANTIDAD SOLICITADA]]-DETALLE_GD_1[[#This Row],[DEVOLUCIÓN]]</f>
        <v>65</v>
      </c>
      <c r="AE567" s="38" t="str">
        <f>+_xlfn.XLOOKUP(DETALLE_GD_1[[#This Row],[CODIGO]],PRODUCTOS[CODIGO],PRODUCTOS[DESC CORTA],"",0)</f>
        <v>TERCIADO FENOLICO</v>
      </c>
      <c r="AF567"/>
      <c r="AI567"/>
    </row>
    <row r="568" spans="1:35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6" t="s">
        <v>2011</v>
      </c>
      <c r="V568" s="2">
        <v>959579</v>
      </c>
      <c r="W568">
        <v>5886</v>
      </c>
      <c r="X568" s="2">
        <v>6579000000</v>
      </c>
      <c r="Y568" s="6">
        <v>889200</v>
      </c>
      <c r="Z568" s="38">
        <v>10010</v>
      </c>
      <c r="AA568" s="86">
        <f>+((DETALLE_GD_1[[#This Row],[VALOR X UN (GD)]]-DETALLE_GD_1[[#This Row],[VALOR PPTO]])/DETALLE_GD_1[[#This Row],[VALOR PPTO]])</f>
        <v>1.417004048582996E-2</v>
      </c>
      <c r="AB568" s="2">
        <f>+DETALLE_GD_1[[#This Row],[VALOR PPTO]]*DETALLE_GD_1[[#This Row],[CANTIDAD RECIBIDA]]</f>
        <v>889200</v>
      </c>
      <c r="AC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8" s="3">
        <f>+DETALLE_GD_1[[#This Row],[CANTIDAD SOLICITADA]]-DETALLE_GD_1[[#This Row],[DEVOLUCIÓN]]</f>
        <v>6</v>
      </c>
      <c r="AE568" s="38">
        <f>+_xlfn.XLOOKUP(DETALLE_GD_1[[#This Row],[CODIGO]],PRODUCTOS[CODIGO],PRODUCTOS[DESC CORTA],"",0)</f>
        <v>0</v>
      </c>
      <c r="AF568"/>
      <c r="AI568"/>
    </row>
    <row r="569" spans="1:35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6"/>
      <c r="V569" s="2"/>
      <c r="W569">
        <v>5886</v>
      </c>
      <c r="X569" s="2">
        <v>6579000000</v>
      </c>
      <c r="Y569" s="6">
        <v>25413</v>
      </c>
      <c r="Z569" s="38">
        <v>10010</v>
      </c>
      <c r="AA569" s="86">
        <f>+((DETALLE_GD_1[[#This Row],[VALOR X UN (GD)]]-DETALLE_GD_1[[#This Row],[VALOR PPTO]])/DETALLE_GD_1[[#This Row],[VALOR PPTO]])</f>
        <v>7.8703813009062005E-5</v>
      </c>
      <c r="AB569" s="2">
        <f>+DETALLE_GD_1[[#This Row],[VALOR PPTO]]*DETALLE_GD_1[[#This Row],[CANTIDAD RECIBIDA]]</f>
        <v>25413</v>
      </c>
      <c r="AC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69" s="3">
        <f>+DETALLE_GD_1[[#This Row],[CANTIDAD SOLICITADA]]-DETALLE_GD_1[[#This Row],[DEVOLUCIÓN]]</f>
        <v>3</v>
      </c>
      <c r="AE569" s="38" t="str">
        <f>+_xlfn.XLOOKUP(DETALLE_GD_1[[#This Row],[CODIGO]],PRODUCTOS[CODIGO],PRODUCTOS[DESC CORTA],"",0)</f>
        <v>PASTA RETAPE</v>
      </c>
      <c r="AF569"/>
      <c r="AI569"/>
    </row>
    <row r="570" spans="1:35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6"/>
      <c r="V570" s="2"/>
      <c r="W570">
        <v>5886</v>
      </c>
      <c r="X570" s="2">
        <v>6579000000</v>
      </c>
      <c r="Y570" s="6">
        <v>32364.213524000013</v>
      </c>
      <c r="Z570" s="38">
        <v>10010</v>
      </c>
      <c r="AA570" s="86">
        <f>+((DETALLE_GD_1[[#This Row],[VALOR X UN (GD)]]-DETALLE_GD_1[[#This Row],[VALOR PPTO]])/DETALLE_GD_1[[#This Row],[VALOR PPTO]])</f>
        <v>-6.5998822847693946E-6</v>
      </c>
      <c r="AB570" s="2">
        <f>+DETALLE_GD_1[[#This Row],[VALOR PPTO]]*DETALLE_GD_1[[#This Row],[CANTIDAD RECIBIDA]]</f>
        <v>32364.213599999999</v>
      </c>
      <c r="AC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0" s="3">
        <f>+DETALLE_GD_1[[#This Row],[CANTIDAD SOLICITADA]]-DETALLE_GD_1[[#This Row],[DEVOLUCIÓN]]</f>
        <v>2</v>
      </c>
      <c r="AE570" s="38" t="str">
        <f>+_xlfn.XLOOKUP(DETALLE_GD_1[[#This Row],[CODIGO]],PRODUCTOS[CODIGO],PRODUCTOS[DESC CORTA],"",0)</f>
        <v>GRAPA T40</v>
      </c>
      <c r="AF570"/>
      <c r="AI570"/>
    </row>
    <row r="571" spans="1:35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6" t="s">
        <v>2012</v>
      </c>
      <c r="V571" s="2">
        <v>350000</v>
      </c>
      <c r="W571">
        <v>5886</v>
      </c>
      <c r="X571" s="2">
        <v>6579000000</v>
      </c>
      <c r="Y571" s="6">
        <v>350000.00000000029</v>
      </c>
      <c r="Z571" s="38">
        <v>10010</v>
      </c>
      <c r="AA571" s="86">
        <f>+((DETALLE_GD_1[[#This Row],[VALOR X UN (GD)]]-DETALLE_GD_1[[#This Row],[VALOR PPTO]])/DETALLE_GD_1[[#This Row],[VALOR PPTO]])</f>
        <v>0</v>
      </c>
      <c r="AB571" s="2">
        <f>+DETALLE_GD_1[[#This Row],[VALOR PPTO]]*DETALLE_GD_1[[#This Row],[CANTIDAD RECIBIDA]]</f>
        <v>350000</v>
      </c>
      <c r="AC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1" s="3">
        <f>+DETALLE_GD_1[[#This Row],[CANTIDAD SOLICITADA]]-DETALLE_GD_1[[#This Row],[DEVOLUCIÓN]]</f>
        <v>10</v>
      </c>
      <c r="AE571" s="38" t="str">
        <f>+_xlfn.XLOOKUP(DETALLE_GD_1[[#This Row],[CODIGO]],PRODUCTOS[CODIGO],PRODUCTOS[DESC CORTA],"",0)</f>
        <v>CLAVO HELICOIDAL PROFIX</v>
      </c>
      <c r="AF571"/>
      <c r="AI571"/>
    </row>
    <row r="572" spans="1:35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6" t="s">
        <v>2011</v>
      </c>
      <c r="V572" s="2">
        <v>34600</v>
      </c>
      <c r="W572">
        <v>5886</v>
      </c>
      <c r="X572" s="2">
        <v>6579000000</v>
      </c>
      <c r="Y572" s="6" t="s">
        <v>355</v>
      </c>
      <c r="Z572" s="38">
        <v>10010</v>
      </c>
      <c r="AA572" s="86" t="e">
        <f>+((DETALLE_GD_1[[#This Row],[VALOR X UN (GD)]]-DETALLE_GD_1[[#This Row],[VALOR PPTO]])/DETALLE_GD_1[[#This Row],[VALOR PPTO]])</f>
        <v>#DIV/0!</v>
      </c>
      <c r="AB572" s="2">
        <f>+DETALLE_GD_1[[#This Row],[VALOR PPTO]]*DETALLE_GD_1[[#This Row],[CANTIDAD RECIBIDA]]</f>
        <v>0</v>
      </c>
      <c r="AC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2" s="3">
        <f>+DETALLE_GD_1[[#This Row],[CANTIDAD SOLICITADA]]-DETALLE_GD_1[[#This Row],[DEVOLUCIÓN]]</f>
        <v>2</v>
      </c>
      <c r="AE572" s="38" t="str">
        <f>+_xlfn.XLOOKUP(DETALLE_GD_1[[#This Row],[CODIGO]],PRODUCTOS[CODIGO],PRODUCTOS[DESC CORTA],"",0)</f>
        <v/>
      </c>
      <c r="AF572"/>
      <c r="AI572"/>
    </row>
    <row r="573" spans="1:35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6" t="s">
        <v>2011</v>
      </c>
      <c r="V573" s="2">
        <v>9934725</v>
      </c>
      <c r="W573">
        <v>5886</v>
      </c>
      <c r="X573" s="2">
        <v>6579000000</v>
      </c>
      <c r="Y573" s="6">
        <v>3364175.9938500007</v>
      </c>
      <c r="Z573" s="38">
        <v>10010</v>
      </c>
      <c r="AA573" s="86">
        <f>+((DETALLE_GD_1[[#This Row],[VALOR X UN (GD)]]-DETALLE_GD_1[[#This Row],[VALOR PPTO]])/DETALLE_GD_1[[#This Row],[VALOR PPTO]])</f>
        <v>3.9256865609222133E-2</v>
      </c>
      <c r="AB573" s="2">
        <f>+DETALLE_GD_1[[#This Row],[VALOR PPTO]]*DETALLE_GD_1[[#This Row],[CANTIDAD RECIBIDA]]</f>
        <v>3364175.997</v>
      </c>
      <c r="AC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3" s="3">
        <f>+DETALLE_GD_1[[#This Row],[CANTIDAD SOLICITADA]]-DETALLE_GD_1[[#This Row],[DEVOLUCIÓN]]</f>
        <v>210</v>
      </c>
      <c r="AE573" s="38" t="str">
        <f>+_xlfn.XLOOKUP(DETALLE_GD_1[[#This Row],[CODIGO]],PRODUCTOS[CODIGO],PRODUCTOS[DESC CORTA],"",0)</f>
        <v>VOCANITA EMPAPELADA MURO</v>
      </c>
      <c r="AF573"/>
      <c r="AI573"/>
    </row>
    <row r="574" spans="1:35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6"/>
      <c r="V574" s="2"/>
      <c r="W574">
        <v>5886</v>
      </c>
      <c r="X574" s="2">
        <v>6579000000</v>
      </c>
      <c r="Y574" s="6">
        <v>1706308.5424560003</v>
      </c>
      <c r="Z574" s="38">
        <v>10010</v>
      </c>
      <c r="AA574" s="86">
        <f>+((DETALLE_GD_1[[#This Row],[VALOR X UN (GD)]]-DETALLE_GD_1[[#This Row],[VALOR PPTO]])/DETALLE_GD_1[[#This Row],[VALOR PPTO]])</f>
        <v>-3.3789560550217482E-3</v>
      </c>
      <c r="AB574" s="2">
        <f>+DETALLE_GD_1[[#This Row],[VALOR PPTO]]*DETALLE_GD_1[[#This Row],[CANTIDAD RECIBIDA]]</f>
        <v>1706308.548</v>
      </c>
      <c r="AC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4" s="3">
        <f>+DETALLE_GD_1[[#This Row],[CANTIDAD SOLICITADA]]-DETALLE_GD_1[[#This Row],[DEVOLUCIÓN]]</f>
        <v>168</v>
      </c>
      <c r="AE574" s="38" t="str">
        <f>+_xlfn.XLOOKUP(DETALLE_GD_1[[#This Row],[CODIGO]],PRODUCTOS[CODIGO],PRODUCTOS[DESC CORTA],"",0)</f>
        <v>PINO 2X6X400</v>
      </c>
      <c r="AF574"/>
      <c r="AI574"/>
    </row>
    <row r="575" spans="1:35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6"/>
      <c r="V575" s="2"/>
      <c r="W575">
        <v>5886</v>
      </c>
      <c r="X575" s="2">
        <v>6579000000</v>
      </c>
      <c r="Y575" s="6">
        <v>446685</v>
      </c>
      <c r="Z575" s="38">
        <v>10010</v>
      </c>
      <c r="AA575" s="86">
        <f>+((DETALLE_GD_1[[#This Row],[VALOR X UN (GD)]]-DETALLE_GD_1[[#This Row],[VALOR PPTO]])/DETALLE_GD_1[[#This Row],[VALOR PPTO]])</f>
        <v>0.31267000235064979</v>
      </c>
      <c r="AB575" s="2">
        <f>+DETALLE_GD_1[[#This Row],[VALOR PPTO]]*DETALLE_GD_1[[#This Row],[CANTIDAD RECIBIDA]]</f>
        <v>446685</v>
      </c>
      <c r="AC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5" s="3">
        <f>+DETALLE_GD_1[[#This Row],[CANTIDAD SOLICITADA]]-DETALLE_GD_1[[#This Row],[DEVOLUCIÓN]]</f>
        <v>15</v>
      </c>
      <c r="AE575" s="38">
        <f>+_xlfn.XLOOKUP(DETALLE_GD_1[[#This Row],[CODIGO]],PRODUCTOS[CODIGO],PRODUCTOS[DESC CORTA],"",0)</f>
        <v>0</v>
      </c>
      <c r="AF575"/>
      <c r="AI575"/>
    </row>
    <row r="576" spans="1:35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6"/>
      <c r="V576" s="2"/>
      <c r="W576">
        <v>5886</v>
      </c>
      <c r="X576" s="2">
        <v>6579000000</v>
      </c>
      <c r="Y576" s="6">
        <v>73879.636363999962</v>
      </c>
      <c r="Z576" s="38">
        <v>10010</v>
      </c>
      <c r="AA576" s="86">
        <f>+((DETALLE_GD_1[[#This Row],[VALOR X UN (GD)]]-DETALLE_GD_1[[#This Row],[VALOR PPTO]])/DETALLE_GD_1[[#This Row],[VALOR PPTO]])</f>
        <v>4.92151853628979E-6</v>
      </c>
      <c r="AB576" s="2">
        <f>+DETALLE_GD_1[[#This Row],[VALOR PPTO]]*DETALLE_GD_1[[#This Row],[CANTIDAD RECIBIDA]]</f>
        <v>73879.636400000003</v>
      </c>
      <c r="AC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76" s="3">
        <f>+DETALLE_GD_1[[#This Row],[CANTIDAD SOLICITADA]]-DETALLE_GD_1[[#This Row],[DEVOLUCIÓN]]</f>
        <v>2</v>
      </c>
      <c r="AE576" s="38" t="str">
        <f>+_xlfn.XLOOKUP(DETALLE_GD_1[[#This Row],[CODIGO]],PRODUCTOS[CODIGO],PRODUCTOS[DESC CORTA],"",0)</f>
        <v>CLAVO R20</v>
      </c>
      <c r="AF576"/>
      <c r="AI576"/>
    </row>
    <row r="577" spans="1:35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6"/>
      <c r="V577" s="2"/>
      <c r="W577">
        <v>5886</v>
      </c>
      <c r="X577" s="2">
        <v>6579000000</v>
      </c>
      <c r="Y577" s="6">
        <v>335149.81132199999</v>
      </c>
      <c r="Z577" s="38">
        <v>10010</v>
      </c>
      <c r="AA577" s="86">
        <f>+((DETALLE_GD_1[[#This Row],[VALOR X UN (GD)]]-DETALLE_GD_1[[#This Row],[VALOR PPTO]])/DETALLE_GD_1[[#This Row],[VALOR PPTO]])</f>
        <v>2.6800517543122803E-2</v>
      </c>
      <c r="AB577" s="2">
        <f>+DETALLE_GD_1[[#This Row],[VALOR PPTO]]*DETALLE_GD_1[[#This Row],[CANTIDAD RECIBIDA]]</f>
        <v>335149.81140000001</v>
      </c>
      <c r="AC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7" s="3">
        <f>+DETALLE_GD_1[[#This Row],[CANTIDAD SOLICITADA]]-DETALLE_GD_1[[#This Row],[DEVOLUCIÓN]]</f>
        <v>6</v>
      </c>
      <c r="AE577" s="38">
        <f>+_xlfn.XLOOKUP(DETALLE_GD_1[[#This Row],[CODIGO]],PRODUCTOS[CODIGO],PRODUCTOS[DESC CORTA],"",0)</f>
        <v>0</v>
      </c>
      <c r="AF577"/>
      <c r="AI577"/>
    </row>
    <row r="578" spans="1:35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6"/>
      <c r="V578" s="2"/>
      <c r="W578">
        <v>5886</v>
      </c>
      <c r="X578" s="2">
        <v>6579000000</v>
      </c>
      <c r="Y578" s="6">
        <v>194000</v>
      </c>
      <c r="Z578" s="38">
        <v>10010</v>
      </c>
      <c r="AA578" s="86">
        <f>+((DETALLE_GD_1[[#This Row],[VALOR X UN (GD)]]-DETALLE_GD_1[[#This Row],[VALOR PPTO]])/DETALLE_GD_1[[#This Row],[VALOR PPTO]])</f>
        <v>0</v>
      </c>
      <c r="AB578" s="2">
        <f>+DETALLE_GD_1[[#This Row],[VALOR PPTO]]*DETALLE_GD_1[[#This Row],[CANTIDAD RECIBIDA]]</f>
        <v>194000</v>
      </c>
      <c r="AC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8" s="3">
        <f>+DETALLE_GD_1[[#This Row],[CANTIDAD SOLICITADA]]-DETALLE_GD_1[[#This Row],[DEVOLUCIÓN]]</f>
        <v>10</v>
      </c>
      <c r="AE578" s="38" t="str">
        <f>+_xlfn.XLOOKUP(DETALLE_GD_1[[#This Row],[CODIGO]],PRODUCTOS[CODIGO],PRODUCTOS[DESC CORTA],"",0)</f>
        <v>EXTRT</v>
      </c>
      <c r="AF578"/>
      <c r="AI578"/>
    </row>
    <row r="579" spans="1:35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6"/>
      <c r="V579" s="2"/>
      <c r="W579">
        <v>5886</v>
      </c>
      <c r="X579" s="2">
        <v>6579000000</v>
      </c>
      <c r="Y579" s="6">
        <v>169703.99999999997</v>
      </c>
      <c r="Z579" s="38">
        <v>10010</v>
      </c>
      <c r="AA579" s="86">
        <f>+((DETALLE_GD_1[[#This Row],[VALOR X UN (GD)]]-DETALLE_GD_1[[#This Row],[VALOR PPTO]])/DETALLE_GD_1[[#This Row],[VALOR PPTO]])</f>
        <v>0</v>
      </c>
      <c r="AB579" s="2">
        <f>+DETALLE_GD_1[[#This Row],[VALOR PPTO]]*DETALLE_GD_1[[#This Row],[CANTIDAD RECIBIDA]]</f>
        <v>169704</v>
      </c>
      <c r="AC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79" s="3">
        <f>+DETALLE_GD_1[[#This Row],[CANTIDAD SOLICITADA]]-DETALLE_GD_1[[#This Row],[DEVOLUCIÓN]]</f>
        <v>8</v>
      </c>
      <c r="AE579" s="38" t="str">
        <f>+_xlfn.XLOOKUP(DETALLE_GD_1[[#This Row],[CODIGO]],PRODUCTOS[CODIGO],PRODUCTOS[DESC CORTA],"",0)</f>
        <v>COLA FRIA</v>
      </c>
      <c r="AF579"/>
      <c r="AI579"/>
    </row>
    <row r="580" spans="1:35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6"/>
      <c r="V580" s="2"/>
      <c r="W580">
        <v>5886</v>
      </c>
      <c r="X580" s="2">
        <v>6579000000</v>
      </c>
      <c r="Y580" s="6">
        <v>973829.99999999953</v>
      </c>
      <c r="Z580" s="38">
        <v>10010</v>
      </c>
      <c r="AA580" s="86">
        <f>+((DETALLE_GD_1[[#This Row],[VALOR X UN (GD)]]-DETALLE_GD_1[[#This Row],[VALOR PPTO]])/DETALLE_GD_1[[#This Row],[VALOR PPTO]])</f>
        <v>-5.1341609931960842E-5</v>
      </c>
      <c r="AB580" s="2">
        <f>+DETALLE_GD_1[[#This Row],[VALOR PPTO]]*DETALLE_GD_1[[#This Row],[CANTIDAD RECIBIDA]]</f>
        <v>973830</v>
      </c>
      <c r="AC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0" s="3">
        <f>+DETALLE_GD_1[[#This Row],[CANTIDAD SOLICITADA]]-DETALLE_GD_1[[#This Row],[DEVOLUCIÓN]]</f>
        <v>65</v>
      </c>
      <c r="AE580" s="38" t="str">
        <f>+_xlfn.XLOOKUP(DETALLE_GD_1[[#This Row],[CODIGO]],PRODUCTOS[CODIGO],PRODUCTOS[DESC CORTA],"",0)</f>
        <v>TERCIADO FENOLICO</v>
      </c>
      <c r="AF580"/>
      <c r="AI580"/>
    </row>
    <row r="581" spans="1:35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6"/>
      <c r="V581" s="2"/>
      <c r="W581">
        <v>5886</v>
      </c>
      <c r="X581" s="2">
        <v>6579000000</v>
      </c>
      <c r="Y581" s="6">
        <v>32364.213524000013</v>
      </c>
      <c r="Z581" s="38">
        <v>10010</v>
      </c>
      <c r="AA581" s="86">
        <f>+((DETALLE_GD_1[[#This Row],[VALOR X UN (GD)]]-DETALLE_GD_1[[#This Row],[VALOR PPTO]])/DETALLE_GD_1[[#This Row],[VALOR PPTO]])</f>
        <v>-6.5998822847693946E-6</v>
      </c>
      <c r="AB581" s="2">
        <f>+DETALLE_GD_1[[#This Row],[VALOR PPTO]]*DETALLE_GD_1[[#This Row],[CANTIDAD RECIBIDA]]</f>
        <v>32364.213599999999</v>
      </c>
      <c r="AC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1" s="3">
        <f>+DETALLE_GD_1[[#This Row],[CANTIDAD SOLICITADA]]-DETALLE_GD_1[[#This Row],[DEVOLUCIÓN]]</f>
        <v>2</v>
      </c>
      <c r="AE581" s="38" t="str">
        <f>+_xlfn.XLOOKUP(DETALLE_GD_1[[#This Row],[CODIGO]],PRODUCTOS[CODIGO],PRODUCTOS[DESC CORTA],"",0)</f>
        <v>GRAPA T40</v>
      </c>
      <c r="AF581"/>
      <c r="AI581"/>
    </row>
    <row r="582" spans="1:35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6"/>
      <c r="V582" s="2"/>
      <c r="W582">
        <v>5886</v>
      </c>
      <c r="X582" s="2">
        <v>6579000000</v>
      </c>
      <c r="Y582" s="6">
        <v>90760.621969999993</v>
      </c>
      <c r="Z582" s="38">
        <v>10010</v>
      </c>
      <c r="AA582" s="86">
        <f>+((DETALLE_GD_1[[#This Row],[VALOR X UN (GD)]]-DETALLE_GD_1[[#This Row],[VALOR PPTO]])/DETALLE_GD_1[[#This Row],[VALOR PPTO]])</f>
        <v>4.1648017793510843E-6</v>
      </c>
      <c r="AB582" s="2">
        <f>+DETALLE_GD_1[[#This Row],[VALOR PPTO]]*DETALLE_GD_1[[#This Row],[CANTIDAD RECIBIDA]]</f>
        <v>90760.622000000003</v>
      </c>
      <c r="AC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2" s="3">
        <f>+DETALLE_GD_1[[#This Row],[CANTIDAD SOLICITADA]]-DETALLE_GD_1[[#This Row],[DEVOLUCIÓN]]</f>
        <v>10</v>
      </c>
      <c r="AE582" s="38">
        <f>+_xlfn.XLOOKUP(DETALLE_GD_1[[#This Row],[CODIGO]],PRODUCTOS[CODIGO],PRODUCTOS[DESC CORTA],"",0)</f>
        <v>0</v>
      </c>
      <c r="AF582"/>
      <c r="AI582"/>
    </row>
    <row r="583" spans="1:35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6"/>
      <c r="V583" s="2"/>
      <c r="W583">
        <v>5886</v>
      </c>
      <c r="X583" s="2">
        <v>6579000000</v>
      </c>
      <c r="Y583" s="6">
        <v>256128.94725599996</v>
      </c>
      <c r="Z583" s="38">
        <v>10010</v>
      </c>
      <c r="AA583" s="86">
        <f>+((DETALLE_GD_1[[#This Row],[VALOR X UN (GD)]]-DETALLE_GD_1[[#This Row],[VALOR PPTO]])/DETALLE_GD_1[[#This Row],[VALOR PPTO]])</f>
        <v>-5.7322608011817253E-2</v>
      </c>
      <c r="AB583" s="2">
        <f>+DETALLE_GD_1[[#This Row],[VALOR PPTO]]*DETALLE_GD_1[[#This Row],[CANTIDAD RECIBIDA]]</f>
        <v>256128.97440000001</v>
      </c>
      <c r="AC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3" s="3">
        <f>+DETALLE_GD_1[[#This Row],[CANTIDAD SOLICITADA]]-DETALLE_GD_1[[#This Row],[DEVOLUCIÓN]]</f>
        <v>696</v>
      </c>
      <c r="AE583" s="38" t="str">
        <f>+_xlfn.XLOOKUP(DETALLE_GD_1[[#This Row],[CODIGO]],PRODUCTOS[CODIGO],PRODUCTOS[DESC CORTA],"",0)</f>
        <v>CONECTOR DENTADO</v>
      </c>
      <c r="AF583"/>
      <c r="AI583"/>
    </row>
    <row r="584" spans="1:35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6"/>
      <c r="V584" s="2"/>
      <c r="W584">
        <v>5886</v>
      </c>
      <c r="X584" s="2">
        <v>6579000000</v>
      </c>
      <c r="Y584" s="6">
        <v>259675.38458400001</v>
      </c>
      <c r="Z584" s="38">
        <v>10010</v>
      </c>
      <c r="AA584" s="86">
        <f>+((DETALLE_GD_1[[#This Row],[VALOR X UN (GD)]]-DETALLE_GD_1[[#This Row],[VALOR PPTO]])/DETALLE_GD_1[[#This Row],[VALOR PPTO]])</f>
        <v>2.3342373758768891E-4</v>
      </c>
      <c r="AB584" s="2">
        <f>+DETALLE_GD_1[[#This Row],[VALOR PPTO]]*DETALLE_GD_1[[#This Row],[CANTIDAD RECIBIDA]]</f>
        <v>259675.38960000002</v>
      </c>
      <c r="AC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4" s="3">
        <f>+DETALLE_GD_1[[#This Row],[CANTIDAD SOLICITADA]]-DETALLE_GD_1[[#This Row],[DEVOLUCIÓN]]</f>
        <v>264</v>
      </c>
      <c r="AE584" s="38">
        <f>+_xlfn.XLOOKUP(DETALLE_GD_1[[#This Row],[CODIGO]],PRODUCTOS[CODIGO],PRODUCTOS[DESC CORTA],"",0)</f>
        <v>0</v>
      </c>
      <c r="AF584"/>
      <c r="AI584"/>
    </row>
    <row r="585" spans="1:35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6"/>
      <c r="V585" s="2"/>
      <c r="W585">
        <v>5886</v>
      </c>
      <c r="X585" s="2">
        <v>6579000000</v>
      </c>
      <c r="Y585" s="6">
        <v>763658.3333399999</v>
      </c>
      <c r="Z585" s="38">
        <v>10010</v>
      </c>
      <c r="AA585" s="86">
        <f>+((DETALLE_GD_1[[#This Row],[VALOR X UN (GD)]]-DETALLE_GD_1[[#This Row],[VALOR PPTO]])/DETALLE_GD_1[[#This Row],[VALOR PPTO]])</f>
        <v>2.4280054540726018E-2</v>
      </c>
      <c r="AB585" s="2">
        <f>+DETALLE_GD_1[[#This Row],[VALOR PPTO]]*DETALLE_GD_1[[#This Row],[CANTIDAD RECIBIDA]]</f>
        <v>763658.33400000003</v>
      </c>
      <c r="AC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5" s="3">
        <f>+DETALLE_GD_1[[#This Row],[CANTIDAD SOLICITADA]]-DETALLE_GD_1[[#This Row],[DEVOLUCIÓN]]</f>
        <v>20</v>
      </c>
      <c r="AE585" s="38" t="str">
        <f>+_xlfn.XLOOKUP(DETALLE_GD_1[[#This Row],[CODIGO]],PRODUCTOS[CODIGO],PRODUCTOS[DESC CORTA],"",0)</f>
        <v>FIBROCEMENTO BALCON</v>
      </c>
      <c r="AF585"/>
      <c r="AI585"/>
    </row>
    <row r="586" spans="1:35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6"/>
      <c r="V586" s="2"/>
      <c r="W586">
        <v>5886</v>
      </c>
      <c r="X586" s="2">
        <v>6579000000</v>
      </c>
      <c r="Y586" s="6">
        <v>2511.33511</v>
      </c>
      <c r="Z586" s="38">
        <v>10010</v>
      </c>
      <c r="AA586" s="86">
        <f>+((DETALLE_GD_1[[#This Row],[VALOR X UN (GD)]]-DETALLE_GD_1[[#This Row],[VALOR PPTO]])/DETALLE_GD_1[[#This Row],[VALOR PPTO]])</f>
        <v>-1.357840293294724E-4</v>
      </c>
      <c r="AB586" s="2">
        <f>+DETALLE_GD_1[[#This Row],[VALOR PPTO]]*DETALLE_GD_1[[#This Row],[CANTIDAD RECIBIDA]]</f>
        <v>2511.3410000000003</v>
      </c>
      <c r="AC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6" s="3">
        <f>+DETALLE_GD_1[[#This Row],[CANTIDAD SOLICITADA]]-DETALLE_GD_1[[#This Row],[DEVOLUCIÓN]]</f>
        <v>155</v>
      </c>
      <c r="AE586" s="38">
        <f>+_xlfn.XLOOKUP(DETALLE_GD_1[[#This Row],[CODIGO]],PRODUCTOS[CODIGO],PRODUCTOS[DESC CORTA],"",0)</f>
        <v>0</v>
      </c>
      <c r="AF586"/>
      <c r="AI586"/>
    </row>
    <row r="587" spans="1:35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6"/>
      <c r="V587" s="2"/>
      <c r="W587">
        <v>5886</v>
      </c>
      <c r="X587" s="2">
        <v>6579000000</v>
      </c>
      <c r="Y587" s="6">
        <v>959764.51785405388</v>
      </c>
      <c r="Z587" s="38">
        <v>10010</v>
      </c>
      <c r="AA587" s="86">
        <f>+((DETALLE_GD_1[[#This Row],[VALOR X UN (GD)]]-DETALLE_GD_1[[#This Row],[VALOR PPTO]])/DETALLE_GD_1[[#This Row],[VALOR PPTO]])</f>
        <v>-0.96822970634983885</v>
      </c>
      <c r="AB587" s="2">
        <f>+DETALLE_GD_1[[#This Row],[VALOR PPTO]]*DETALLE_GD_1[[#This Row],[CANTIDAD RECIBIDA]]</f>
        <v>959764.5</v>
      </c>
      <c r="AC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7" s="3">
        <f>+DETALLE_GD_1[[#This Row],[CANTIDAD SOLICITADA]]-DETALLE_GD_1[[#This Row],[DEVOLUCIÓN]]</f>
        <v>9000</v>
      </c>
      <c r="AE587" s="38" t="str">
        <f>+_xlfn.XLOOKUP(DETALLE_GD_1[[#This Row],[CODIGO]],PRODUCTOS[CODIGO],PRODUCTOS[DESC CORTA],"",0)</f>
        <v>TORNILLO CRS 6X1 5/8</v>
      </c>
      <c r="AF587"/>
      <c r="AI587"/>
    </row>
    <row r="588" spans="1:35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6"/>
      <c r="V588" s="2"/>
      <c r="W588">
        <v>5886</v>
      </c>
      <c r="X588" s="2">
        <v>6579000000</v>
      </c>
      <c r="Y588" s="6">
        <v>35000.185429999998</v>
      </c>
      <c r="Z588" s="38">
        <v>10010</v>
      </c>
      <c r="AA588" s="86">
        <f>+((DETALLE_GD_1[[#This Row],[VALOR X UN (GD)]]-DETALLE_GD_1[[#This Row],[VALOR PPTO]])/DETALLE_GD_1[[#This Row],[VALOR PPTO]])</f>
        <v>-5.2971147976295791E-6</v>
      </c>
      <c r="AB588" s="2">
        <f>+DETALLE_GD_1[[#This Row],[VALOR PPTO]]*DETALLE_GD_1[[#This Row],[CANTIDAD RECIBIDA]]</f>
        <v>35000.185400000002</v>
      </c>
      <c r="AC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88" s="3">
        <f>+DETALLE_GD_1[[#This Row],[CANTIDAD SOLICITADA]]-DETALLE_GD_1[[#This Row],[DEVOLUCIÓN]]</f>
        <v>2</v>
      </c>
      <c r="AE588" s="38" t="str">
        <f>+_xlfn.XLOOKUP(DETALLE_GD_1[[#This Row],[CODIGO]],PRODUCTOS[CODIGO],PRODUCTOS[DESC CORTA],"",0)</f>
        <v>GRAPA T50</v>
      </c>
      <c r="AF588"/>
      <c r="AI588"/>
    </row>
    <row r="589" spans="1:35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6"/>
      <c r="V589" s="2"/>
      <c r="W589">
        <v>5886</v>
      </c>
      <c r="X589" s="2">
        <v>6579000000</v>
      </c>
      <c r="Y589" s="6">
        <v>921582.1671000002</v>
      </c>
      <c r="Z589" s="38">
        <v>10010</v>
      </c>
      <c r="AA589" s="86">
        <f>+((DETALLE_GD_1[[#This Row],[VALOR X UN (GD)]]-DETALLE_GD_1[[#This Row],[VALOR PPTO]])/DETALLE_GD_1[[#This Row],[VALOR PPTO]])</f>
        <v>-1.8229519378380471E-7</v>
      </c>
      <c r="AB589" s="2">
        <f>+DETALLE_GD_1[[#This Row],[VALOR PPTO]]*DETALLE_GD_1[[#This Row],[CANTIDAD RECIBIDA]]</f>
        <v>921582.16799999995</v>
      </c>
      <c r="AC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89" s="3">
        <f>+DETALLE_GD_1[[#This Row],[CANTIDAD SOLICITADA]]-DETALLE_GD_1[[#This Row],[DEVOLUCIÓN]]</f>
        <v>60</v>
      </c>
      <c r="AE589" s="38" t="str">
        <f>+_xlfn.XLOOKUP(DETALLE_GD_1[[#This Row],[CODIGO]],PRODUCTOS[CODIGO],PRODUCTOS[DESC CORTA],"",0)</f>
        <v>PINO 3X8X320</v>
      </c>
      <c r="AF589"/>
      <c r="AI589"/>
    </row>
    <row r="590" spans="1:35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6" t="s">
        <v>2013</v>
      </c>
      <c r="V590" s="2">
        <v>194000</v>
      </c>
      <c r="W590">
        <v>5886</v>
      </c>
      <c r="X590" s="2">
        <v>6579000000</v>
      </c>
      <c r="Y590" s="6">
        <v>194000</v>
      </c>
      <c r="Z590" s="38">
        <v>10010</v>
      </c>
      <c r="AA590" s="86">
        <f>+((DETALLE_GD_1[[#This Row],[VALOR X UN (GD)]]-DETALLE_GD_1[[#This Row],[VALOR PPTO]])/DETALLE_GD_1[[#This Row],[VALOR PPTO]])</f>
        <v>0</v>
      </c>
      <c r="AB590" s="2">
        <f>+DETALLE_GD_1[[#This Row],[VALOR PPTO]]*DETALLE_GD_1[[#This Row],[CANTIDAD RECIBIDA]]</f>
        <v>194000</v>
      </c>
      <c r="AC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0" s="3">
        <f>+DETALLE_GD_1[[#This Row],[CANTIDAD SOLICITADA]]-DETALLE_GD_1[[#This Row],[DEVOLUCIÓN]]</f>
        <v>10</v>
      </c>
      <c r="AE590" s="38" t="str">
        <f>+_xlfn.XLOOKUP(DETALLE_GD_1[[#This Row],[CODIGO]],PRODUCTOS[CODIGO],PRODUCTOS[DESC CORTA],"",0)</f>
        <v>EXTRT</v>
      </c>
      <c r="AF590"/>
      <c r="AI590"/>
    </row>
    <row r="591" spans="1:35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6" t="s">
        <v>2012</v>
      </c>
      <c r="V591" s="2">
        <v>873104</v>
      </c>
      <c r="W591">
        <v>5886</v>
      </c>
      <c r="X591" s="2">
        <v>6579000000</v>
      </c>
      <c r="Y591" s="6">
        <v>10545.292710000002</v>
      </c>
      <c r="Z591" s="38">
        <v>10010</v>
      </c>
      <c r="AA591" s="86">
        <f>+((DETALLE_GD_1[[#This Row],[VALOR X UN (GD)]]-DETALLE_GD_1[[#This Row],[VALOR PPTO]])/DETALLE_GD_1[[#This Row],[VALOR PPTO]])</f>
        <v>8.0197633209320524E-2</v>
      </c>
      <c r="AB591" s="2">
        <f>+DETALLE_GD_1[[#This Row],[VALOR PPTO]]*DETALLE_GD_1[[#This Row],[CANTIDAD RECIBIDA]]</f>
        <v>10545.2925</v>
      </c>
      <c r="AC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1" s="3">
        <f>+DETALLE_GD_1[[#This Row],[CANTIDAD SOLICITADA]]-DETALLE_GD_1[[#This Row],[DEVOLUCIÓN]]</f>
        <v>5</v>
      </c>
      <c r="AE591" s="38" t="str">
        <f>+_xlfn.XLOOKUP(DETALLE_GD_1[[#This Row],[CODIGO]],PRODUCTOS[CODIGO],PRODUCTOS[DESC CORTA],"",0)</f>
        <v>TRAPOS DE ASEO</v>
      </c>
      <c r="AF591"/>
      <c r="AI591"/>
    </row>
    <row r="592" spans="1:35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6"/>
      <c r="V592" s="2"/>
      <c r="W592">
        <v>5886</v>
      </c>
      <c r="X592" s="2">
        <v>6579000000</v>
      </c>
      <c r="Y592" s="6">
        <v>10653.786550000001</v>
      </c>
      <c r="Z592" s="38">
        <v>10010</v>
      </c>
      <c r="AA592" s="86">
        <f>+((DETALLE_GD_1[[#This Row],[VALOR X UN (GD)]]-DETALLE_GD_1[[#This Row],[VALOR PPTO]])/DETALLE_GD_1[[#This Row],[VALOR PPTO]])</f>
        <v>6.750778232696876E-2</v>
      </c>
      <c r="AB592" s="2">
        <f>+DETALLE_GD_1[[#This Row],[VALOR PPTO]]*DETALLE_GD_1[[#This Row],[CANTIDAD RECIBIDA]]</f>
        <v>10653.786500000002</v>
      </c>
      <c r="AC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2" s="3">
        <f>+DETALLE_GD_1[[#This Row],[CANTIDAD SOLICITADA]]-DETALLE_GD_1[[#This Row],[DEVOLUCIÓN]]</f>
        <v>5</v>
      </c>
      <c r="AE592" s="38" t="str">
        <f>+_xlfn.XLOOKUP(DETALLE_GD_1[[#This Row],[CODIGO]],PRODUCTOS[CODIGO],PRODUCTOS[DESC CORTA],"",0)</f>
        <v>DUCO</v>
      </c>
      <c r="AF592"/>
      <c r="AI592"/>
    </row>
    <row r="593" spans="1:35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6"/>
      <c r="V593" s="2"/>
      <c r="W593">
        <v>5886</v>
      </c>
      <c r="X593" s="2">
        <v>6579000000</v>
      </c>
      <c r="Y593" s="6">
        <v>14287.56637</v>
      </c>
      <c r="Z593" s="38">
        <v>10010</v>
      </c>
      <c r="AA593" s="86">
        <f>+((DETALLE_GD_1[[#This Row],[VALOR X UN (GD)]]-DETALLE_GD_1[[#This Row],[VALOR PPTO]])/DETALLE_GD_1[[#This Row],[VALOR PPTO]])</f>
        <v>2.4800234525592015E-3</v>
      </c>
      <c r="AB593" s="2">
        <f>+DETALLE_GD_1[[#This Row],[VALOR PPTO]]*DETALLE_GD_1[[#This Row],[CANTIDAD RECIBIDA]]</f>
        <v>14287.566500000001</v>
      </c>
      <c r="AC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3" s="3">
        <f>+DETALLE_GD_1[[#This Row],[CANTIDAD SOLICITADA]]-DETALLE_GD_1[[#This Row],[DEVOLUCIÓN]]</f>
        <v>5</v>
      </c>
      <c r="AE593" s="38" t="str">
        <f>+_xlfn.XLOOKUP(DETALLE_GD_1[[#This Row],[CODIGO]],PRODUCTOS[CODIGO],PRODUCTOS[DESC CORTA],"",0)</f>
        <v>RODILLO CHIPORRO</v>
      </c>
      <c r="AF593"/>
      <c r="AI593"/>
    </row>
    <row r="594" spans="1:35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6"/>
      <c r="V594" s="2"/>
      <c r="W594">
        <v>5886</v>
      </c>
      <c r="X594" s="2">
        <v>6579000000</v>
      </c>
      <c r="Y594" s="6">
        <v>10210.598529999999</v>
      </c>
      <c r="Z594" s="38">
        <v>10010</v>
      </c>
      <c r="AA594" s="86">
        <f>+((DETALLE_GD_1[[#This Row],[VALOR X UN (GD)]]-DETALLE_GD_1[[#This Row],[VALOR PPTO]])/DETALLE_GD_1[[#This Row],[VALOR PPTO]])</f>
        <v>3.9321886958966856E-5</v>
      </c>
      <c r="AB594" s="2">
        <f>+DETALLE_GD_1[[#This Row],[VALOR PPTO]]*DETALLE_GD_1[[#This Row],[CANTIDAD RECIBIDA]]</f>
        <v>10210.5985</v>
      </c>
      <c r="AC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4" s="3">
        <f>+DETALLE_GD_1[[#This Row],[CANTIDAD SOLICITADA]]-DETALLE_GD_1[[#This Row],[DEVOLUCIÓN]]</f>
        <v>5</v>
      </c>
      <c r="AE594" s="38" t="str">
        <f>+_xlfn.XLOOKUP(DETALLE_GD_1[[#This Row],[CODIGO]],PRODUCTOS[CODIGO],PRODUCTOS[DESC CORTA],"",0)</f>
        <v>BROCHA 5/8 X4</v>
      </c>
      <c r="AF594"/>
      <c r="AI594"/>
    </row>
    <row r="595" spans="1:35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6"/>
      <c r="V595" s="2"/>
      <c r="W595">
        <v>5886</v>
      </c>
      <c r="X595" s="2">
        <v>6579000000</v>
      </c>
      <c r="Y595" s="6">
        <v>20688.000000000004</v>
      </c>
      <c r="Z595" s="38">
        <v>10010</v>
      </c>
      <c r="AA595" s="86">
        <f>+((DETALLE_GD_1[[#This Row],[VALOR X UN (GD)]]-DETALLE_GD_1[[#This Row],[VALOR PPTO]])/DETALLE_GD_1[[#This Row],[VALOR PPTO]])</f>
        <v>3.6542923433874712E-2</v>
      </c>
      <c r="AB595" s="2">
        <f>+DETALLE_GD_1[[#This Row],[VALOR PPTO]]*DETALLE_GD_1[[#This Row],[CANTIDAD RECIBIDA]]</f>
        <v>20688</v>
      </c>
      <c r="AC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5" s="3">
        <f>+DETALLE_GD_1[[#This Row],[CANTIDAD SOLICITADA]]-DETALLE_GD_1[[#This Row],[DEVOLUCIÓN]]</f>
        <v>24</v>
      </c>
      <c r="AE595" s="38">
        <f>+_xlfn.XLOOKUP(DETALLE_GD_1[[#This Row],[CODIGO]],PRODUCTOS[CODIGO],PRODUCTOS[DESC CORTA],"",0)</f>
        <v>0</v>
      </c>
      <c r="AF595"/>
      <c r="AI595"/>
    </row>
    <row r="596" spans="1:35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6"/>
      <c r="V596" s="2"/>
      <c r="W596">
        <v>5886</v>
      </c>
      <c r="X596" s="2">
        <v>6579000000</v>
      </c>
      <c r="Y596" s="6">
        <v>625076.66666800017</v>
      </c>
      <c r="Z596" s="38">
        <v>10010</v>
      </c>
      <c r="AA596" s="86">
        <f>+((DETALLE_GD_1[[#This Row],[VALOR X UN (GD)]]-DETALLE_GD_1[[#This Row],[VALOR PPTO]])/DETALLE_GD_1[[#This Row],[VALOR PPTO]])</f>
        <v>-8.6608044861354056E-3</v>
      </c>
      <c r="AB596" s="2">
        <f>+DETALLE_GD_1[[#This Row],[VALOR PPTO]]*DETALLE_GD_1[[#This Row],[CANTIDAD RECIBIDA]]</f>
        <v>625076.66680000001</v>
      </c>
      <c r="AC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596" s="3">
        <f>+DETALLE_GD_1[[#This Row],[CANTIDAD SOLICITADA]]-DETALLE_GD_1[[#This Row],[DEVOLUCIÓN]]</f>
        <v>4</v>
      </c>
      <c r="AE596" s="38" t="str">
        <f>+_xlfn.XLOOKUP(DETALLE_GD_1[[#This Row],[CODIGO]],PRODUCTOS[CODIGO],PRODUCTOS[DESC CORTA],"",0)</f>
        <v>MEMBRANA PVC</v>
      </c>
      <c r="AF596"/>
      <c r="AI596"/>
    </row>
    <row r="597" spans="1:35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6"/>
      <c r="V597" s="2"/>
      <c r="W597">
        <v>5886</v>
      </c>
      <c r="X597" s="2">
        <v>6579000000</v>
      </c>
      <c r="Y597" s="6">
        <v>29220</v>
      </c>
      <c r="Z597" s="38">
        <v>10010</v>
      </c>
      <c r="AA597" s="86">
        <f>+((DETALLE_GD_1[[#This Row],[VALOR X UN (GD)]]-DETALLE_GD_1[[#This Row],[VALOR PPTO]])/DETALLE_GD_1[[#This Row],[VALOR PPTO]])</f>
        <v>0</v>
      </c>
      <c r="AB597" s="2">
        <f>+DETALLE_GD_1[[#This Row],[VALOR PPTO]]*DETALLE_GD_1[[#This Row],[CANTIDAD RECIBIDA]]</f>
        <v>29220</v>
      </c>
      <c r="AC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7" s="3">
        <f>+DETALLE_GD_1[[#This Row],[CANTIDAD SOLICITADA]]-DETALLE_GD_1[[#This Row],[DEVOLUCIÓN]]</f>
        <v>60</v>
      </c>
      <c r="AE597" s="38" t="str">
        <f>+_xlfn.XLOOKUP(DETALLE_GD_1[[#This Row],[CODIGO]],PRODUCTOS[CODIGO],PRODUCTOS[DESC CORTA],"",0)</f>
        <v>ESQUINERO PILASTRA PVC</v>
      </c>
      <c r="AF597"/>
      <c r="AI597"/>
    </row>
    <row r="598" spans="1:35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6"/>
      <c r="V598" s="2"/>
      <c r="W598">
        <v>5886</v>
      </c>
      <c r="X598" s="2">
        <v>6579000000</v>
      </c>
      <c r="Y598" s="6">
        <v>141679.01579999999</v>
      </c>
      <c r="Z598" s="38">
        <v>10010</v>
      </c>
      <c r="AA598" s="86">
        <f>+((DETALLE_GD_1[[#This Row],[VALOR X UN (GD)]]-DETALLE_GD_1[[#This Row],[VALOR PPTO]])/DETALLE_GD_1[[#This Row],[VALOR PPTO]])</f>
        <v>3.0343238028994024E-4</v>
      </c>
      <c r="AB598" s="2">
        <f>+DETALLE_GD_1[[#This Row],[VALOR PPTO]]*DETALLE_GD_1[[#This Row],[CANTIDAD RECIBIDA]]</f>
        <v>141679.01250000001</v>
      </c>
      <c r="AC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8" s="3">
        <f>+DETALLE_GD_1[[#This Row],[CANTIDAD SOLICITADA]]-DETALLE_GD_1[[#This Row],[DEVOLUCIÓN]]</f>
        <v>75</v>
      </c>
      <c r="AE598" s="38">
        <f>+_xlfn.XLOOKUP(DETALLE_GD_1[[#This Row],[CODIGO]],PRODUCTOS[CODIGO],PRODUCTOS[DESC CORTA],"",0)</f>
        <v>0</v>
      </c>
      <c r="AF598"/>
      <c r="AI598"/>
    </row>
    <row r="599" spans="1:35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6"/>
      <c r="V599" s="2"/>
      <c r="W599">
        <v>5886</v>
      </c>
      <c r="X599" s="2">
        <v>6579000000</v>
      </c>
      <c r="Y599" s="6">
        <v>13756.64</v>
      </c>
      <c r="Z599" s="38">
        <v>10010</v>
      </c>
      <c r="AA599" s="86">
        <f>+((DETALLE_GD_1[[#This Row],[VALOR X UN (GD)]]-DETALLE_GD_1[[#This Row],[VALOR PPTO]])/DETALLE_GD_1[[#This Row],[VALOR PPTO]])</f>
        <v>2.9076952153807463E-5</v>
      </c>
      <c r="AB599" s="2">
        <f>+DETALLE_GD_1[[#This Row],[VALOR PPTO]]*DETALLE_GD_1[[#This Row],[CANTIDAD RECIBIDA]]</f>
        <v>13756.6</v>
      </c>
      <c r="AC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599" s="3">
        <f>+DETALLE_GD_1[[#This Row],[CANTIDAD SOLICITADA]]-DETALLE_GD_1[[#This Row],[DEVOLUCIÓN]]</f>
        <v>2000</v>
      </c>
      <c r="AE599" s="38">
        <f>+_xlfn.XLOOKUP(DETALLE_GD_1[[#This Row],[CODIGO]],PRODUCTOS[CODIGO],PRODUCTOS[DESC CORTA],"",0)</f>
        <v>0</v>
      </c>
      <c r="AF599"/>
      <c r="AI599"/>
    </row>
    <row r="600" spans="1:35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6"/>
      <c r="V600" s="2">
        <v>2893944</v>
      </c>
      <c r="W600">
        <v>5886</v>
      </c>
      <c r="X600" s="2">
        <v>6579000000</v>
      </c>
      <c r="Y600" s="6">
        <v>1480755.0557880001</v>
      </c>
      <c r="Z600" s="38">
        <v>10010</v>
      </c>
      <c r="AA600" s="86">
        <f>+((DETALLE_GD_1[[#This Row],[VALOR X UN (GD)]]-DETALLE_GD_1[[#This Row],[VALOR PPTO]])/DETALLE_GD_1[[#This Row],[VALOR PPTO]])</f>
        <v>5.7213656929864035E-3</v>
      </c>
      <c r="AB600" s="2">
        <f>+DETALLE_GD_1[[#This Row],[VALOR PPTO]]*DETALLE_GD_1[[#This Row],[CANTIDAD RECIBIDA]]</f>
        <v>1480755.06</v>
      </c>
      <c r="AC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0" s="3">
        <f>+DETALLE_GD_1[[#This Row],[CANTIDAD SOLICITADA]]-DETALLE_GD_1[[#This Row],[DEVOLUCIÓN]]</f>
        <v>108</v>
      </c>
      <c r="AE600" s="38" t="str">
        <f>+_xlfn.XLOOKUP(DETALLE_GD_1[[#This Row],[CODIGO]],PRODUCTOS[CODIGO],PRODUCTOS[DESC CORTA],"",0)</f>
        <v>PINO 2X8X4</v>
      </c>
      <c r="AF600"/>
      <c r="AI600"/>
    </row>
    <row r="601" spans="1:35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6"/>
      <c r="V601" s="2"/>
      <c r="W601">
        <v>5886</v>
      </c>
      <c r="X601" s="2">
        <v>6579000000</v>
      </c>
      <c r="Y601" s="6">
        <v>614856.30324000015</v>
      </c>
      <c r="Z601" s="38">
        <v>10010</v>
      </c>
      <c r="AA601" s="86">
        <f>+((DETALLE_GD_1[[#This Row],[VALOR X UN (GD)]]-DETALLE_GD_1[[#This Row],[VALOR PPTO]])/DETALLE_GD_1[[#This Row],[VALOR PPTO]])</f>
        <v>-3.2866703976197398E-2</v>
      </c>
      <c r="AB601" s="2">
        <f>+DETALLE_GD_1[[#This Row],[VALOR PPTO]]*DETALLE_GD_1[[#This Row],[CANTIDAD RECIBIDA]]</f>
        <v>614856.29999999993</v>
      </c>
      <c r="AC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1" s="3">
        <f>+DETALLE_GD_1[[#This Row],[CANTIDAD SOLICITADA]]-DETALLE_GD_1[[#This Row],[DEVOLUCIÓN]]</f>
        <v>120</v>
      </c>
      <c r="AE601" s="38" t="str">
        <f>+_xlfn.XLOOKUP(DETALLE_GD_1[[#This Row],[CODIGO]],PRODUCTOS[CODIGO],PRODUCTOS[DESC CORTA],"",0)</f>
        <v>PINO 2X4X320</v>
      </c>
      <c r="AF601"/>
      <c r="AI601"/>
    </row>
    <row r="602" spans="1:35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6"/>
      <c r="V602" s="2"/>
      <c r="W602">
        <v>5886</v>
      </c>
      <c r="X602" s="2">
        <v>6579000000</v>
      </c>
      <c r="Y602" s="6">
        <v>777519.54</v>
      </c>
      <c r="Z602" s="38">
        <v>10010</v>
      </c>
      <c r="AA602" s="86">
        <f>+((DETALLE_GD_1[[#This Row],[VALOR X UN (GD)]]-DETALLE_GD_1[[#This Row],[VALOR PPTO]])/DETALLE_GD_1[[#This Row],[VALOR PPTO]])</f>
        <v>5.1445648445811355E-7</v>
      </c>
      <c r="AB602" s="2">
        <f>+DETALLE_GD_1[[#This Row],[VALOR PPTO]]*DETALLE_GD_1[[#This Row],[CANTIDAD RECIBIDA]]</f>
        <v>777519.6</v>
      </c>
      <c r="AC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2" s="3">
        <f>+DETALLE_GD_1[[#This Row],[CANTIDAD SOLICITADA]]-DETALLE_GD_1[[#This Row],[DEVOLUCIÓN]]</f>
        <v>2000</v>
      </c>
      <c r="AE602" s="38">
        <f>+_xlfn.XLOOKUP(DETALLE_GD_1[[#This Row],[CODIGO]],PRODUCTOS[CODIGO],PRODUCTOS[DESC CORTA],"",0)</f>
        <v>0</v>
      </c>
      <c r="AF602"/>
      <c r="AI602"/>
    </row>
    <row r="603" spans="1:35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6"/>
      <c r="V603" s="2"/>
      <c r="W603">
        <v>5886</v>
      </c>
      <c r="X603" s="2">
        <v>6579000000</v>
      </c>
      <c r="Y603" s="6" t="s">
        <v>355</v>
      </c>
      <c r="Z603" s="38">
        <v>10010</v>
      </c>
      <c r="AA603" s="86" t="e">
        <f>+((DETALLE_GD_1[[#This Row],[VALOR X UN (GD)]]-DETALLE_GD_1[[#This Row],[VALOR PPTO]])/DETALLE_GD_1[[#This Row],[VALOR PPTO]])</f>
        <v>#DIV/0!</v>
      </c>
      <c r="AB603" s="2">
        <f>+DETALLE_GD_1[[#This Row],[VALOR PPTO]]*DETALLE_GD_1[[#This Row],[CANTIDAD RECIBIDA]]</f>
        <v>0</v>
      </c>
      <c r="AC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3" s="3">
        <f>+DETALLE_GD_1[[#This Row],[CANTIDAD SOLICITADA]]-DETALLE_GD_1[[#This Row],[DEVOLUCIÓN]]</f>
        <v>1</v>
      </c>
      <c r="AE603" s="38" t="str">
        <f>+_xlfn.XLOOKUP(DETALLE_GD_1[[#This Row],[CODIGO]],PRODUCTOS[CODIGO],PRODUCTOS[DESC CORTA],"",0)</f>
        <v/>
      </c>
      <c r="AF603"/>
      <c r="AI603"/>
    </row>
    <row r="604" spans="1:35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6"/>
      <c r="V604" s="2"/>
      <c r="W604">
        <v>5886</v>
      </c>
      <c r="X604" s="2">
        <v>6579000000</v>
      </c>
      <c r="Y604" s="6">
        <v>996.5</v>
      </c>
      <c r="Z604" s="38">
        <v>10010</v>
      </c>
      <c r="AA604" s="86">
        <f>+((DETALLE_GD_1[[#This Row],[VALOR X UN (GD)]]-DETALLE_GD_1[[#This Row],[VALOR PPTO]])/DETALLE_GD_1[[#This Row],[VALOR PPTO]])</f>
        <v>-5.0175614651279475E-4</v>
      </c>
      <c r="AB604" s="2">
        <f>+DETALLE_GD_1[[#This Row],[VALOR PPTO]]*DETALLE_GD_1[[#This Row],[CANTIDAD RECIBIDA]]</f>
        <v>996.5</v>
      </c>
      <c r="AC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4" s="3">
        <f>+DETALLE_GD_1[[#This Row],[CANTIDAD SOLICITADA]]-DETALLE_GD_1[[#This Row],[DEVOLUCIÓN]]</f>
        <v>1</v>
      </c>
      <c r="AE604" s="38" t="str">
        <f>+_xlfn.XLOOKUP(DETALLE_GD_1[[#This Row],[CODIGO]],PRODUCTOS[CODIGO],PRODUCTOS[DESC CORTA],"",0)</f>
        <v>MOLDURA PVC INTERIOR</v>
      </c>
      <c r="AF604"/>
      <c r="AI604"/>
    </row>
    <row r="605" spans="1:35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6"/>
      <c r="V605" s="2">
        <v>894529</v>
      </c>
      <c r="W605">
        <v>5886</v>
      </c>
      <c r="X605" s="2">
        <v>6579000000</v>
      </c>
      <c r="Y605" s="6">
        <v>46060</v>
      </c>
      <c r="Z605" s="38">
        <v>10010</v>
      </c>
      <c r="AA605" s="86">
        <f>+((DETALLE_GD_1[[#This Row],[VALOR X UN (GD)]]-DETALLE_GD_1[[#This Row],[VALOR PPTO]])/DETALLE_GD_1[[#This Row],[VALOR PPTO]])</f>
        <v>0</v>
      </c>
      <c r="AB605" s="2">
        <f>+DETALLE_GD_1[[#This Row],[VALOR PPTO]]*DETALLE_GD_1[[#This Row],[CANTIDAD RECIBIDA]]</f>
        <v>46060</v>
      </c>
      <c r="AC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5" s="3">
        <f>+DETALLE_GD_1[[#This Row],[CANTIDAD SOLICITADA]]-DETALLE_GD_1[[#This Row],[DEVOLUCIÓN]]</f>
        <v>1</v>
      </c>
      <c r="AE605" s="38">
        <f>+_xlfn.XLOOKUP(DETALLE_GD_1[[#This Row],[CODIGO]],PRODUCTOS[CODIGO],PRODUCTOS[DESC CORTA],"",0)</f>
        <v>0</v>
      </c>
      <c r="AF605"/>
      <c r="AI605"/>
    </row>
    <row r="606" spans="1:35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6"/>
      <c r="V606" s="2"/>
      <c r="W606">
        <v>5886</v>
      </c>
      <c r="X606" s="2">
        <v>6579000000</v>
      </c>
      <c r="Y606" s="6">
        <v>47889.5</v>
      </c>
      <c r="Z606" s="38">
        <v>10010</v>
      </c>
      <c r="AA606" s="86">
        <f>+((DETALLE_GD_1[[#This Row],[VALOR X UN (GD)]]-DETALLE_GD_1[[#This Row],[VALOR PPTO]])/DETALLE_GD_1[[#This Row],[VALOR PPTO]])</f>
        <v>1.0440702032804685E-5</v>
      </c>
      <c r="AB606" s="2">
        <f>+DETALLE_GD_1[[#This Row],[VALOR PPTO]]*DETALLE_GD_1[[#This Row],[CANTIDAD RECIBIDA]]</f>
        <v>47889.5</v>
      </c>
      <c r="AC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6" s="3">
        <f>+DETALLE_GD_1[[#This Row],[CANTIDAD SOLICITADA]]-DETALLE_GD_1[[#This Row],[DEVOLUCIÓN]]</f>
        <v>1</v>
      </c>
      <c r="AE606" s="38">
        <f>+_xlfn.XLOOKUP(DETALLE_GD_1[[#This Row],[CODIGO]],PRODUCTOS[CODIGO],PRODUCTOS[DESC CORTA],"",0)</f>
        <v>0</v>
      </c>
      <c r="AF606"/>
      <c r="AI606"/>
    </row>
    <row r="607" spans="1:35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6"/>
      <c r="V607" s="2"/>
      <c r="W607">
        <v>5886</v>
      </c>
      <c r="X607" s="2">
        <v>6579000000</v>
      </c>
      <c r="Y607" s="6">
        <v>90816</v>
      </c>
      <c r="Z607" s="38">
        <v>10010</v>
      </c>
      <c r="AA607" s="86">
        <f>+((DETALLE_GD_1[[#This Row],[VALOR X UN (GD)]]-DETALLE_GD_1[[#This Row],[VALOR PPTO]])/DETALLE_GD_1[[#This Row],[VALOR PPTO]])</f>
        <v>0</v>
      </c>
      <c r="AB607" s="2">
        <f>+DETALLE_GD_1[[#This Row],[VALOR PPTO]]*DETALLE_GD_1[[#This Row],[CANTIDAD RECIBIDA]]</f>
        <v>90816</v>
      </c>
      <c r="AC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07" s="3">
        <f>+DETALLE_GD_1[[#This Row],[CANTIDAD SOLICITADA]]-DETALLE_GD_1[[#This Row],[DEVOLUCIÓN]]</f>
        <v>12</v>
      </c>
      <c r="AE607" s="38" t="str">
        <f>+_xlfn.XLOOKUP(DETALLE_GD_1[[#This Row],[CODIGO]],PRODUCTOS[CODIGO],PRODUCTOS[DESC CORTA],"",0)</f>
        <v>CEERRADURA BAÑO 815 TUBULAR</v>
      </c>
      <c r="AF607"/>
      <c r="AI607"/>
    </row>
    <row r="608" spans="1:35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6"/>
      <c r="V608" s="2"/>
      <c r="W608">
        <v>5886</v>
      </c>
      <c r="X608" s="2">
        <v>6579000000</v>
      </c>
      <c r="Y608" s="6">
        <v>709762.85999999987</v>
      </c>
      <c r="Z608" s="38">
        <v>10010</v>
      </c>
      <c r="AA608" s="86">
        <f>+((DETALLE_GD_1[[#This Row],[VALOR X UN (GD)]]-DETALLE_GD_1[[#This Row],[VALOR PPTO]])/DETALLE_GD_1[[#This Row],[VALOR PPTO]])</f>
        <v>2.1133821040261184E-7</v>
      </c>
      <c r="AB608" s="2">
        <f>+DETALLE_GD_1[[#This Row],[VALOR PPTO]]*DETALLE_GD_1[[#This Row],[CANTIDAD RECIBIDA]]</f>
        <v>709762.8</v>
      </c>
      <c r="AC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8" s="3">
        <f>+DETALLE_GD_1[[#This Row],[CANTIDAD SOLICITADA]]-DETALLE_GD_1[[#This Row],[DEVOLUCIÓN]]</f>
        <v>1500</v>
      </c>
      <c r="AE608" s="38" t="str">
        <f>+_xlfn.XLOOKUP(DETALLE_GD_1[[#This Row],[CODIGO]],PRODUCTOS[CODIGO],PRODUCTOS[DESC CORTA],"",0)</f>
        <v>TORNILLO SIMPSON 6"</v>
      </c>
      <c r="AF608"/>
      <c r="AI608"/>
    </row>
    <row r="609" spans="1:35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6" t="s">
        <v>2011</v>
      </c>
      <c r="V609" s="2">
        <v>6292847</v>
      </c>
      <c r="W609">
        <v>5947</v>
      </c>
      <c r="X609" s="2">
        <v>6579000000</v>
      </c>
      <c r="Y609" s="6">
        <v>1191160.0000000002</v>
      </c>
      <c r="Z609" s="38">
        <v>10010</v>
      </c>
      <c r="AA609" s="86">
        <f>+((DETALLE_GD_1[[#This Row],[VALOR X UN (GD)]]-DETALLE_GD_1[[#This Row],[VALOR PPTO]])/DETALLE_GD_1[[#This Row],[VALOR PPTO]])</f>
        <v>0</v>
      </c>
      <c r="AB609" s="2">
        <f>+DETALLE_GD_1[[#This Row],[VALOR PPTO]]*DETALLE_GD_1[[#This Row],[CANTIDAD RECIBIDA]]</f>
        <v>1191160</v>
      </c>
      <c r="AC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09" s="3">
        <f>+DETALLE_GD_1[[#This Row],[CANTIDAD SOLICITADA]]-DETALLE_GD_1[[#This Row],[DEVOLUCIÓN]]</f>
        <v>40</v>
      </c>
      <c r="AE609" s="38" t="str">
        <f>+_xlfn.XLOOKUP(DETALLE_GD_1[[#This Row],[CODIGO]],PRODUCTOS[CODIGO],PRODUCTOS[DESC CORTA],"",0)</f>
        <v>VOLCOGLASS</v>
      </c>
      <c r="AF609"/>
      <c r="AI609"/>
    </row>
    <row r="610" spans="1:35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6"/>
      <c r="V610" s="2"/>
      <c r="W610">
        <v>5947</v>
      </c>
      <c r="X610" s="2">
        <v>6579000000</v>
      </c>
      <c r="Y610" s="6">
        <v>4553507.0088559994</v>
      </c>
      <c r="Z610" s="38">
        <v>10010</v>
      </c>
      <c r="AA610" s="86">
        <f>+((DETALLE_GD_1[[#This Row],[VALOR X UN (GD)]]-DETALLE_GD_1[[#This Row],[VALOR PPTO]])/DETALLE_GD_1[[#This Row],[VALOR PPTO]])</f>
        <v>-9.3703627349857183E-3</v>
      </c>
      <c r="AB610" s="2">
        <f>+DETALLE_GD_1[[#This Row],[VALOR PPTO]]*DETALLE_GD_1[[#This Row],[CANTIDAD RECIBIDA]]</f>
        <v>4553507.01</v>
      </c>
      <c r="AC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0" s="3">
        <f>+DETALLE_GD_1[[#This Row],[CANTIDAD SOLICITADA]]-DETALLE_GD_1[[#This Row],[DEVOLUCIÓN]]</f>
        <v>52</v>
      </c>
      <c r="AE610" s="38" t="str">
        <f>+_xlfn.XLOOKUP(DETALLE_GD_1[[#This Row],[CODIGO]],PRODUCTOS[CODIGO],PRODUCTOS[DESC CORTA],"",0)</f>
        <v>PB1</v>
      </c>
      <c r="AF610"/>
      <c r="AI610"/>
    </row>
    <row r="611" spans="1:35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6"/>
      <c r="V611" s="2"/>
      <c r="W611">
        <v>5947</v>
      </c>
      <c r="X611" s="2">
        <v>6579000000</v>
      </c>
      <c r="Y611" s="6">
        <v>600043.80139499996</v>
      </c>
      <c r="Z611" s="38">
        <v>10010</v>
      </c>
      <c r="AA611" s="86">
        <f>+((DETALLE_GD_1[[#This Row],[VALOR X UN (GD)]]-DETALLE_GD_1[[#This Row],[VALOR PPTO]])/DETALLE_GD_1[[#This Row],[VALOR PPTO]])</f>
        <v>-1.5325216220902941E-2</v>
      </c>
      <c r="AB611" s="2">
        <f>+DETALLE_GD_1[[#This Row],[VALOR PPTO]]*DETALLE_GD_1[[#This Row],[CANTIDAD RECIBIDA]]</f>
        <v>600043.80150000006</v>
      </c>
      <c r="AC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1" s="3">
        <f>+DETALLE_GD_1[[#This Row],[CANTIDAD SOLICITADA]]-DETALLE_GD_1[[#This Row],[DEVOLUCIÓN]]</f>
        <v>15</v>
      </c>
      <c r="AE611" s="38" t="str">
        <f>+_xlfn.XLOOKUP(DETALLE_GD_1[[#This Row],[CODIGO]],PRODUCTOS[CODIGO],PRODUCTOS[DESC CORTA],"",0)</f>
        <v>PB2</v>
      </c>
      <c r="AF611"/>
      <c r="AI611"/>
    </row>
    <row r="612" spans="1:35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6" t="s">
        <v>2012</v>
      </c>
      <c r="V612" s="2">
        <v>420245</v>
      </c>
      <c r="W612">
        <v>5947</v>
      </c>
      <c r="X612" s="2">
        <v>6579000000</v>
      </c>
      <c r="Y612" s="6">
        <v>9708</v>
      </c>
      <c r="Z612" s="38">
        <v>10010</v>
      </c>
      <c r="AA612" s="86">
        <f>+((DETALLE_GD_1[[#This Row],[VALOR X UN (GD)]]-DETALLE_GD_1[[#This Row],[VALOR PPTO]])/DETALLE_GD_1[[#This Row],[VALOR PPTO]])</f>
        <v>0</v>
      </c>
      <c r="AB612" s="2">
        <f>+DETALLE_GD_1[[#This Row],[VALOR PPTO]]*DETALLE_GD_1[[#This Row],[CANTIDAD RECIBIDA]]</f>
        <v>9708</v>
      </c>
      <c r="AC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2" s="3">
        <f>+DETALLE_GD_1[[#This Row],[CANTIDAD SOLICITADA]]-DETALLE_GD_1[[#This Row],[DEVOLUCIÓN]]</f>
        <v>4</v>
      </c>
      <c r="AE612" s="38" t="str">
        <f>+_xlfn.XLOOKUP(DETALLE_GD_1[[#This Row],[CODIGO]],PRODUCTOS[CODIGO],PRODUCTOS[DESC CORTA],"",0)</f>
        <v>PERFIL ESQUINERO ENCUENTRO</v>
      </c>
      <c r="AF612"/>
      <c r="AI612"/>
    </row>
    <row r="613" spans="1:35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6"/>
      <c r="V613" s="2"/>
      <c r="W613">
        <v>5947</v>
      </c>
      <c r="X613" s="2">
        <v>6579000000</v>
      </c>
      <c r="Y613" s="6">
        <v>12764</v>
      </c>
      <c r="Z613" s="38">
        <v>10010</v>
      </c>
      <c r="AA613" s="86">
        <f>+((DETALLE_GD_1[[#This Row],[VALOR X UN (GD)]]-DETALLE_GD_1[[#This Row],[VALOR PPTO]])/DETALLE_GD_1[[#This Row],[VALOR PPTO]])</f>
        <v>-7.8345346286430584E-5</v>
      </c>
      <c r="AB613" s="2">
        <f>+DETALLE_GD_1[[#This Row],[VALOR PPTO]]*DETALLE_GD_1[[#This Row],[CANTIDAD RECIBIDA]]</f>
        <v>12764</v>
      </c>
      <c r="AC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3" s="3">
        <f>+DETALLE_GD_1[[#This Row],[CANTIDAD SOLICITADA]]-DETALLE_GD_1[[#This Row],[DEVOLUCIÓN]]</f>
        <v>4</v>
      </c>
      <c r="AE613" s="38" t="str">
        <f>+_xlfn.XLOOKUP(DETALLE_GD_1[[#This Row],[CODIGO]],PRODUCTOS[CODIGO],PRODUCTOS[DESC CORTA],"",0)</f>
        <v>PERFIL ESQUINERO INTERIOR</v>
      </c>
      <c r="AF613"/>
      <c r="AI613"/>
    </row>
    <row r="614" spans="1:35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6"/>
      <c r="V614" s="2"/>
      <c r="W614">
        <v>5947</v>
      </c>
      <c r="X614" s="2">
        <v>6579000000</v>
      </c>
      <c r="Y614" s="6">
        <v>996.5</v>
      </c>
      <c r="Z614" s="38">
        <v>10010</v>
      </c>
      <c r="AA614" s="86">
        <f>+((DETALLE_GD_1[[#This Row],[VALOR X UN (GD)]]-DETALLE_GD_1[[#This Row],[VALOR PPTO]])/DETALLE_GD_1[[#This Row],[VALOR PPTO]])</f>
        <v>5.0175614651279475E-4</v>
      </c>
      <c r="AB614" s="2">
        <f>+DETALLE_GD_1[[#This Row],[VALOR PPTO]]*DETALLE_GD_1[[#This Row],[CANTIDAD RECIBIDA]]</f>
        <v>996.5</v>
      </c>
      <c r="AC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4" s="3">
        <f>+DETALLE_GD_1[[#This Row],[CANTIDAD SOLICITADA]]-DETALLE_GD_1[[#This Row],[DEVOLUCIÓN]]</f>
        <v>1</v>
      </c>
      <c r="AE614" s="38" t="str">
        <f>+_xlfn.XLOOKUP(DETALLE_GD_1[[#This Row],[CODIGO]],PRODUCTOS[CODIGO],PRODUCTOS[DESC CORTA],"",0)</f>
        <v>MOLDURA PVC INTERIOR</v>
      </c>
      <c r="AF614"/>
      <c r="AI614"/>
    </row>
    <row r="615" spans="1:35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6"/>
      <c r="V615" s="2"/>
      <c r="W615">
        <v>5947</v>
      </c>
      <c r="X615" s="2">
        <v>6579000000</v>
      </c>
      <c r="Y615" s="6">
        <v>24350</v>
      </c>
      <c r="Z615" s="38">
        <v>10010</v>
      </c>
      <c r="AA615" s="86">
        <f>+((DETALLE_GD_1[[#This Row],[VALOR X UN (GD)]]-DETALLE_GD_1[[#This Row],[VALOR PPTO]])/DETALLE_GD_1[[#This Row],[VALOR PPTO]])</f>
        <v>0</v>
      </c>
      <c r="AB615" s="2">
        <f>+DETALLE_GD_1[[#This Row],[VALOR PPTO]]*DETALLE_GD_1[[#This Row],[CANTIDAD RECIBIDA]]</f>
        <v>24350</v>
      </c>
      <c r="AC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5" s="3">
        <f>+DETALLE_GD_1[[#This Row],[CANTIDAD SOLICITADA]]-DETALLE_GD_1[[#This Row],[DEVOLUCIÓN]]</f>
        <v>50</v>
      </c>
      <c r="AE615" s="38" t="str">
        <f>+_xlfn.XLOOKUP(DETALLE_GD_1[[#This Row],[CODIGO]],PRODUCTOS[CODIGO],PRODUCTOS[DESC CORTA],"",0)</f>
        <v>ESQUINERO PILASTRA PVC</v>
      </c>
      <c r="AF615"/>
      <c r="AI615"/>
    </row>
    <row r="616" spans="1:35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6"/>
      <c r="V616" s="2"/>
      <c r="W616">
        <v>5947</v>
      </c>
      <c r="X616" s="2">
        <v>6579000000</v>
      </c>
      <c r="Y616" s="6">
        <v>18890.53544</v>
      </c>
      <c r="Z616" s="38">
        <v>10010</v>
      </c>
      <c r="AA616" s="86">
        <f>+((DETALLE_GD_1[[#This Row],[VALOR X UN (GD)]]-DETALLE_GD_1[[#This Row],[VALOR PPTO]])/DETALLE_GD_1[[#This Row],[VALOR PPTO]])</f>
        <v>2.8929831791419546E-4</v>
      </c>
      <c r="AB616" s="2">
        <f>+DETALLE_GD_1[[#This Row],[VALOR PPTO]]*DETALLE_GD_1[[#This Row],[CANTIDAD RECIBIDA]]</f>
        <v>18890.535</v>
      </c>
      <c r="AC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6" s="3">
        <f>+DETALLE_GD_1[[#This Row],[CANTIDAD SOLICITADA]]-DETALLE_GD_1[[#This Row],[DEVOLUCIÓN]]</f>
        <v>10</v>
      </c>
      <c r="AE616" s="38">
        <f>+_xlfn.XLOOKUP(DETALLE_GD_1[[#This Row],[CODIGO]],PRODUCTOS[CODIGO],PRODUCTOS[DESC CORTA],"",0)</f>
        <v>0</v>
      </c>
      <c r="AF616"/>
      <c r="AI616"/>
    </row>
    <row r="617" spans="1:35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6"/>
      <c r="V617" s="2"/>
      <c r="W617">
        <v>5947</v>
      </c>
      <c r="X617" s="2">
        <v>6579000000</v>
      </c>
      <c r="Y617" s="6">
        <v>1866.9503550000009</v>
      </c>
      <c r="Z617" s="38">
        <v>10010</v>
      </c>
      <c r="AA617" s="86">
        <f>+((DETALLE_GD_1[[#This Row],[VALOR X UN (GD)]]-DETALLE_GD_1[[#This Row],[VALOR PPTO]])/DETALLE_GD_1[[#This Row],[VALOR PPTO]])</f>
        <v>2.6567390328128124E-5</v>
      </c>
      <c r="AB617" s="2">
        <f>+DETALLE_GD_1[[#This Row],[VALOR PPTO]]*DETALLE_GD_1[[#This Row],[CANTIDAD RECIBIDA]]</f>
        <v>1866.9503999999999</v>
      </c>
      <c r="AC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7" s="3">
        <f>+DETALLE_GD_1[[#This Row],[CANTIDAD SOLICITADA]]-DETALLE_GD_1[[#This Row],[DEVOLUCIÓN]]</f>
        <v>1</v>
      </c>
      <c r="AE617" s="38">
        <f>+_xlfn.XLOOKUP(DETALLE_GD_1[[#This Row],[CODIGO]],PRODUCTOS[CODIGO],PRODUCTOS[DESC CORTA],"",0)</f>
        <v>0</v>
      </c>
      <c r="AF617"/>
      <c r="AI617"/>
    </row>
    <row r="618" spans="1:35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6"/>
      <c r="V618" s="2"/>
      <c r="W618">
        <v>5947</v>
      </c>
      <c r="X618" s="2">
        <v>6579000000</v>
      </c>
      <c r="Y618" s="6">
        <v>44584</v>
      </c>
      <c r="Z618" s="38">
        <v>10010</v>
      </c>
      <c r="AA618" s="86">
        <f>+((DETALLE_GD_1[[#This Row],[VALOR X UN (GD)]]-DETALLE_GD_1[[#This Row],[VALOR PPTO]])/DETALLE_GD_1[[#This Row],[VALOR PPTO]])</f>
        <v>-6.1703750224295709E-2</v>
      </c>
      <c r="AB618" s="2">
        <f>+DETALLE_GD_1[[#This Row],[VALOR PPTO]]*DETALLE_GD_1[[#This Row],[CANTIDAD RECIBIDA]]</f>
        <v>44584</v>
      </c>
      <c r="AC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18" s="3">
        <f>+DETALLE_GD_1[[#This Row],[CANTIDAD SOLICITADA]]-DETALLE_GD_1[[#This Row],[DEVOLUCIÓN]]</f>
        <v>2</v>
      </c>
      <c r="AE618" s="38">
        <f>+_xlfn.XLOOKUP(DETALLE_GD_1[[#This Row],[CODIGO]],PRODUCTOS[CODIGO],PRODUCTOS[DESC CORTA],"",0)</f>
        <v>0</v>
      </c>
      <c r="AF618"/>
      <c r="AI618"/>
    </row>
    <row r="619" spans="1:35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6"/>
      <c r="V619" s="2"/>
      <c r="W619">
        <v>5947</v>
      </c>
      <c r="X619" s="2">
        <v>6579000000</v>
      </c>
      <c r="Y619" s="6">
        <v>312538.33333400008</v>
      </c>
      <c r="Z619" s="38">
        <v>10010</v>
      </c>
      <c r="AA619" s="86">
        <f>+((DETALLE_GD_1[[#This Row],[VALOR X UN (GD)]]-DETALLE_GD_1[[#This Row],[VALOR PPTO]])/DETALLE_GD_1[[#This Row],[VALOR PPTO]])</f>
        <v>-8.6624042898924697E-3</v>
      </c>
      <c r="AB619" s="2">
        <f>+DETALLE_GD_1[[#This Row],[VALOR PPTO]]*DETALLE_GD_1[[#This Row],[CANTIDAD RECIBIDA]]</f>
        <v>312538.3334</v>
      </c>
      <c r="AC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19" s="3">
        <f>+DETALLE_GD_1[[#This Row],[CANTIDAD SOLICITADA]]-DETALLE_GD_1[[#This Row],[DEVOLUCIÓN]]</f>
        <v>2</v>
      </c>
      <c r="AE619" s="38" t="str">
        <f>+_xlfn.XLOOKUP(DETALLE_GD_1[[#This Row],[CODIGO]],PRODUCTOS[CODIGO],PRODUCTOS[DESC CORTA],"",0)</f>
        <v>MEMBRANA PVC</v>
      </c>
      <c r="AF619"/>
      <c r="AI619"/>
    </row>
    <row r="620" spans="1:35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6" t="s">
        <v>2011</v>
      </c>
      <c r="V620" s="2">
        <v>5584698</v>
      </c>
      <c r="W620">
        <v>5947</v>
      </c>
      <c r="X620" s="2">
        <v>6579000000</v>
      </c>
      <c r="Y620" s="6">
        <v>2921489.9999999986</v>
      </c>
      <c r="Z620" s="38">
        <v>10010</v>
      </c>
      <c r="AA620" s="86">
        <f>+((DETALLE_GD_1[[#This Row],[VALOR X UN (GD)]]-DETALLE_GD_1[[#This Row],[VALOR PPTO]])/DETALLE_GD_1[[#This Row],[VALOR PPTO]])</f>
        <v>-5.1688693098400854E-5</v>
      </c>
      <c r="AB620" s="2">
        <f>+DETALLE_GD_1[[#This Row],[VALOR PPTO]]*DETALLE_GD_1[[#This Row],[CANTIDAD RECIBIDA]]</f>
        <v>2921490</v>
      </c>
      <c r="AC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0" s="3">
        <f>+DETALLE_GD_1[[#This Row],[CANTIDAD SOLICITADA]]-DETALLE_GD_1[[#This Row],[DEVOLUCIÓN]]</f>
        <v>195</v>
      </c>
      <c r="AE620" s="38" t="str">
        <f>+_xlfn.XLOOKUP(DETALLE_GD_1[[#This Row],[CODIGO]],PRODUCTOS[CODIGO],PRODUCTOS[DESC CORTA],"",0)</f>
        <v>TERCIADO FENOLICO</v>
      </c>
      <c r="AF620"/>
      <c r="AI620"/>
    </row>
    <row r="621" spans="1:35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6"/>
      <c r="V621" s="2"/>
      <c r="W621">
        <v>5947</v>
      </c>
      <c r="X621" s="2">
        <v>6579000000</v>
      </c>
      <c r="Y621" s="6">
        <v>959764.51785405388</v>
      </c>
      <c r="Z621" s="38">
        <v>10010</v>
      </c>
      <c r="AA621" s="86">
        <f>+((DETALLE_GD_1[[#This Row],[VALOR X UN (GD)]]-DETALLE_GD_1[[#This Row],[VALOR PPTO]])/DETALLE_GD_1[[#This Row],[VALOR PPTO]])</f>
        <v>-0.96822970634983885</v>
      </c>
      <c r="AB621" s="2">
        <f>+DETALLE_GD_1[[#This Row],[VALOR PPTO]]*DETALLE_GD_1[[#This Row],[CANTIDAD RECIBIDA]]</f>
        <v>959764.5</v>
      </c>
      <c r="AC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1" s="3">
        <f>+DETALLE_GD_1[[#This Row],[CANTIDAD SOLICITADA]]-DETALLE_GD_1[[#This Row],[DEVOLUCIÓN]]</f>
        <v>9000</v>
      </c>
      <c r="AE621" s="38" t="str">
        <f>+_xlfn.XLOOKUP(DETALLE_GD_1[[#This Row],[CODIGO]],PRODUCTOS[CODIGO],PRODUCTOS[DESC CORTA],"",0)</f>
        <v>TORNILLO CRS 6X1 5/8</v>
      </c>
      <c r="AF621"/>
      <c r="AI621"/>
    </row>
    <row r="622" spans="1:35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6"/>
      <c r="V622" s="2"/>
      <c r="W622">
        <v>5947</v>
      </c>
      <c r="X622" s="2">
        <v>6579000000</v>
      </c>
      <c r="Y622" s="6">
        <v>70000.000000000058</v>
      </c>
      <c r="Z622" s="38">
        <v>10010</v>
      </c>
      <c r="AA622" s="86">
        <f>+((DETALLE_GD_1[[#This Row],[VALOR X UN (GD)]]-DETALLE_GD_1[[#This Row],[VALOR PPTO]])/DETALLE_GD_1[[#This Row],[VALOR PPTO]])</f>
        <v>0</v>
      </c>
      <c r="AB622" s="2">
        <f>+DETALLE_GD_1[[#This Row],[VALOR PPTO]]*DETALLE_GD_1[[#This Row],[CANTIDAD RECIBIDA]]</f>
        <v>70000</v>
      </c>
      <c r="AC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2" s="3">
        <f>+DETALLE_GD_1[[#This Row],[CANTIDAD SOLICITADA]]-DETALLE_GD_1[[#This Row],[DEVOLUCIÓN]]</f>
        <v>2</v>
      </c>
      <c r="AE622" s="38" t="str">
        <f>+_xlfn.XLOOKUP(DETALLE_GD_1[[#This Row],[CODIGO]],PRODUCTOS[CODIGO],PRODUCTOS[DESC CORTA],"",0)</f>
        <v>CLAVO HELICOIDAL PROFIX</v>
      </c>
      <c r="AF622"/>
      <c r="AI622"/>
    </row>
    <row r="623" spans="1:35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6"/>
      <c r="V623" s="2"/>
      <c r="W623">
        <v>5947</v>
      </c>
      <c r="X623" s="2">
        <v>6579000000</v>
      </c>
      <c r="Y623" s="6">
        <v>1622474.7756000008</v>
      </c>
      <c r="Z623" s="38">
        <v>10010</v>
      </c>
      <c r="AA623" s="86">
        <f>+((DETALLE_GD_1[[#This Row],[VALOR X UN (GD)]]-DETALLE_GD_1[[#This Row],[VALOR PPTO]])/DETALLE_GD_1[[#This Row],[VALOR PPTO]])</f>
        <v>-3.6720348807590198E-3</v>
      </c>
      <c r="AB623" s="2">
        <f>+DETALLE_GD_1[[#This Row],[VALOR PPTO]]*DETALLE_GD_1[[#This Row],[CANTIDAD RECIBIDA]]</f>
        <v>1622474.784</v>
      </c>
      <c r="AC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3" s="3">
        <f>+DETALLE_GD_1[[#This Row],[CANTIDAD SOLICITADA]]-DETALLE_GD_1[[#This Row],[DEVOLUCIÓN]]</f>
        <v>168</v>
      </c>
      <c r="AE623" s="38" t="str">
        <f>+_xlfn.XLOOKUP(DETALLE_GD_1[[#This Row],[CODIGO]],PRODUCTOS[CODIGO],PRODUCTOS[DESC CORTA],"",0)</f>
        <v>OSB 9.5</v>
      </c>
      <c r="AF623"/>
      <c r="AI623"/>
    </row>
    <row r="624" spans="1:35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6"/>
      <c r="V624" s="2"/>
      <c r="W624">
        <v>5947</v>
      </c>
      <c r="X624" s="2">
        <v>6579000000</v>
      </c>
      <c r="Y624" s="6">
        <v>946350.47999999986</v>
      </c>
      <c r="Z624" s="38">
        <v>10010</v>
      </c>
      <c r="AA624" s="86">
        <f>+((DETALLE_GD_1[[#This Row],[VALOR X UN (GD)]]-DETALLE_GD_1[[#This Row],[VALOR PPTO]])/DETALLE_GD_1[[#This Row],[VALOR PPTO]])</f>
        <v>-4.2267642092535555E-7</v>
      </c>
      <c r="AB624" s="2">
        <f>+DETALLE_GD_1[[#This Row],[VALOR PPTO]]*DETALLE_GD_1[[#This Row],[CANTIDAD RECIBIDA]]</f>
        <v>946350.4</v>
      </c>
      <c r="AC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4" s="3">
        <f>+DETALLE_GD_1[[#This Row],[CANTIDAD SOLICITADA]]-DETALLE_GD_1[[#This Row],[DEVOLUCIÓN]]</f>
        <v>2000</v>
      </c>
      <c r="AE624" s="38" t="str">
        <f>+_xlfn.XLOOKUP(DETALLE_GD_1[[#This Row],[CODIGO]],PRODUCTOS[CODIGO],PRODUCTOS[DESC CORTA],"",0)</f>
        <v>TORNILLO SIMPSON 6"</v>
      </c>
      <c r="AF624"/>
      <c r="AI624"/>
    </row>
    <row r="625" spans="1:35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6" t="s">
        <v>2012</v>
      </c>
      <c r="V625" s="2">
        <v>2383022</v>
      </c>
      <c r="W625">
        <v>5947</v>
      </c>
      <c r="X625" s="2">
        <v>6579000000</v>
      </c>
      <c r="Y625" s="6">
        <v>19003.455494999998</v>
      </c>
      <c r="Z625" s="38">
        <v>10010</v>
      </c>
      <c r="AA625" s="86">
        <f>+((DETALLE_GD_1[[#This Row],[VALOR X UN (GD)]]-DETALLE_GD_1[[#This Row],[VALOR PPTO]])/DETALLE_GD_1[[#This Row],[VALOR PPTO]])</f>
        <v>-7.6591333612961826E-5</v>
      </c>
      <c r="AB625" s="2">
        <f>+DETALLE_GD_1[[#This Row],[VALOR PPTO]]*DETALLE_GD_1[[#This Row],[CANTIDAD RECIBIDA]]</f>
        <v>19003.4555</v>
      </c>
      <c r="AC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5" s="3">
        <f>+DETALLE_GD_1[[#This Row],[CANTIDAD SOLICITADA]]-DETALLE_GD_1[[#This Row],[DEVOLUCIÓN]]</f>
        <v>5</v>
      </c>
      <c r="AE625" s="38">
        <f>+_xlfn.XLOOKUP(DETALLE_GD_1[[#This Row],[CODIGO]],PRODUCTOS[CODIGO],PRODUCTOS[DESC CORTA],"",0)</f>
        <v>0</v>
      </c>
      <c r="AF625"/>
      <c r="AI625"/>
    </row>
    <row r="626" spans="1:35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6"/>
      <c r="V626" s="2"/>
      <c r="W626">
        <v>5947</v>
      </c>
      <c r="X626" s="2">
        <v>6579000000</v>
      </c>
      <c r="Y626" s="6" t="s">
        <v>355</v>
      </c>
      <c r="Z626" s="38">
        <v>10010</v>
      </c>
      <c r="AA626" s="86" t="e">
        <f>+((DETALLE_GD_1[[#This Row],[VALOR X UN (GD)]]-DETALLE_GD_1[[#This Row],[VALOR PPTO]])/DETALLE_GD_1[[#This Row],[VALOR PPTO]])</f>
        <v>#DIV/0!</v>
      </c>
      <c r="AB626" s="2">
        <f>+DETALLE_GD_1[[#This Row],[VALOR PPTO]]*DETALLE_GD_1[[#This Row],[CANTIDAD RECIBIDA]]</f>
        <v>0</v>
      </c>
      <c r="AC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6" s="3">
        <f>+DETALLE_GD_1[[#This Row],[CANTIDAD SOLICITADA]]-DETALLE_GD_1[[#This Row],[DEVOLUCIÓN]]</f>
        <v>0</v>
      </c>
      <c r="AE626" s="38" t="str">
        <f>+_xlfn.XLOOKUP(DETALLE_GD_1[[#This Row],[CODIGO]],PRODUCTOS[CODIGO],PRODUCTOS[DESC CORTA],"",0)</f>
        <v/>
      </c>
      <c r="AF626"/>
      <c r="AI626"/>
    </row>
    <row r="627" spans="1:35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6"/>
      <c r="V627" s="2"/>
      <c r="W627">
        <v>5947</v>
      </c>
      <c r="X627" s="2">
        <v>6579000000</v>
      </c>
      <c r="Y627" s="6">
        <v>1993</v>
      </c>
      <c r="Z627" s="38">
        <v>10010</v>
      </c>
      <c r="AA627" s="86">
        <f>+((DETALLE_GD_1[[#This Row],[VALOR X UN (GD)]]-DETALLE_GD_1[[#This Row],[VALOR PPTO]])/DETALLE_GD_1[[#This Row],[VALOR PPTO]])</f>
        <v>0</v>
      </c>
      <c r="AB627" s="2">
        <f>+DETALLE_GD_1[[#This Row],[VALOR PPTO]]*DETALLE_GD_1[[#This Row],[CANTIDAD RECIBIDA]]</f>
        <v>1993</v>
      </c>
      <c r="AC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7" s="3">
        <f>+DETALLE_GD_1[[#This Row],[CANTIDAD SOLICITADA]]-DETALLE_GD_1[[#This Row],[DEVOLUCIÓN]]</f>
        <v>2</v>
      </c>
      <c r="AE627" s="38" t="str">
        <f>+_xlfn.XLOOKUP(DETALLE_GD_1[[#This Row],[CODIGO]],PRODUCTOS[CODIGO],PRODUCTOS[DESC CORTA],"",0)</f>
        <v>MOLDURA PVC INTERIOR</v>
      </c>
      <c r="AF627"/>
      <c r="AI627"/>
    </row>
    <row r="628" spans="1:35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6"/>
      <c r="V628" s="2"/>
      <c r="W628">
        <v>5947</v>
      </c>
      <c r="X628" s="2">
        <v>6579000000</v>
      </c>
      <c r="Y628" s="6">
        <v>625076.66666800017</v>
      </c>
      <c r="Z628" s="38">
        <v>10010</v>
      </c>
      <c r="AA628" s="86">
        <f>+((DETALLE_GD_1[[#This Row],[VALOR X UN (GD)]]-DETALLE_GD_1[[#This Row],[VALOR PPTO]])/DETALLE_GD_1[[#This Row],[VALOR PPTO]])</f>
        <v>-8.6608044861354056E-3</v>
      </c>
      <c r="AB628" s="2">
        <f>+DETALLE_GD_1[[#This Row],[VALOR PPTO]]*DETALLE_GD_1[[#This Row],[CANTIDAD RECIBIDA]]</f>
        <v>625076.66680000001</v>
      </c>
      <c r="AC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28" s="3">
        <f>+DETALLE_GD_1[[#This Row],[CANTIDAD SOLICITADA]]-DETALLE_GD_1[[#This Row],[DEVOLUCIÓN]]</f>
        <v>4</v>
      </c>
      <c r="AE628" s="38" t="str">
        <f>+_xlfn.XLOOKUP(DETALLE_GD_1[[#This Row],[CODIGO]],PRODUCTOS[CODIGO],PRODUCTOS[DESC CORTA],"",0)</f>
        <v>MEMBRANA PVC</v>
      </c>
      <c r="AF628"/>
      <c r="AI628"/>
    </row>
    <row r="629" spans="1:35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6"/>
      <c r="V629" s="2"/>
      <c r="W629">
        <v>5947</v>
      </c>
      <c r="X629" s="2">
        <v>6579000000</v>
      </c>
      <c r="Y629" s="6">
        <v>13756.64</v>
      </c>
      <c r="Z629" s="38">
        <v>10010</v>
      </c>
      <c r="AA629" s="86">
        <f>+((DETALLE_GD_1[[#This Row],[VALOR X UN (GD)]]-DETALLE_GD_1[[#This Row],[VALOR PPTO]])/DETALLE_GD_1[[#This Row],[VALOR PPTO]])</f>
        <v>2.9076952153807463E-5</v>
      </c>
      <c r="AB629" s="2">
        <f>+DETALLE_GD_1[[#This Row],[VALOR PPTO]]*DETALLE_GD_1[[#This Row],[CANTIDAD RECIBIDA]]</f>
        <v>13756.6</v>
      </c>
      <c r="AC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29" s="3">
        <f>+DETALLE_GD_1[[#This Row],[CANTIDAD SOLICITADA]]-DETALLE_GD_1[[#This Row],[DEVOLUCIÓN]]</f>
        <v>2000</v>
      </c>
      <c r="AE629" s="38">
        <f>+_xlfn.XLOOKUP(DETALLE_GD_1[[#This Row],[CODIGO]],PRODUCTOS[CODIGO],PRODUCTOS[DESC CORTA],"",0)</f>
        <v>0</v>
      </c>
      <c r="AF629"/>
      <c r="AI629"/>
    </row>
    <row r="630" spans="1:35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6"/>
      <c r="V630" s="2"/>
      <c r="W630">
        <v>5947</v>
      </c>
      <c r="X630" s="2">
        <v>6579000000</v>
      </c>
      <c r="Y630" s="6">
        <v>7557.04882</v>
      </c>
      <c r="Z630" s="38">
        <v>10010</v>
      </c>
      <c r="AA630" s="86">
        <f>+((DETALLE_GD_1[[#This Row],[VALOR X UN (GD)]]-DETALLE_GD_1[[#This Row],[VALOR PPTO]])/DETALLE_GD_1[[#This Row],[VALOR PPTO]])</f>
        <v>-6.4840124761753799E-6</v>
      </c>
      <c r="AB630" s="2">
        <f>+DETALLE_GD_1[[#This Row],[VALOR PPTO]]*DETALLE_GD_1[[#This Row],[CANTIDAD RECIBIDA]]</f>
        <v>7557.0489999999991</v>
      </c>
      <c r="AC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0" s="3">
        <f>+DETALLE_GD_1[[#This Row],[CANTIDAD SOLICITADA]]-DETALLE_GD_1[[#This Row],[DEVOLUCIÓN]]</f>
        <v>10</v>
      </c>
      <c r="AE630" s="38">
        <f>+_xlfn.XLOOKUP(DETALLE_GD_1[[#This Row],[CODIGO]],PRODUCTOS[CODIGO],PRODUCTOS[DESC CORTA],"",0)</f>
        <v>0</v>
      </c>
      <c r="AF630"/>
      <c r="AI630"/>
    </row>
    <row r="631" spans="1:35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6"/>
      <c r="V631" s="2"/>
      <c r="W631">
        <v>5947</v>
      </c>
      <c r="X631" s="2">
        <v>6579000000</v>
      </c>
      <c r="Y631" s="6">
        <v>95779</v>
      </c>
      <c r="Z631" s="38">
        <v>10010</v>
      </c>
      <c r="AA631" s="86">
        <f>+((DETALLE_GD_1[[#This Row],[VALOR X UN (GD)]]-DETALLE_GD_1[[#This Row],[VALOR PPTO]])/DETALLE_GD_1[[#This Row],[VALOR PPTO]])</f>
        <v>1.0440702032804685E-5</v>
      </c>
      <c r="AB631" s="2">
        <f>+DETALLE_GD_1[[#This Row],[VALOR PPTO]]*DETALLE_GD_1[[#This Row],[CANTIDAD RECIBIDA]]</f>
        <v>95779</v>
      </c>
      <c r="AC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1" s="3">
        <f>+DETALLE_GD_1[[#This Row],[CANTIDAD SOLICITADA]]-DETALLE_GD_1[[#This Row],[DEVOLUCIÓN]]</f>
        <v>2</v>
      </c>
      <c r="AE631" s="38">
        <f>+_xlfn.XLOOKUP(DETALLE_GD_1[[#This Row],[CODIGO]],PRODUCTOS[CODIGO],PRODUCTOS[DESC CORTA],"",0)</f>
        <v>0</v>
      </c>
      <c r="AF631"/>
      <c r="AI631"/>
    </row>
    <row r="632" spans="1:35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6"/>
      <c r="V632" s="2"/>
      <c r="W632">
        <v>5947</v>
      </c>
      <c r="X632" s="2">
        <v>6579000000</v>
      </c>
      <c r="Y632" s="6">
        <v>92120</v>
      </c>
      <c r="Z632" s="38">
        <v>10010</v>
      </c>
      <c r="AA632" s="86">
        <f>+((DETALLE_GD_1[[#This Row],[VALOR X UN (GD)]]-DETALLE_GD_1[[#This Row],[VALOR PPTO]])/DETALLE_GD_1[[#This Row],[VALOR PPTO]])</f>
        <v>0</v>
      </c>
      <c r="AB632" s="2">
        <f>+DETALLE_GD_1[[#This Row],[VALOR PPTO]]*DETALLE_GD_1[[#This Row],[CANTIDAD RECIBIDA]]</f>
        <v>92120</v>
      </c>
      <c r="AC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2" s="3">
        <f>+DETALLE_GD_1[[#This Row],[CANTIDAD SOLICITADA]]-DETALLE_GD_1[[#This Row],[DEVOLUCIÓN]]</f>
        <v>2</v>
      </c>
      <c r="AE632" s="38">
        <f>+_xlfn.XLOOKUP(DETALLE_GD_1[[#This Row],[CODIGO]],PRODUCTOS[CODIGO],PRODUCTOS[DESC CORTA],"",0)</f>
        <v>0</v>
      </c>
      <c r="AF632"/>
      <c r="AI632"/>
    </row>
    <row r="633" spans="1:35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6"/>
      <c r="V633" s="2"/>
      <c r="W633">
        <v>5947</v>
      </c>
      <c r="X633" s="2">
        <v>6579000000</v>
      </c>
      <c r="Y633" s="6">
        <v>324791.52631599992</v>
      </c>
      <c r="Z633" s="38">
        <v>10010</v>
      </c>
      <c r="AA633" s="86">
        <f>+((DETALLE_GD_1[[#This Row],[VALOR X UN (GD)]]-DETALLE_GD_1[[#This Row],[VALOR PPTO]])/DETALLE_GD_1[[#This Row],[VALOR PPTO]])</f>
        <v>1.9931554470586818E-5</v>
      </c>
      <c r="AB633" s="2">
        <f>+DETALLE_GD_1[[#This Row],[VALOR PPTO]]*DETALLE_GD_1[[#This Row],[CANTIDAD RECIBIDA]]</f>
        <v>324791.52639999997</v>
      </c>
      <c r="AC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3" s="3">
        <f>+DETALLE_GD_1[[#This Row],[CANTIDAD SOLICITADA]]-DETALLE_GD_1[[#This Row],[DEVOLUCIÓN]]</f>
        <v>4</v>
      </c>
      <c r="AE633" s="38">
        <f>+_xlfn.XLOOKUP(DETALLE_GD_1[[#This Row],[CODIGO]],PRODUCTOS[CODIGO],PRODUCTOS[DESC CORTA],"",0)</f>
        <v>0</v>
      </c>
      <c r="AF633"/>
      <c r="AI633"/>
    </row>
    <row r="634" spans="1:35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6"/>
      <c r="V634" s="2"/>
      <c r="W634">
        <v>5947</v>
      </c>
      <c r="X634" s="2">
        <v>6579000000</v>
      </c>
      <c r="Y634" s="6">
        <v>10485</v>
      </c>
      <c r="Z634" s="38">
        <v>10010</v>
      </c>
      <c r="AA634" s="86">
        <f>+((DETALLE_GD_1[[#This Row],[VALOR X UN (GD)]]-DETALLE_GD_1[[#This Row],[VALOR PPTO]])/DETALLE_GD_1[[#This Row],[VALOR PPTO]])</f>
        <v>0.10529327610872675</v>
      </c>
      <c r="AB634" s="2">
        <f>+DETALLE_GD_1[[#This Row],[VALOR PPTO]]*DETALLE_GD_1[[#This Row],[CANTIDAD RECIBIDA]]</f>
        <v>10485</v>
      </c>
      <c r="AC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4" s="3">
        <f>+DETALLE_GD_1[[#This Row],[CANTIDAD SOLICITADA]]-DETALLE_GD_1[[#This Row],[DEVOLUCIÓN]]</f>
        <v>3</v>
      </c>
      <c r="AE634" s="38" t="str">
        <f>+_xlfn.XLOOKUP(DETALLE_GD_1[[#This Row],[CODIGO]],PRODUCTOS[CODIGO],PRODUCTOS[DESC CORTA],"",0)</f>
        <v>BURLETE PVC</v>
      </c>
      <c r="AF634"/>
      <c r="AI634"/>
    </row>
    <row r="635" spans="1:35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6"/>
      <c r="V635" s="2"/>
      <c r="W635">
        <v>5947</v>
      </c>
      <c r="X635" s="2">
        <v>6579000000</v>
      </c>
      <c r="Y635" s="6">
        <v>105952</v>
      </c>
      <c r="Z635" s="38">
        <v>10010</v>
      </c>
      <c r="AA635" s="86">
        <f>+((DETALLE_GD_1[[#This Row],[VALOR X UN (GD)]]-DETALLE_GD_1[[#This Row],[VALOR PPTO]])/DETALLE_GD_1[[#This Row],[VALOR PPTO]])</f>
        <v>0</v>
      </c>
      <c r="AB635" s="2">
        <f>+DETALLE_GD_1[[#This Row],[VALOR PPTO]]*DETALLE_GD_1[[#This Row],[CANTIDAD RECIBIDA]]</f>
        <v>105952</v>
      </c>
      <c r="AC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5" s="3">
        <f>+DETALLE_GD_1[[#This Row],[CANTIDAD SOLICITADA]]-DETALLE_GD_1[[#This Row],[DEVOLUCIÓN]]</f>
        <v>14</v>
      </c>
      <c r="AE635" s="38" t="str">
        <f>+_xlfn.XLOOKUP(DETALLE_GD_1[[#This Row],[CODIGO]],PRODUCTOS[CODIGO],PRODUCTOS[DESC CORTA],"",0)</f>
        <v>CEERRADURA BAÑO 815 TUBULAR</v>
      </c>
      <c r="AF635"/>
      <c r="AI635"/>
    </row>
    <row r="636" spans="1:35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6"/>
      <c r="V636" s="2"/>
      <c r="W636">
        <v>5947</v>
      </c>
      <c r="X636" s="2">
        <v>6579000000</v>
      </c>
      <c r="Y636" s="6">
        <v>53172</v>
      </c>
      <c r="Z636" s="38">
        <v>10010</v>
      </c>
      <c r="AA636" s="86">
        <f>+((DETALLE_GD_1[[#This Row],[VALOR X UN (GD)]]-DETALLE_GD_1[[#This Row],[VALOR PPTO]])/DETALLE_GD_1[[#This Row],[VALOR PPTO]])</f>
        <v>0</v>
      </c>
      <c r="AB636" s="2">
        <f>+DETALLE_GD_1[[#This Row],[VALOR PPTO]]*DETALLE_GD_1[[#This Row],[CANTIDAD RECIBIDA]]</f>
        <v>53172</v>
      </c>
      <c r="AC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6" s="3">
        <f>+DETALLE_GD_1[[#This Row],[CANTIDAD SOLICITADA]]-DETALLE_GD_1[[#This Row],[DEVOLUCIÓN]]</f>
        <v>7</v>
      </c>
      <c r="AE636" s="38" t="str">
        <f>+_xlfn.XLOOKUP(DETALLE_GD_1[[#This Row],[CODIGO]],PRODUCTOS[CODIGO],PRODUCTOS[DESC CORTA],"",0)</f>
        <v>CERRADURA INOX 304</v>
      </c>
      <c r="AF636"/>
      <c r="AI636"/>
    </row>
    <row r="637" spans="1:35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6"/>
      <c r="V637" s="2"/>
      <c r="W637">
        <v>5947</v>
      </c>
      <c r="X637" s="2">
        <v>6579000000</v>
      </c>
      <c r="Y637" s="6">
        <v>518729.99999999994</v>
      </c>
      <c r="Z637" s="38">
        <v>10010</v>
      </c>
      <c r="AA637" s="86">
        <f>+((DETALLE_GD_1[[#This Row],[VALOR X UN (GD)]]-DETALLE_GD_1[[#This Row],[VALOR PPTO]])/DETALLE_GD_1[[#This Row],[VALOR PPTO]])</f>
        <v>2.5832321246123136E-4</v>
      </c>
      <c r="AB637" s="2">
        <f>+DETALLE_GD_1[[#This Row],[VALOR PPTO]]*DETALLE_GD_1[[#This Row],[CANTIDAD RECIBIDA]]</f>
        <v>518730</v>
      </c>
      <c r="AC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37" s="3">
        <f>+DETALLE_GD_1[[#This Row],[CANTIDAD SOLICITADA]]-DETALLE_GD_1[[#This Row],[DEVOLUCIÓN]]</f>
        <v>10</v>
      </c>
      <c r="AE637" s="38" t="str">
        <f>+_xlfn.XLOOKUP(DETALLE_GD_1[[#This Row],[CODIGO]],PRODUCTOS[CODIGO],PRODUCTOS[DESC CORTA],"",0)</f>
        <v>PUERTA INTERIOR</v>
      </c>
      <c r="AF637"/>
      <c r="AI637"/>
    </row>
    <row r="638" spans="1:35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6"/>
      <c r="V638" s="2"/>
      <c r="W638">
        <v>5947</v>
      </c>
      <c r="X638" s="2">
        <v>6579000000</v>
      </c>
      <c r="Y638" s="6">
        <v>529200</v>
      </c>
      <c r="Z638" s="38">
        <v>10010</v>
      </c>
      <c r="AA638" s="86">
        <f>+((DETALLE_GD_1[[#This Row],[VALOR X UN (GD)]]-DETALLE_GD_1[[#This Row],[VALOR PPTO]])/DETALLE_GD_1[[#This Row],[VALOR PPTO]])</f>
        <v>-1.9699546485260771E-2</v>
      </c>
      <c r="AB638" s="2">
        <f>+DETALLE_GD_1[[#This Row],[VALOR PPTO]]*DETALLE_GD_1[[#This Row],[CANTIDAD RECIBIDA]]</f>
        <v>529200</v>
      </c>
      <c r="AC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8" s="3">
        <f>+DETALLE_GD_1[[#This Row],[CANTIDAD SOLICITADA]]-DETALLE_GD_1[[#This Row],[DEVOLUCIÓN]]</f>
        <v>10</v>
      </c>
      <c r="AE638" s="38" t="str">
        <f>+_xlfn.XLOOKUP(DETALLE_GD_1[[#This Row],[CODIGO]],PRODUCTOS[CODIGO],PRODUCTOS[DESC CORTA],"",0)</f>
        <v/>
      </c>
      <c r="AF638"/>
      <c r="AI638"/>
    </row>
    <row r="639" spans="1:35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6" t="s">
        <v>2011</v>
      </c>
      <c r="V639" s="2">
        <v>5658072</v>
      </c>
      <c r="W639">
        <v>5947</v>
      </c>
      <c r="X639" s="2">
        <v>6579000000</v>
      </c>
      <c r="Y639" s="6">
        <v>72608.497576000009</v>
      </c>
      <c r="Z639" s="38">
        <v>10010</v>
      </c>
      <c r="AA639" s="86">
        <f>+((DETALLE_GD_1[[#This Row],[VALOR X UN (GD)]]-DETALLE_GD_1[[#This Row],[VALOR PPTO]])/DETALLE_GD_1[[#This Row],[VALOR PPTO]])</f>
        <v>-6.8531923459386027E-6</v>
      </c>
      <c r="AB639" s="2">
        <f>+DETALLE_GD_1[[#This Row],[VALOR PPTO]]*DETALLE_GD_1[[#This Row],[CANTIDAD RECIBIDA]]</f>
        <v>72608.497600000002</v>
      </c>
      <c r="AC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39" s="3">
        <f>+DETALLE_GD_1[[#This Row],[CANTIDAD SOLICITADA]]-DETALLE_GD_1[[#This Row],[DEVOLUCIÓN]]</f>
        <v>8</v>
      </c>
      <c r="AE639" s="38">
        <f>+_xlfn.XLOOKUP(DETALLE_GD_1[[#This Row],[CODIGO]],PRODUCTOS[CODIGO],PRODUCTOS[DESC CORTA],"",0)</f>
        <v>0</v>
      </c>
      <c r="AF639"/>
      <c r="AI639"/>
    </row>
    <row r="640" spans="1:35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6"/>
      <c r="V640" s="2"/>
      <c r="W640">
        <v>5947</v>
      </c>
      <c r="X640" s="2">
        <v>6579000000</v>
      </c>
      <c r="Y640" s="6" t="s">
        <v>355</v>
      </c>
      <c r="Z640" s="38">
        <v>10010</v>
      </c>
      <c r="AA640" s="86" t="e">
        <f>+((DETALLE_GD_1[[#This Row],[VALOR X UN (GD)]]-DETALLE_GD_1[[#This Row],[VALOR PPTO]])/DETALLE_GD_1[[#This Row],[VALOR PPTO]])</f>
        <v>#DIV/0!</v>
      </c>
      <c r="AB640" s="2">
        <f>+DETALLE_GD_1[[#This Row],[VALOR PPTO]]*DETALLE_GD_1[[#This Row],[CANTIDAD RECIBIDA]]</f>
        <v>0</v>
      </c>
      <c r="AC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0" s="3">
        <f>+DETALLE_GD_1[[#This Row],[CANTIDAD SOLICITADA]]-DETALLE_GD_1[[#This Row],[DEVOLUCIÓN]]</f>
        <v>12</v>
      </c>
      <c r="AE640" s="38" t="str">
        <f>+_xlfn.XLOOKUP(DETALLE_GD_1[[#This Row],[CODIGO]],PRODUCTOS[CODIGO],PRODUCTOS[DESC CORTA],"",0)</f>
        <v/>
      </c>
      <c r="AF640"/>
      <c r="AI640"/>
    </row>
    <row r="641" spans="1:35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6"/>
      <c r="V641" s="2"/>
      <c r="W641">
        <v>5947</v>
      </c>
      <c r="X641" s="2">
        <v>6579000000</v>
      </c>
      <c r="Y641" s="6">
        <v>4601.7689049999999</v>
      </c>
      <c r="Z641" s="38">
        <v>10010</v>
      </c>
      <c r="AA641" s="86">
        <f>+((DETALLE_GD_1[[#This Row],[VALOR X UN (GD)]]-DETALLE_GD_1[[#This Row],[VALOR PPTO]])/DETALLE_GD_1[[#This Row],[VALOR PPTO]])</f>
        <v>3.1559819712810445E-2</v>
      </c>
      <c r="AB641" s="2">
        <f>+DETALLE_GD_1[[#This Row],[VALOR PPTO]]*DETALLE_GD_1[[#This Row],[CANTIDAD RECIBIDA]]</f>
        <v>4601.7690000000002</v>
      </c>
      <c r="AC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1" s="3">
        <f>+DETALLE_GD_1[[#This Row],[CANTIDAD SOLICITADA]]-DETALLE_GD_1[[#This Row],[DEVOLUCIÓN]]</f>
        <v>5</v>
      </c>
      <c r="AE641" s="38">
        <f>+_xlfn.XLOOKUP(DETALLE_GD_1[[#This Row],[CODIGO]],PRODUCTOS[CODIGO],PRODUCTOS[DESC CORTA],"",0)</f>
        <v>0</v>
      </c>
      <c r="AF641"/>
      <c r="AI641"/>
    </row>
    <row r="642" spans="1:35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6"/>
      <c r="V642" s="2"/>
      <c r="W642">
        <v>5947</v>
      </c>
      <c r="X642" s="2">
        <v>6579000000</v>
      </c>
      <c r="Y642" s="6">
        <v>301407.95091999992</v>
      </c>
      <c r="Z642" s="38">
        <v>10010</v>
      </c>
      <c r="AA642" s="86">
        <f>+((DETALLE_GD_1[[#This Row],[VALOR X UN (GD)]]-DETALLE_GD_1[[#This Row],[VALOR PPTO]])/DETALLE_GD_1[[#This Row],[VALOR PPTO]])</f>
        <v>3.2198553381891068E-4</v>
      </c>
      <c r="AB642" s="2">
        <f>+DETALLE_GD_1[[#This Row],[VALOR PPTO]]*DETALLE_GD_1[[#This Row],[CANTIDAD RECIBIDA]]</f>
        <v>301407.951</v>
      </c>
      <c r="AC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2" s="3">
        <f>+DETALLE_GD_1[[#This Row],[CANTIDAD SOLICITADA]]-DETALLE_GD_1[[#This Row],[DEVOLUCIÓN]]</f>
        <v>2</v>
      </c>
      <c r="AE642" s="38">
        <f>+_xlfn.XLOOKUP(DETALLE_GD_1[[#This Row],[CODIGO]],PRODUCTOS[CODIGO],PRODUCTOS[DESC CORTA],"",0)</f>
        <v>0</v>
      </c>
      <c r="AF642"/>
      <c r="AI642"/>
    </row>
    <row r="643" spans="1:35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6"/>
      <c r="V643" s="2"/>
      <c r="W643">
        <v>5947</v>
      </c>
      <c r="X643" s="2">
        <v>6579000000</v>
      </c>
      <c r="Y643" s="6">
        <v>446685</v>
      </c>
      <c r="Z643" s="38">
        <v>10010</v>
      </c>
      <c r="AA643" s="86">
        <f>+((DETALLE_GD_1[[#This Row],[VALOR X UN (GD)]]-DETALLE_GD_1[[#This Row],[VALOR PPTO]])/DETALLE_GD_1[[#This Row],[VALOR PPTO]])</f>
        <v>0.31116782632056145</v>
      </c>
      <c r="AB643" s="2">
        <f>+DETALLE_GD_1[[#This Row],[VALOR PPTO]]*DETALLE_GD_1[[#This Row],[CANTIDAD RECIBIDA]]</f>
        <v>446685</v>
      </c>
      <c r="AC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3" s="3">
        <f>+DETALLE_GD_1[[#This Row],[CANTIDAD SOLICITADA]]-DETALLE_GD_1[[#This Row],[DEVOLUCIÓN]]</f>
        <v>15</v>
      </c>
      <c r="AE643" s="38">
        <f>+_xlfn.XLOOKUP(DETALLE_GD_1[[#This Row],[CODIGO]],PRODUCTOS[CODIGO],PRODUCTOS[DESC CORTA],"",0)</f>
        <v>0</v>
      </c>
      <c r="AF643"/>
      <c r="AI643"/>
    </row>
    <row r="644" spans="1:35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6"/>
      <c r="V644" s="2"/>
      <c r="W644">
        <v>5947</v>
      </c>
      <c r="X644" s="2">
        <v>6579000000</v>
      </c>
      <c r="Y644" s="6" t="s">
        <v>355</v>
      </c>
      <c r="Z644" s="38">
        <v>10010</v>
      </c>
      <c r="AA644" s="86" t="e">
        <f>+((DETALLE_GD_1[[#This Row],[VALOR X UN (GD)]]-DETALLE_GD_1[[#This Row],[VALOR PPTO]])/DETALLE_GD_1[[#This Row],[VALOR PPTO]])</f>
        <v>#DIV/0!</v>
      </c>
      <c r="AB644" s="2">
        <f>+DETALLE_GD_1[[#This Row],[VALOR PPTO]]*DETALLE_GD_1[[#This Row],[CANTIDAD RECIBIDA]]</f>
        <v>0</v>
      </c>
      <c r="AC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4" s="3">
        <f>+DETALLE_GD_1[[#This Row],[CANTIDAD SOLICITADA]]-DETALLE_GD_1[[#This Row],[DEVOLUCIÓN]]</f>
        <v>500</v>
      </c>
      <c r="AE644" s="38" t="str">
        <f>+_xlfn.XLOOKUP(DETALLE_GD_1[[#This Row],[CODIGO]],PRODUCTOS[CODIGO],PRODUCTOS[DESC CORTA],"",0)</f>
        <v/>
      </c>
      <c r="AF644"/>
      <c r="AI644"/>
    </row>
    <row r="645" spans="1:35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6"/>
      <c r="V645" s="2"/>
      <c r="W645">
        <v>5947</v>
      </c>
      <c r="X645" s="2">
        <v>6579000000</v>
      </c>
      <c r="Y645" s="6">
        <v>34736.387499999997</v>
      </c>
      <c r="Z645" s="38">
        <v>10010</v>
      </c>
      <c r="AA645" s="86">
        <f>+((DETALLE_GD_1[[#This Row],[VALOR X UN (GD)]]-DETALLE_GD_1[[#This Row],[VALOR PPTO]])/DETALLE_GD_1[[#This Row],[VALOR PPTO]])</f>
        <v>-8.6479888531915596E-3</v>
      </c>
      <c r="AB645" s="2">
        <f>+DETALLE_GD_1[[#This Row],[VALOR PPTO]]*DETALLE_GD_1[[#This Row],[CANTIDAD RECIBIDA]]</f>
        <v>34736.400000000001</v>
      </c>
      <c r="AC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5" s="3">
        <f>+DETALLE_GD_1[[#This Row],[CANTIDAD SOLICITADA]]-DETALLE_GD_1[[#This Row],[DEVOLUCIÓN]]</f>
        <v>500</v>
      </c>
      <c r="AE645" s="38">
        <f>+_xlfn.XLOOKUP(DETALLE_GD_1[[#This Row],[CODIGO]],PRODUCTOS[CODIGO],PRODUCTOS[DESC CORTA],"",0)</f>
        <v>0</v>
      </c>
      <c r="AF645"/>
      <c r="AI645"/>
    </row>
    <row r="646" spans="1:35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6"/>
      <c r="V646" s="2"/>
      <c r="W646">
        <v>5947</v>
      </c>
      <c r="X646" s="2">
        <v>6579000000</v>
      </c>
      <c r="Y646" s="6">
        <v>139999.8464000001</v>
      </c>
      <c r="Z646" s="38">
        <v>10010</v>
      </c>
      <c r="AA646" s="86">
        <f>+((DETALLE_GD_1[[#This Row],[VALOR X UN (GD)]]-DETALLE_GD_1[[#This Row],[VALOR PPTO]])/DETALLE_GD_1[[#This Row],[VALOR PPTO]])</f>
        <v>1.1428584490190236E-6</v>
      </c>
      <c r="AB646" s="2">
        <f>+DETALLE_GD_1[[#This Row],[VALOR PPTO]]*DETALLE_GD_1[[#This Row],[CANTIDAD RECIBIDA]]</f>
        <v>139999.84</v>
      </c>
      <c r="AC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6" s="3">
        <f>+DETALLE_GD_1[[#This Row],[CANTIDAD SOLICITADA]]-DETALLE_GD_1[[#This Row],[DEVOLUCIÓN]]</f>
        <v>200</v>
      </c>
      <c r="AE646" s="38">
        <f>+_xlfn.XLOOKUP(DETALLE_GD_1[[#This Row],[CODIGO]],PRODUCTOS[CODIGO],PRODUCTOS[DESC CORTA],"",0)</f>
        <v>0</v>
      </c>
      <c r="AF646"/>
      <c r="AI646"/>
    </row>
    <row r="647" spans="1:35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6"/>
      <c r="V647" s="2"/>
      <c r="W647">
        <v>5947</v>
      </c>
      <c r="X647" s="2">
        <v>6579000000</v>
      </c>
      <c r="Y647" s="6">
        <v>935.75959799999998</v>
      </c>
      <c r="Z647" s="38">
        <v>10010</v>
      </c>
      <c r="AA647" s="86">
        <f>+((DETALLE_GD_1[[#This Row],[VALOR X UN (GD)]]-DETALLE_GD_1[[#This Row],[VALOR PPTO]])/DETALLE_GD_1[[#This Row],[VALOR PPTO]])</f>
        <v>2.5679669684433674E-4</v>
      </c>
      <c r="AB647" s="2">
        <f>+DETALLE_GD_1[[#This Row],[VALOR PPTO]]*DETALLE_GD_1[[#This Row],[CANTIDAD RECIBIDA]]</f>
        <v>935.75969999999995</v>
      </c>
      <c r="AC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47" s="3">
        <f>+DETALLE_GD_1[[#This Row],[CANTIDAD SOLICITADA]]-DETALLE_GD_1[[#This Row],[DEVOLUCIÓN]]</f>
        <v>3</v>
      </c>
      <c r="AE647" s="38" t="str">
        <f>+_xlfn.XLOOKUP(DETALLE_GD_1[[#This Row],[CODIGO]],PRODUCTOS[CODIGO],PRODUCTOS[DESC CORTA],"",0)</f>
        <v>CINTA EMBALAJE TRANSPARENTE</v>
      </c>
      <c r="AF647"/>
      <c r="AI647"/>
    </row>
    <row r="648" spans="1:35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6"/>
      <c r="V648" s="2"/>
      <c r="W648">
        <v>5947</v>
      </c>
      <c r="X648" s="2">
        <v>6579000000</v>
      </c>
      <c r="Y648" s="6">
        <v>4442265.1673639994</v>
      </c>
      <c r="Z648" s="38">
        <v>10010</v>
      </c>
      <c r="AA648" s="86">
        <f>+((DETALLE_GD_1[[#This Row],[VALOR X UN (GD)]]-DETALLE_GD_1[[#This Row],[VALOR PPTO]])/DETALLE_GD_1[[#This Row],[VALOR PPTO]])</f>
        <v>5.7211395921213555E-3</v>
      </c>
      <c r="AB648" s="2">
        <f>+DETALLE_GD_1[[#This Row],[VALOR PPTO]]*DETALLE_GD_1[[#This Row],[CANTIDAD RECIBIDA]]</f>
        <v>4442265.18</v>
      </c>
      <c r="AC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8" s="3">
        <f>+DETALLE_GD_1[[#This Row],[CANTIDAD SOLICITADA]]-DETALLE_GD_1[[#This Row],[DEVOLUCIÓN]]</f>
        <v>324</v>
      </c>
      <c r="AE648" s="38" t="str">
        <f>+_xlfn.XLOOKUP(DETALLE_GD_1[[#This Row],[CODIGO]],PRODUCTOS[CODIGO],PRODUCTOS[DESC CORTA],"",0)</f>
        <v>PINO 2X8X4</v>
      </c>
      <c r="AF648"/>
      <c r="AI648"/>
    </row>
    <row r="649" spans="1:35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6" t="s">
        <v>2012</v>
      </c>
      <c r="V649" s="2">
        <v>1555499</v>
      </c>
      <c r="W649">
        <v>5947</v>
      </c>
      <c r="X649" s="2">
        <v>6579000000</v>
      </c>
      <c r="Y649" s="6">
        <v>1529748.5150160005</v>
      </c>
      <c r="Z649" s="38">
        <v>10010</v>
      </c>
      <c r="AA649" s="86">
        <f>+((DETALLE_GD_1[[#This Row],[VALOR X UN (GD)]]-DETALLE_GD_1[[#This Row],[VALOR PPTO]])/DETALLE_GD_1[[#This Row],[VALOR PPTO]])</f>
        <v>1.6833147991496683E-2</v>
      </c>
      <c r="AB649" s="2">
        <f>+DETALLE_GD_1[[#This Row],[VALOR PPTO]]*DETALLE_GD_1[[#This Row],[CANTIDAD RECIBIDA]]</f>
        <v>1529748.5183999999</v>
      </c>
      <c r="AC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49" s="3">
        <f>+DETALLE_GD_1[[#This Row],[CANTIDAD SOLICITADA]]-DETALLE_GD_1[[#This Row],[DEVOLUCIÓN]]</f>
        <v>72</v>
      </c>
      <c r="AE649" s="38" t="str">
        <f>+_xlfn.XLOOKUP(DETALLE_GD_1[[#This Row],[CODIGO]],PRODUCTOS[CODIGO],PRODUCTOS[DESC CORTA],"",0)</f>
        <v>SMARTPANEL</v>
      </c>
      <c r="AF649"/>
      <c r="AI649"/>
    </row>
    <row r="650" spans="1:35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6"/>
      <c r="V650" s="2">
        <v>58878</v>
      </c>
      <c r="W650">
        <v>5947</v>
      </c>
      <c r="X650" s="2">
        <v>6579000000</v>
      </c>
      <c r="Y650" s="6">
        <v>11891.875204999998</v>
      </c>
      <c r="Z650" s="38">
        <v>10010</v>
      </c>
      <c r="AA650" s="86">
        <f>+((DETALLE_GD_1[[#This Row],[VALOR X UN (GD)]]-DETALLE_GD_1[[#This Row],[VALOR PPTO]])/DETALLE_GD_1[[#This Row],[VALOR PPTO]])</f>
        <v>-4.1362274662321966E-2</v>
      </c>
      <c r="AB650" s="2">
        <f>+DETALLE_GD_1[[#This Row],[VALOR PPTO]]*DETALLE_GD_1[[#This Row],[CANTIDAD RECIBIDA]]</f>
        <v>11891.875</v>
      </c>
      <c r="AC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0" s="3">
        <f>+DETALLE_GD_1[[#This Row],[CANTIDAD SOLICITADA]]-DETALLE_GD_1[[#This Row],[DEVOLUCIÓN]]</f>
        <v>5</v>
      </c>
      <c r="AE650" s="38">
        <f>+_xlfn.XLOOKUP(DETALLE_GD_1[[#This Row],[CODIGO]],PRODUCTOS[CODIGO],PRODUCTOS[DESC CORTA],"",0)</f>
        <v>0</v>
      </c>
      <c r="AF650"/>
      <c r="AI650"/>
    </row>
    <row r="651" spans="1:35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6"/>
      <c r="V651" s="2"/>
      <c r="W651">
        <v>5947</v>
      </c>
      <c r="X651" s="2">
        <v>6579000000</v>
      </c>
      <c r="Y651" s="6">
        <v>41907.002579999971</v>
      </c>
      <c r="Z651" s="38">
        <v>10010</v>
      </c>
      <c r="AA651" s="86">
        <f>+((DETALLE_GD_1[[#This Row],[VALOR X UN (GD)]]-DETALLE_GD_1[[#This Row],[VALOR PPTO]])/DETALLE_GD_1[[#This Row],[VALOR PPTO]])</f>
        <v>-0.14305490046746852</v>
      </c>
      <c r="AB651" s="2">
        <f>+DETALLE_GD_1[[#This Row],[VALOR PPTO]]*DETALLE_GD_1[[#This Row],[CANTIDAD RECIBIDA]]</f>
        <v>41907.002</v>
      </c>
      <c r="AC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1" s="3">
        <f>+DETALLE_GD_1[[#This Row],[CANTIDAD SOLICITADA]]-DETALLE_GD_1[[#This Row],[DEVOLUCIÓN]]</f>
        <v>20</v>
      </c>
      <c r="AE651" s="38" t="str">
        <f>+_xlfn.XLOOKUP(DETALLE_GD_1[[#This Row],[CODIGO]],PRODUCTOS[CODIGO],PRODUCTOS[DESC CORTA],"",0)</f>
        <v>CUBREJUNTA</v>
      </c>
      <c r="AF651"/>
      <c r="AI651"/>
    </row>
    <row r="652" spans="1:35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6"/>
      <c r="V652" s="2"/>
      <c r="W652">
        <v>5947</v>
      </c>
      <c r="X652" s="2">
        <v>6579000000</v>
      </c>
      <c r="Y652" s="6">
        <v>1224.0000000000002</v>
      </c>
      <c r="Z652" s="38">
        <v>10010</v>
      </c>
      <c r="AA652" s="86">
        <f>+((DETALLE_GD_1[[#This Row],[VALOR X UN (GD)]]-DETALLE_GD_1[[#This Row],[VALOR PPTO]])/DETALLE_GD_1[[#This Row],[VALOR PPTO]])</f>
        <v>-0.15522875816993464</v>
      </c>
      <c r="AB652" s="2">
        <f>+DETALLE_GD_1[[#This Row],[VALOR PPTO]]*DETALLE_GD_1[[#This Row],[CANTIDAD RECIBIDA]]</f>
        <v>1224</v>
      </c>
      <c r="AC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2" s="3">
        <f>+DETALLE_GD_1[[#This Row],[CANTIDAD SOLICITADA]]-DETALLE_GD_1[[#This Row],[DEVOLUCIÓN]]</f>
        <v>4</v>
      </c>
      <c r="AE652" s="38" t="str">
        <f>+_xlfn.XLOOKUP(DETALLE_GD_1[[#This Row],[CODIGO]],PRODUCTOS[CODIGO],PRODUCTOS[DESC CORTA],"",0)</f>
        <v>ESQUINERO CORNIZA INTERIOR</v>
      </c>
      <c r="AF652"/>
      <c r="AI652"/>
    </row>
    <row r="653" spans="1:35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6"/>
      <c r="V653" s="2"/>
      <c r="W653">
        <v>5947</v>
      </c>
      <c r="X653" s="2">
        <v>6579000000</v>
      </c>
      <c r="Y653" s="6">
        <v>1452</v>
      </c>
      <c r="Z653" s="38">
        <v>10010</v>
      </c>
      <c r="AA653" s="86">
        <f>+((DETALLE_GD_1[[#This Row],[VALOR X UN (GD)]]-DETALLE_GD_1[[#This Row],[VALOR PPTO]])/DETALLE_GD_1[[#This Row],[VALOR PPTO]])</f>
        <v>-0.12396694214876033</v>
      </c>
      <c r="AB653" s="2">
        <f>+DETALLE_GD_1[[#This Row],[VALOR PPTO]]*DETALLE_GD_1[[#This Row],[CANTIDAD RECIBIDA]]</f>
        <v>1452</v>
      </c>
      <c r="AC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3" s="3">
        <f>+DETALLE_GD_1[[#This Row],[CANTIDAD SOLICITADA]]-DETALLE_GD_1[[#This Row],[DEVOLUCIÓN]]</f>
        <v>4</v>
      </c>
      <c r="AE653" s="38" t="str">
        <f>+_xlfn.XLOOKUP(DETALLE_GD_1[[#This Row],[CODIGO]],PRODUCTOS[CODIGO],PRODUCTOS[DESC CORTA],"",0)</f>
        <v>ESQUINERO CORNIZA EXTERIOR</v>
      </c>
      <c r="AF653"/>
      <c r="AI653"/>
    </row>
    <row r="654" spans="1:35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6"/>
      <c r="V654" s="2"/>
      <c r="W654">
        <v>5947</v>
      </c>
      <c r="X654" s="2">
        <v>6579000000</v>
      </c>
      <c r="Y654" s="6">
        <v>1160</v>
      </c>
      <c r="Z654" s="38">
        <v>10010</v>
      </c>
      <c r="AA654" s="86">
        <f>+((DETALLE_GD_1[[#This Row],[VALOR X UN (GD)]]-DETALLE_GD_1[[#This Row],[VALOR PPTO]])/DETALLE_GD_1[[#This Row],[VALOR PPTO]])</f>
        <v>0</v>
      </c>
      <c r="AB654" s="2">
        <f>+DETALLE_GD_1[[#This Row],[VALOR PPTO]]*DETALLE_GD_1[[#This Row],[CANTIDAD RECIBIDA]]</f>
        <v>1160</v>
      </c>
      <c r="AC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4" s="3">
        <f>+DETALLE_GD_1[[#This Row],[CANTIDAD SOLICITADA]]-DETALLE_GD_1[[#This Row],[DEVOLUCIÓN]]</f>
        <v>2</v>
      </c>
      <c r="AE654" s="38" t="str">
        <f>+_xlfn.XLOOKUP(DETALLE_GD_1[[#This Row],[CODIGO]],PRODUCTOS[CODIGO],PRODUCTOS[DESC CORTA],"",0)</f>
        <v>ESQUINERO GUARDAPOLVO EXTERIOR</v>
      </c>
      <c r="AF654"/>
      <c r="AI654"/>
    </row>
    <row r="655" spans="1:35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6"/>
      <c r="V655" s="2"/>
      <c r="W655">
        <v>5947</v>
      </c>
      <c r="X655" s="2">
        <v>6579000000</v>
      </c>
      <c r="Y655" s="6">
        <v>8099.995815000002</v>
      </c>
      <c r="Z655" s="38">
        <v>10010</v>
      </c>
      <c r="AA655" s="86">
        <f>+((DETALLE_GD_1[[#This Row],[VALOR X UN (GD)]]-DETALLE_GD_1[[#This Row],[VALOR PPTO]])/DETALLE_GD_1[[#This Row],[VALOR PPTO]])</f>
        <v>5.1851878741837811E-7</v>
      </c>
      <c r="AB655" s="2">
        <f>+DETALLE_GD_1[[#This Row],[VALOR PPTO]]*DETALLE_GD_1[[#This Row],[CANTIDAD RECIBIDA]]</f>
        <v>8099.9957999999997</v>
      </c>
      <c r="AC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5" s="3">
        <f>+DETALLE_GD_1[[#This Row],[CANTIDAD SOLICITADA]]-DETALLE_GD_1[[#This Row],[DEVOLUCIÓN]]</f>
        <v>3</v>
      </c>
      <c r="AE655" s="38" t="str">
        <f>+_xlfn.XLOOKUP(DETALLE_GD_1[[#This Row],[CODIGO]],PRODUCTOS[CODIGO],PRODUCTOS[DESC CORTA],"",0)</f>
        <v>CORNIZA BLANCA</v>
      </c>
      <c r="AF655"/>
      <c r="AI655"/>
    </row>
    <row r="656" spans="1:35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6"/>
      <c r="V656" s="2">
        <v>103087</v>
      </c>
      <c r="W656">
        <v>5947</v>
      </c>
      <c r="X656" s="2">
        <v>6579000000</v>
      </c>
      <c r="Y656" s="6">
        <v>58248</v>
      </c>
      <c r="Z656" s="38">
        <v>10010</v>
      </c>
      <c r="AA656" s="86">
        <f>+((DETALLE_GD_1[[#This Row],[VALOR X UN (GD)]]-DETALLE_GD_1[[#This Row],[VALOR PPTO]])/DETALLE_GD_1[[#This Row],[VALOR PPTO]])</f>
        <v>-3.4322208487754839E-5</v>
      </c>
      <c r="AB656" s="2">
        <f>+DETALLE_GD_1[[#This Row],[VALOR PPTO]]*DETALLE_GD_1[[#This Row],[CANTIDAD RECIBIDA]]</f>
        <v>58248</v>
      </c>
      <c r="AC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6" s="3">
        <f>+DETALLE_GD_1[[#This Row],[CANTIDAD SOLICITADA]]-DETALLE_GD_1[[#This Row],[DEVOLUCIÓN]]</f>
        <v>24</v>
      </c>
      <c r="AE656" s="38" t="str">
        <f>+_xlfn.XLOOKUP(DETALLE_GD_1[[#This Row],[CODIGO]],PRODUCTOS[CODIGO],PRODUCTOS[DESC CORTA],"",0)</f>
        <v>PERFIL ESQUINERO ENCUENTRO</v>
      </c>
      <c r="AF656"/>
      <c r="AI656"/>
    </row>
    <row r="657" spans="1:35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6"/>
      <c r="V657" s="2"/>
      <c r="W657">
        <v>5947</v>
      </c>
      <c r="X657" s="2">
        <v>6579000000</v>
      </c>
      <c r="Y657" s="6">
        <v>25528</v>
      </c>
      <c r="Z657" s="38">
        <v>10010</v>
      </c>
      <c r="AA657" s="86">
        <f>+((DETALLE_GD_1[[#This Row],[VALOR X UN (GD)]]-DETALLE_GD_1[[#This Row],[VALOR PPTO]])/DETALLE_GD_1[[#This Row],[VALOR PPTO]])</f>
        <v>-7.8345346286430584E-5</v>
      </c>
      <c r="AB657" s="2">
        <f>+DETALLE_GD_1[[#This Row],[VALOR PPTO]]*DETALLE_GD_1[[#This Row],[CANTIDAD RECIBIDA]]</f>
        <v>25528</v>
      </c>
      <c r="AC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7" s="3">
        <f>+DETALLE_GD_1[[#This Row],[CANTIDAD SOLICITADA]]-DETALLE_GD_1[[#This Row],[DEVOLUCIÓN]]</f>
        <v>8</v>
      </c>
      <c r="AE657" s="38" t="str">
        <f>+_xlfn.XLOOKUP(DETALLE_GD_1[[#This Row],[CODIGO]],PRODUCTOS[CODIGO],PRODUCTOS[DESC CORTA],"",0)</f>
        <v>PERFIL ESQUINERO INTERIOR</v>
      </c>
      <c r="AF657"/>
      <c r="AI657"/>
    </row>
    <row r="658" spans="1:35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6"/>
      <c r="V658" s="2"/>
      <c r="W658">
        <v>5947</v>
      </c>
      <c r="X658" s="2">
        <v>6579000000</v>
      </c>
      <c r="Y658" s="6">
        <v>17475</v>
      </c>
      <c r="Z658" s="38">
        <v>10010</v>
      </c>
      <c r="AA658" s="86">
        <f>+((DETALLE_GD_1[[#This Row],[VALOR X UN (GD)]]-DETALLE_GD_1[[#This Row],[VALOR PPTO]])/DETALLE_GD_1[[#This Row],[VALOR PPTO]])</f>
        <v>0.10529327610872675</v>
      </c>
      <c r="AB658" s="2">
        <f>+DETALLE_GD_1[[#This Row],[VALOR PPTO]]*DETALLE_GD_1[[#This Row],[CANTIDAD RECIBIDA]]</f>
        <v>17475</v>
      </c>
      <c r="AC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58" s="3">
        <f>+DETALLE_GD_1[[#This Row],[CANTIDAD SOLICITADA]]-DETALLE_GD_1[[#This Row],[DEVOLUCIÓN]]</f>
        <v>5</v>
      </c>
      <c r="AE658" s="38" t="str">
        <f>+_xlfn.XLOOKUP(DETALLE_GD_1[[#This Row],[CODIGO]],PRODUCTOS[CODIGO],PRODUCTOS[DESC CORTA],"",0)</f>
        <v>BURLETE PVC</v>
      </c>
      <c r="AF658"/>
      <c r="AI658"/>
    </row>
    <row r="659" spans="1:35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6" t="s">
        <v>2011</v>
      </c>
      <c r="V659" s="2">
        <v>1591863</v>
      </c>
      <c r="W659">
        <v>5947</v>
      </c>
      <c r="X659" s="2">
        <v>6579000000</v>
      </c>
      <c r="Y659" s="6">
        <v>473175.23999999993</v>
      </c>
      <c r="Z659" s="38">
        <v>10010</v>
      </c>
      <c r="AA659" s="86">
        <f>+((DETALLE_GD_1[[#This Row],[VALOR X UN (GD)]]-DETALLE_GD_1[[#This Row],[VALOR PPTO]])/DETALLE_GD_1[[#This Row],[VALOR PPTO]])</f>
        <v>-4.2267642092535555E-7</v>
      </c>
      <c r="AB659" s="2">
        <f>+DETALLE_GD_1[[#This Row],[VALOR PPTO]]*DETALLE_GD_1[[#This Row],[CANTIDAD RECIBIDA]]</f>
        <v>473175.2</v>
      </c>
      <c r="AC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59" s="3">
        <f>+DETALLE_GD_1[[#This Row],[CANTIDAD SOLICITADA]]-DETALLE_GD_1[[#This Row],[DEVOLUCIÓN]]</f>
        <v>1000</v>
      </c>
      <c r="AE659" s="38" t="str">
        <f>+_xlfn.XLOOKUP(DETALLE_GD_1[[#This Row],[CODIGO]],PRODUCTOS[CODIGO],PRODUCTOS[DESC CORTA],"",0)</f>
        <v>TORNILLO SIMPSON 6"</v>
      </c>
      <c r="AF659"/>
      <c r="AI659"/>
    </row>
    <row r="660" spans="1:35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6"/>
      <c r="V660" s="2"/>
      <c r="W660">
        <v>5947</v>
      </c>
      <c r="X660" s="2">
        <v>6579000000</v>
      </c>
      <c r="Y660" s="6">
        <v>285227.43016500003</v>
      </c>
      <c r="Z660" s="38">
        <v>10010</v>
      </c>
      <c r="AA660" s="86">
        <f>+((DETALLE_GD_1[[#This Row],[VALOR X UN (GD)]]-DETALLE_GD_1[[#This Row],[VALOR PPTO]])/DETALLE_GD_1[[#This Row],[VALOR PPTO]])</f>
        <v>-2.5321661468656793E-2</v>
      </c>
      <c r="AB660" s="2">
        <f>+DETALLE_GD_1[[#This Row],[VALOR PPTO]]*DETALLE_GD_1[[#This Row],[CANTIDAD RECIBIDA]]</f>
        <v>285227.43299999996</v>
      </c>
      <c r="AC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0" s="3">
        <f>+DETALLE_GD_1[[#This Row],[CANTIDAD SOLICITADA]]-DETALLE_GD_1[[#This Row],[DEVOLUCIÓN]]</f>
        <v>135</v>
      </c>
      <c r="AE660" s="38" t="str">
        <f>+_xlfn.XLOOKUP(DETALLE_GD_1[[#This Row],[CODIGO]],PRODUCTOS[CODIGO],PRODUCTOS[DESC CORTA],"",0)</f>
        <v>AISLAN GLASS 90MM</v>
      </c>
      <c r="AF660"/>
      <c r="AI660"/>
    </row>
    <row r="661" spans="1:35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6"/>
      <c r="V661" s="2"/>
      <c r="W661">
        <v>5947</v>
      </c>
      <c r="X661" s="2">
        <v>6579000000</v>
      </c>
      <c r="Y661" s="6">
        <v>226660.56525000004</v>
      </c>
      <c r="Z661" s="38">
        <v>10010</v>
      </c>
      <c r="AA661" s="86">
        <f>+((DETALLE_GD_1[[#This Row],[VALOR X UN (GD)]]-DETALLE_GD_1[[#This Row],[VALOR PPTO]])/DETALLE_GD_1[[#This Row],[VALOR PPTO]])</f>
        <v>6.747724595161228E-2</v>
      </c>
      <c r="AB661" s="2">
        <f>+DETALLE_GD_1[[#This Row],[VALOR PPTO]]*DETALLE_GD_1[[#This Row],[CANTIDAD RECIBIDA]]</f>
        <v>226660.56660000002</v>
      </c>
      <c r="AC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1" s="3">
        <f>+DETALLE_GD_1[[#This Row],[CANTIDAD SOLICITADA]]-DETALLE_GD_1[[#This Row],[DEVOLUCIÓN]]</f>
        <v>54</v>
      </c>
      <c r="AE661" s="38" t="str">
        <f>+_xlfn.XLOOKUP(DETALLE_GD_1[[#This Row],[CODIGO]],PRODUCTOS[CODIGO],PRODUCTOS[DESC CORTA],"",0)</f>
        <v>AISLAN ROCA 90MM</v>
      </c>
      <c r="AF661"/>
      <c r="AI661"/>
    </row>
    <row r="662" spans="1:35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6"/>
      <c r="V662" s="2"/>
      <c r="W662">
        <v>5947</v>
      </c>
      <c r="X662" s="2">
        <v>6579000000</v>
      </c>
      <c r="Y662" s="6">
        <v>300638.55032100005</v>
      </c>
      <c r="Z662" s="38">
        <v>10010</v>
      </c>
      <c r="AA662" s="86">
        <f>+((DETALLE_GD_1[[#This Row],[VALOR X UN (GD)]]-DETALLE_GD_1[[#This Row],[VALOR PPTO]])/DETALLE_GD_1[[#This Row],[VALOR PPTO]])</f>
        <v>-1.59678326279298E-2</v>
      </c>
      <c r="AB662" s="2">
        <f>+DETALLE_GD_1[[#This Row],[VALOR PPTO]]*DETALLE_GD_1[[#This Row],[CANTIDAD RECIBIDA]]</f>
        <v>300638.54700000002</v>
      </c>
      <c r="AC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2" s="3">
        <f>+DETALLE_GD_1[[#This Row],[CANTIDAD SOLICITADA]]-DETALLE_GD_1[[#This Row],[DEVOLUCIÓN]]</f>
        <v>81</v>
      </c>
      <c r="AE662" s="38" t="str">
        <f>+_xlfn.XLOOKUP(DETALLE_GD_1[[#This Row],[CODIGO]],PRODUCTOS[CODIGO],PRODUCTOS[DESC CORTA],"",0)</f>
        <v>AISLAN GLASS 140MM</v>
      </c>
      <c r="AF662"/>
      <c r="AI662"/>
    </row>
    <row r="663" spans="1:35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6"/>
      <c r="V663" s="2"/>
      <c r="W663">
        <v>5947</v>
      </c>
      <c r="X663" s="2">
        <v>6579000000</v>
      </c>
      <c r="Y663" s="6">
        <v>36939.818181999981</v>
      </c>
      <c r="Z663" s="38">
        <v>10010</v>
      </c>
      <c r="AA663" s="86">
        <f>+((DETALLE_GD_1[[#This Row],[VALOR X UN (GD)]]-DETALLE_GD_1[[#This Row],[VALOR PPTO]])/DETALLE_GD_1[[#This Row],[VALOR PPTO]])</f>
        <v>4.92151853628979E-6</v>
      </c>
      <c r="AB663" s="2">
        <f>+DETALLE_GD_1[[#This Row],[VALOR PPTO]]*DETALLE_GD_1[[#This Row],[CANTIDAD RECIBIDA]]</f>
        <v>36939.818200000002</v>
      </c>
      <c r="AC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63" s="3">
        <f>+DETALLE_GD_1[[#This Row],[CANTIDAD SOLICITADA]]-DETALLE_GD_1[[#This Row],[DEVOLUCIÓN]]</f>
        <v>1</v>
      </c>
      <c r="AE663" s="38" t="str">
        <f>+_xlfn.XLOOKUP(DETALLE_GD_1[[#This Row],[CODIGO]],PRODUCTOS[CODIGO],PRODUCTOS[DESC CORTA],"",0)</f>
        <v>CLAVO R20</v>
      </c>
      <c r="AF663"/>
      <c r="AI663"/>
    </row>
    <row r="664" spans="1:35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6"/>
      <c r="V664" s="2"/>
      <c r="W664">
        <v>5947</v>
      </c>
      <c r="X664" s="2">
        <v>6579000000</v>
      </c>
      <c r="Y664" s="6">
        <v>285227.43016500003</v>
      </c>
      <c r="Z664" s="38">
        <v>10010</v>
      </c>
      <c r="AA664" s="86">
        <f>+((DETALLE_GD_1[[#This Row],[VALOR X UN (GD)]]-DETALLE_GD_1[[#This Row],[VALOR PPTO]])/DETALLE_GD_1[[#This Row],[VALOR PPTO]])</f>
        <v>-6.758618130535847E-2</v>
      </c>
      <c r="AB664" s="2">
        <f>+DETALLE_GD_1[[#This Row],[VALOR PPTO]]*DETALLE_GD_1[[#This Row],[CANTIDAD RECIBIDA]]</f>
        <v>285227.43299999996</v>
      </c>
      <c r="AC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4" s="3">
        <f>+DETALLE_GD_1[[#This Row],[CANTIDAD SOLICITADA]]-DETALLE_GD_1[[#This Row],[DEVOLUCIÓN]]</f>
        <v>135</v>
      </c>
      <c r="AE664" s="38" t="str">
        <f>+_xlfn.XLOOKUP(DETALLE_GD_1[[#This Row],[CODIGO]],PRODUCTOS[CODIGO],PRODUCTOS[DESC CORTA],"",0)</f>
        <v>AISLAN DENSIDAD 14 KG/M3 (13.5 M2 X BOLSA) SKU 4000147</v>
      </c>
      <c r="AF664"/>
      <c r="AI664"/>
    </row>
    <row r="665" spans="1:35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6" t="s">
        <v>2026</v>
      </c>
      <c r="V665" s="2">
        <v>1506116</v>
      </c>
      <c r="W665">
        <v>5947</v>
      </c>
      <c r="X665" s="2">
        <v>6579000000</v>
      </c>
      <c r="Y665" s="6">
        <v>3267</v>
      </c>
      <c r="Z665" s="38">
        <v>10010</v>
      </c>
      <c r="AA665" s="86">
        <f>+((DETALLE_GD_1[[#This Row],[VALOR X UN (GD)]]-DETALLE_GD_1[[#This Row],[VALOR PPTO]])/DETALLE_GD_1[[#This Row],[VALOR PPTO]])</f>
        <v>8.8766758494031144E-3</v>
      </c>
      <c r="AB665" s="2">
        <f>+DETALLE_GD_1[[#This Row],[VALOR PPTO]]*DETALLE_GD_1[[#This Row],[CANTIDAD RECIBIDA]]</f>
        <v>3267</v>
      </c>
      <c r="AC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5" s="3">
        <f>+DETALLE_GD_1[[#This Row],[CANTIDAD SOLICITADA]]-DETALLE_GD_1[[#This Row],[DEVOLUCIÓN]]</f>
        <v>3</v>
      </c>
      <c r="AE665" s="38" t="str">
        <f>+_xlfn.XLOOKUP(DETALLE_GD_1[[#This Row],[CODIGO]],PRODUCTOS[CODIGO],PRODUCTOS[DESC CORTA],"",0)</f>
        <v>SELLO INSTALACION WC</v>
      </c>
      <c r="AF665"/>
      <c r="AI665"/>
    </row>
    <row r="666" spans="1:35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6"/>
      <c r="V666" s="2"/>
      <c r="W666">
        <v>5947</v>
      </c>
      <c r="X666" s="2">
        <v>6579000000</v>
      </c>
      <c r="Y666" s="6">
        <v>51435</v>
      </c>
      <c r="Z666" s="38">
        <v>10010</v>
      </c>
      <c r="AA666" s="86">
        <f>+((DETALLE_GD_1[[#This Row],[VALOR X UN (GD)]]-DETALLE_GD_1[[#This Row],[VALOR PPTO]])/DETALLE_GD_1[[#This Row],[VALOR PPTO]])</f>
        <v>-5.1054727325750962E-2</v>
      </c>
      <c r="AB666" s="2">
        <f>+DETALLE_GD_1[[#This Row],[VALOR PPTO]]*DETALLE_GD_1[[#This Row],[CANTIDAD RECIBIDA]]</f>
        <v>51435</v>
      </c>
      <c r="AC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6" s="3">
        <f>+DETALLE_GD_1[[#This Row],[CANTIDAD SOLICITADA]]-DETALLE_GD_1[[#This Row],[DEVOLUCIÓN]]</f>
        <v>3</v>
      </c>
      <c r="AE666" s="38" t="str">
        <f>+_xlfn.XLOOKUP(DETALLE_GD_1[[#This Row],[CODIGO]],PRODUCTOS[CODIGO],PRODUCTOS[DESC CORTA],"",0)</f>
        <v>ESTANQUE WC AURA</v>
      </c>
      <c r="AF666"/>
      <c r="AI666"/>
    </row>
    <row r="667" spans="1:35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6"/>
      <c r="V667" s="2"/>
      <c r="W667">
        <v>5947</v>
      </c>
      <c r="X667" s="2">
        <v>6579000000</v>
      </c>
      <c r="Y667" s="6">
        <v>69684</v>
      </c>
      <c r="Z667" s="38">
        <v>10010</v>
      </c>
      <c r="AA667" s="86">
        <f>+((DETALLE_GD_1[[#This Row],[VALOR X UN (GD)]]-DETALLE_GD_1[[#This Row],[VALOR PPTO]])/DETALLE_GD_1[[#This Row],[VALOR PPTO]])</f>
        <v>3.8172335112795584E-3</v>
      </c>
      <c r="AB667" s="2">
        <f>+DETALLE_GD_1[[#This Row],[VALOR PPTO]]*DETALLE_GD_1[[#This Row],[CANTIDAD RECIBIDA]]</f>
        <v>69684</v>
      </c>
      <c r="AC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7" s="3">
        <f>+DETALLE_GD_1[[#This Row],[CANTIDAD SOLICITADA]]-DETALLE_GD_1[[#This Row],[DEVOLUCIÓN]]</f>
        <v>3</v>
      </c>
      <c r="AE667" s="38" t="str">
        <f>+_xlfn.XLOOKUP(DETALLE_GD_1[[#This Row],[CODIGO]],PRODUCTOS[CODIGO],PRODUCTOS[DESC CORTA],"",0)</f>
        <v>TAZA WC AURA</v>
      </c>
      <c r="AF667"/>
      <c r="AI667"/>
    </row>
    <row r="668" spans="1:35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6"/>
      <c r="V668" s="2"/>
      <c r="W668">
        <v>5947</v>
      </c>
      <c r="X668" s="2">
        <v>6579000000</v>
      </c>
      <c r="Y668" s="6">
        <v>4832.8008300000001</v>
      </c>
      <c r="Z668" s="38">
        <v>10010</v>
      </c>
      <c r="AA668" s="86">
        <f>+((DETALLE_GD_1[[#This Row],[VALOR X UN (GD)]]-DETALLE_GD_1[[#This Row],[VALOR PPTO]])/DETALLE_GD_1[[#This Row],[VALOR PPTO]])</f>
        <v>4.1218334511075141E-5</v>
      </c>
      <c r="AB668" s="2">
        <f>+DETALLE_GD_1[[#This Row],[VALOR PPTO]]*DETALLE_GD_1[[#This Row],[CANTIDAD RECIBIDA]]</f>
        <v>4832.8008</v>
      </c>
      <c r="AC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8" s="3">
        <f>+DETALLE_GD_1[[#This Row],[CANTIDAD SOLICITADA]]-DETALLE_GD_1[[#This Row],[DEVOLUCIÓN]]</f>
        <v>3</v>
      </c>
      <c r="AE668" s="38" t="str">
        <f>+_xlfn.XLOOKUP(DETALLE_GD_1[[#This Row],[CODIGO]],PRODUCTOS[CODIGO],PRODUCTOS[DESC CORTA],"",0)</f>
        <v>SET BALCON</v>
      </c>
      <c r="AF668"/>
      <c r="AI668"/>
    </row>
    <row r="669" spans="1:35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6"/>
      <c r="V669" s="2"/>
      <c r="W669">
        <v>5947</v>
      </c>
      <c r="X669" s="2">
        <v>6579000000</v>
      </c>
      <c r="Y669" s="6">
        <v>10212</v>
      </c>
      <c r="Z669" s="38">
        <v>10010</v>
      </c>
      <c r="AA669" s="86">
        <f>+((DETALLE_GD_1[[#This Row],[VALOR X UN (GD)]]-DETALLE_GD_1[[#This Row],[VALOR PPTO]])/DETALLE_GD_1[[#This Row],[VALOR PPTO]])</f>
        <v>-2.3110076380728619E-2</v>
      </c>
      <c r="AB669" s="2">
        <f>+DETALLE_GD_1[[#This Row],[VALOR PPTO]]*DETALLE_GD_1[[#This Row],[CANTIDAD RECIBIDA]]</f>
        <v>10212</v>
      </c>
      <c r="AC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69" s="3">
        <f>+DETALLE_GD_1[[#This Row],[CANTIDAD SOLICITADA]]-DETALLE_GD_1[[#This Row],[DEVOLUCIÓN]]</f>
        <v>3</v>
      </c>
      <c r="AE669" s="38" t="str">
        <f>+_xlfn.XLOOKUP(DETALLE_GD_1[[#This Row],[CODIGO]],PRODUCTOS[CODIGO],PRODUCTOS[DESC CORTA],"",0)</f>
        <v>NUEVA</v>
      </c>
      <c r="AF669"/>
      <c r="AI669"/>
    </row>
    <row r="670" spans="1:35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6"/>
      <c r="V670" s="2"/>
      <c r="W670">
        <v>5947</v>
      </c>
      <c r="X670" s="2">
        <v>6579000000</v>
      </c>
      <c r="Y670" s="6" t="s">
        <v>355</v>
      </c>
      <c r="Z670" s="38">
        <v>10010</v>
      </c>
      <c r="AA670" s="86" t="e">
        <f>+((DETALLE_GD_1[[#This Row],[VALOR X UN (GD)]]-DETALLE_GD_1[[#This Row],[VALOR PPTO]])/DETALLE_GD_1[[#This Row],[VALOR PPTO]])</f>
        <v>#DIV/0!</v>
      </c>
      <c r="AB670" s="2">
        <f>+DETALLE_GD_1[[#This Row],[VALOR PPTO]]*DETALLE_GD_1[[#This Row],[CANTIDAD RECIBIDA]]</f>
        <v>0</v>
      </c>
      <c r="AC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0" s="3">
        <f>+DETALLE_GD_1[[#This Row],[CANTIDAD SOLICITADA]]-DETALLE_GD_1[[#This Row],[DEVOLUCIÓN]]</f>
        <v>2</v>
      </c>
      <c r="AE670" s="38" t="str">
        <f>+_xlfn.XLOOKUP(DETALLE_GD_1[[#This Row],[CODIGO]],PRODUCTOS[CODIGO],PRODUCTOS[DESC CORTA],"",0)</f>
        <v/>
      </c>
      <c r="AF670"/>
      <c r="AI670"/>
    </row>
    <row r="671" spans="1:35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6"/>
      <c r="V671" s="2"/>
      <c r="W671">
        <v>5947</v>
      </c>
      <c r="X671" s="2">
        <v>6579000000</v>
      </c>
      <c r="Y671" s="6">
        <v>291694</v>
      </c>
      <c r="Z671" s="38">
        <v>10010</v>
      </c>
      <c r="AA671" s="86">
        <f>+((DETALLE_GD_1[[#This Row],[VALOR X UN (GD)]]-DETALLE_GD_1[[#This Row],[VALOR PPTO]])/DETALLE_GD_1[[#This Row],[VALOR PPTO]])</f>
        <v>0</v>
      </c>
      <c r="AB671" s="2">
        <f>+DETALLE_GD_1[[#This Row],[VALOR PPTO]]*DETALLE_GD_1[[#This Row],[CANTIDAD RECIBIDA]]</f>
        <v>291694</v>
      </c>
      <c r="AC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1" s="3">
        <f>+DETALLE_GD_1[[#This Row],[CANTIDAD SOLICITADA]]-DETALLE_GD_1[[#This Row],[DEVOLUCIÓN]]</f>
        <v>2</v>
      </c>
      <c r="AE671" s="38" t="str">
        <f>+_xlfn.XLOOKUP(DETALLE_GD_1[[#This Row],[CODIGO]],PRODUCTOS[CODIGO],PRODUCTOS[DESC CORTA],"",0)</f>
        <v>KIT PREC</v>
      </c>
      <c r="AF671"/>
      <c r="AI671"/>
    </row>
    <row r="672" spans="1:35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6"/>
      <c r="V672" s="2"/>
      <c r="W672">
        <v>5947</v>
      </c>
      <c r="X672" s="2">
        <v>6579000000</v>
      </c>
      <c r="Y672" s="6">
        <v>499636</v>
      </c>
      <c r="Z672" s="38">
        <v>10010</v>
      </c>
      <c r="AA672" s="86">
        <f>+((DETALLE_GD_1[[#This Row],[VALOR X UN (GD)]]-DETALLE_GD_1[[#This Row],[VALOR PPTO]])/DETALLE_GD_1[[#This Row],[VALOR PPTO]])</f>
        <v>0</v>
      </c>
      <c r="AB672" s="2">
        <f>+DETALLE_GD_1[[#This Row],[VALOR PPTO]]*DETALLE_GD_1[[#This Row],[CANTIDAD RECIBIDA]]</f>
        <v>499636</v>
      </c>
      <c r="AC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2" s="3">
        <f>+DETALLE_GD_1[[#This Row],[CANTIDAD SOLICITADA]]-DETALLE_GD_1[[#This Row],[DEVOLUCIÓN]]</f>
        <v>4</v>
      </c>
      <c r="AE672" s="38" t="str">
        <f>+_xlfn.XLOOKUP(DETALLE_GD_1[[#This Row],[CODIGO]],PRODUCTOS[CODIGO],PRODUCTOS[DESC CORTA],"",0)</f>
        <v>BARANDA BALCON</v>
      </c>
      <c r="AF672"/>
      <c r="AI672"/>
    </row>
    <row r="673" spans="1:35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6"/>
      <c r="V673" s="2"/>
      <c r="W673">
        <v>5947</v>
      </c>
      <c r="X673" s="2">
        <v>6579000000</v>
      </c>
      <c r="Y673" s="6">
        <v>30866.666666000001</v>
      </c>
      <c r="Z673" s="38">
        <v>10010</v>
      </c>
      <c r="AA673" s="86">
        <f>+((DETALLE_GD_1[[#This Row],[VALOR X UN (GD)]]-DETALLE_GD_1[[#This Row],[VALOR PPTO]])/DETALLE_GD_1[[#This Row],[VALOR PPTO]])</f>
        <v>-5.5421164266568401E-2</v>
      </c>
      <c r="AB673" s="2">
        <f>+DETALLE_GD_1[[#This Row],[VALOR PPTO]]*DETALLE_GD_1[[#This Row],[CANTIDAD RECIBIDA]]</f>
        <v>30866.6666</v>
      </c>
      <c r="AC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3" s="3">
        <f>+DETALLE_GD_1[[#This Row],[CANTIDAD SOLICITADA]]-DETALLE_GD_1[[#This Row],[DEVOLUCIÓN]]</f>
        <v>2</v>
      </c>
      <c r="AE673" s="38" t="str">
        <f>+_xlfn.XLOOKUP(DETALLE_GD_1[[#This Row],[CODIGO]],PRODUCTOS[CODIGO],PRODUCTOS[DESC CORTA],"",0)</f>
        <v>LAVAPLATOS</v>
      </c>
      <c r="AF673"/>
      <c r="AI673"/>
    </row>
    <row r="674" spans="1:35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6"/>
      <c r="V674" s="2"/>
      <c r="W674">
        <v>5947</v>
      </c>
      <c r="X674" s="2">
        <v>6579000000</v>
      </c>
      <c r="Y674" s="6" t="s">
        <v>355</v>
      </c>
      <c r="Z674" s="38">
        <v>10010</v>
      </c>
      <c r="AA674" s="86" t="e">
        <f>+((DETALLE_GD_1[[#This Row],[VALOR X UN (GD)]]-DETALLE_GD_1[[#This Row],[VALOR PPTO]])/DETALLE_GD_1[[#This Row],[VALOR PPTO]])</f>
        <v>#DIV/0!</v>
      </c>
      <c r="AB674" s="2">
        <f>+DETALLE_GD_1[[#This Row],[VALOR PPTO]]*DETALLE_GD_1[[#This Row],[CANTIDAD RECIBIDA]]</f>
        <v>0</v>
      </c>
      <c r="AC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4" s="3">
        <f>+DETALLE_GD_1[[#This Row],[CANTIDAD SOLICITADA]]-DETALLE_GD_1[[#This Row],[DEVOLUCIÓN]]</f>
        <v>2</v>
      </c>
      <c r="AE674" s="38" t="str">
        <f>+_xlfn.XLOOKUP(DETALLE_GD_1[[#This Row],[CODIGO]],PRODUCTOS[CODIGO],PRODUCTOS[DESC CORTA],"",0)</f>
        <v/>
      </c>
      <c r="AF674"/>
      <c r="AI674"/>
    </row>
    <row r="675" spans="1:35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6"/>
      <c r="V675" s="2"/>
      <c r="W675">
        <v>5947</v>
      </c>
      <c r="X675" s="2">
        <v>6579000000</v>
      </c>
      <c r="Y675" s="6">
        <v>165678.66666799999</v>
      </c>
      <c r="Z675" s="38">
        <v>10010</v>
      </c>
      <c r="AA675" s="86">
        <f>+((DETALLE_GD_1[[#This Row],[VALOR X UN (GD)]]-DETALLE_GD_1[[#This Row],[VALOR PPTO]])/DETALLE_GD_1[[#This Row],[VALOR PPTO]])</f>
        <v>2.0111219291491002E-6</v>
      </c>
      <c r="AB675" s="2">
        <f>+DETALLE_GD_1[[#This Row],[VALOR PPTO]]*DETALLE_GD_1[[#This Row],[CANTIDAD RECIBIDA]]</f>
        <v>165678.66680000001</v>
      </c>
      <c r="AC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5" s="3">
        <f>+DETALLE_GD_1[[#This Row],[CANTIDAD SOLICITADA]]-DETALLE_GD_1[[#This Row],[DEVOLUCIÓN]]</f>
        <v>4</v>
      </c>
      <c r="AE675" s="38" t="str">
        <f>+_xlfn.XLOOKUP(DETALLE_GD_1[[#This Row],[CODIGO]],PRODUCTOS[CODIGO],PRODUCTOS[DESC CORTA],"",0)</f>
        <v>MUEBLE LAVAPLATOS</v>
      </c>
      <c r="AF675"/>
      <c r="AI675"/>
    </row>
    <row r="676" spans="1:35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6"/>
      <c r="V676" s="2"/>
      <c r="W676">
        <v>5947</v>
      </c>
      <c r="X676" s="2">
        <v>6579000000</v>
      </c>
      <c r="Y676" s="6">
        <v>55476</v>
      </c>
      <c r="Z676" s="38">
        <v>10010</v>
      </c>
      <c r="AA676" s="86">
        <f>+((DETALLE_GD_1[[#This Row],[VALOR X UN (GD)]]-DETALLE_GD_1[[#This Row],[VALOR PPTO]])/DETALLE_GD_1[[#This Row],[VALOR PPTO]])</f>
        <v>0</v>
      </c>
      <c r="AB676" s="2">
        <f>+DETALLE_GD_1[[#This Row],[VALOR PPTO]]*DETALLE_GD_1[[#This Row],[CANTIDAD RECIBIDA]]</f>
        <v>55476</v>
      </c>
      <c r="AC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6" s="3">
        <f>+DETALLE_GD_1[[#This Row],[CANTIDAD SOLICITADA]]-DETALLE_GD_1[[#This Row],[DEVOLUCIÓN]]</f>
        <v>4</v>
      </c>
      <c r="AE676" s="38" t="str">
        <f>+_xlfn.XLOOKUP(DETALLE_GD_1[[#This Row],[CODIGO]],PRODUCTOS[CODIGO],PRODUCTOS[DESC CORTA],"",0)</f>
        <v>NEW TS2024022)</v>
      </c>
      <c r="AF676"/>
      <c r="AI676"/>
    </row>
    <row r="677" spans="1:35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6"/>
      <c r="V677" s="2"/>
      <c r="W677">
        <v>5947</v>
      </c>
      <c r="X677" s="2">
        <v>6579000000</v>
      </c>
      <c r="Y677" s="6">
        <v>6648</v>
      </c>
      <c r="Z677" s="38">
        <v>10010</v>
      </c>
      <c r="AA677" s="86">
        <f>+((DETALLE_GD_1[[#This Row],[VALOR X UN (GD)]]-DETALLE_GD_1[[#This Row],[VALOR PPTO]])/DETALLE_GD_1[[#This Row],[VALOR PPTO]])</f>
        <v>1.5042117930204573E-4</v>
      </c>
      <c r="AB677" s="2">
        <f>+DETALLE_GD_1[[#This Row],[VALOR PPTO]]*DETALLE_GD_1[[#This Row],[CANTIDAD RECIBIDA]]</f>
        <v>6648</v>
      </c>
      <c r="AC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7" s="3">
        <f>+DETALLE_GD_1[[#This Row],[CANTIDAD SOLICITADA]]-DETALLE_GD_1[[#This Row],[DEVOLUCIÓN]]</f>
        <v>4</v>
      </c>
      <c r="AE677" s="38" t="str">
        <f>+_xlfn.XLOOKUP(DETALLE_GD_1[[#This Row],[CODIGO]],PRODUCTOS[CODIGO],PRODUCTOS[DESC CORTA],"",0)</f>
        <v>SIFON LAVAPLATO</v>
      </c>
      <c r="AF677"/>
      <c r="AI677"/>
    </row>
    <row r="678" spans="1:35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6" t="s">
        <v>2026</v>
      </c>
      <c r="V678" s="2">
        <v>266655</v>
      </c>
      <c r="W678">
        <v>5947</v>
      </c>
      <c r="X678" s="2">
        <v>6579000000</v>
      </c>
      <c r="Y678" s="6">
        <v>13118.181818999999</v>
      </c>
      <c r="Z678" s="38">
        <v>10010</v>
      </c>
      <c r="AA678" s="86">
        <f>+((DETALLE_GD_1[[#This Row],[VALOR X UN (GD)]]-DETALLE_GD_1[[#This Row],[VALOR PPTO]])/DETALLE_GD_1[[#This Row],[VALOR PPTO]])</f>
        <v>-2.0443534176027702E-2</v>
      </c>
      <c r="AB678" s="2">
        <f>+DETALLE_GD_1[[#This Row],[VALOR PPTO]]*DETALLE_GD_1[[#This Row],[CANTIDAD RECIBIDA]]</f>
        <v>13118.1819</v>
      </c>
      <c r="AC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8" s="3">
        <f>+DETALLE_GD_1[[#This Row],[CANTIDAD SOLICITADA]]-DETALLE_GD_1[[#This Row],[DEVOLUCIÓN]]</f>
        <v>3</v>
      </c>
      <c r="AE678" s="38" t="str">
        <f>+_xlfn.XLOOKUP(DETALLE_GD_1[[#This Row],[CODIGO]],PRODUCTOS[CODIGO],PRODUCTOS[DESC CORTA],"",0)</f>
        <v>LLAVE DE BOLA AC</v>
      </c>
      <c r="AF678"/>
      <c r="AI678"/>
    </row>
    <row r="679" spans="1:35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6"/>
      <c r="V679" s="2"/>
      <c r="W679">
        <v>5947</v>
      </c>
      <c r="X679" s="2">
        <v>6579000000</v>
      </c>
      <c r="Y679" s="6">
        <v>9712.8214289999996</v>
      </c>
      <c r="Z679" s="38">
        <v>10010</v>
      </c>
      <c r="AA679" s="86">
        <f>+((DETALLE_GD_1[[#This Row],[VALOR X UN (GD)]]-DETALLE_GD_1[[#This Row],[VALOR PPTO]])/DETALLE_GD_1[[#This Row],[VALOR PPTO]])</f>
        <v>-7.8331648086637867E-2</v>
      </c>
      <c r="AB679" s="2">
        <f>+DETALLE_GD_1[[#This Row],[VALOR PPTO]]*DETALLE_GD_1[[#This Row],[CANTIDAD RECIBIDA]]</f>
        <v>9712.8212999999996</v>
      </c>
      <c r="AC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79" s="3">
        <f>+DETALLE_GD_1[[#This Row],[CANTIDAD SOLICITADA]]-DETALLE_GD_1[[#This Row],[DEVOLUCIÓN]]</f>
        <v>3</v>
      </c>
      <c r="AE679" s="38" t="str">
        <f>+_xlfn.XLOOKUP(DETALLE_GD_1[[#This Row],[CODIGO]],PRODUCTOS[CODIGO],PRODUCTOS[DESC CORTA],"",0)</f>
        <v>LLAVE DE BOLA AF</v>
      </c>
      <c r="AF679"/>
      <c r="AI679"/>
    </row>
    <row r="680" spans="1:35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6"/>
      <c r="V680" s="2"/>
      <c r="W680">
        <v>5947</v>
      </c>
      <c r="X680" s="2">
        <v>6579000000</v>
      </c>
      <c r="Y680" s="6">
        <v>4129.415172</v>
      </c>
      <c r="Z680" s="38">
        <v>10010</v>
      </c>
      <c r="AA680" s="86">
        <f>+((DETALLE_GD_1[[#This Row],[VALOR X UN (GD)]]-DETALLE_GD_1[[#This Row],[VALOR PPTO]])/DETALLE_GD_1[[#This Row],[VALOR PPTO]])</f>
        <v>-1.0054692733606286E-4</v>
      </c>
      <c r="AB680" s="2">
        <f>+DETALLE_GD_1[[#This Row],[VALOR PPTO]]*DETALLE_GD_1[[#This Row],[CANTIDAD RECIBIDA]]</f>
        <v>4129.4151000000002</v>
      </c>
      <c r="AC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0" s="3">
        <f>+DETALLE_GD_1[[#This Row],[CANTIDAD SOLICITADA]]-DETALLE_GD_1[[#This Row],[DEVOLUCIÓN]]</f>
        <v>3</v>
      </c>
      <c r="AE680" s="38">
        <f>+_xlfn.XLOOKUP(DETALLE_GD_1[[#This Row],[CODIGO]],PRODUCTOS[CODIGO],PRODUCTOS[DESC CORTA],"",0)</f>
        <v>0</v>
      </c>
      <c r="AF680"/>
      <c r="AI680"/>
    </row>
    <row r="681" spans="1:35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6"/>
      <c r="V681" s="2"/>
      <c r="W681">
        <v>5947</v>
      </c>
      <c r="X681" s="2">
        <v>6579000000</v>
      </c>
      <c r="Y681" s="6">
        <v>6129</v>
      </c>
      <c r="Z681" s="38">
        <v>10010</v>
      </c>
      <c r="AA681" s="86">
        <f>+((DETALLE_GD_1[[#This Row],[VALOR X UN (GD)]]-DETALLE_GD_1[[#This Row],[VALOR PPTO]])/DETALLE_GD_1[[#This Row],[VALOR PPTO]])</f>
        <v>0</v>
      </c>
      <c r="AB681" s="2">
        <f>+DETALLE_GD_1[[#This Row],[VALOR PPTO]]*DETALLE_GD_1[[#This Row],[CANTIDAD RECIBIDA]]</f>
        <v>6129</v>
      </c>
      <c r="AC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1" s="3">
        <f>+DETALLE_GD_1[[#This Row],[CANTIDAD SOLICITADA]]-DETALLE_GD_1[[#This Row],[DEVOLUCIÓN]]</f>
        <v>3</v>
      </c>
      <c r="AE681" s="38">
        <f>+_xlfn.XLOOKUP(DETALLE_GD_1[[#This Row],[CODIGO]],PRODUCTOS[CODIGO],PRODUCTOS[DESC CORTA],"",0)</f>
        <v>0</v>
      </c>
      <c r="AF681"/>
      <c r="AI681"/>
    </row>
    <row r="682" spans="1:35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6"/>
      <c r="V682" s="2"/>
      <c r="W682">
        <v>5947</v>
      </c>
      <c r="X682" s="2">
        <v>6579000000</v>
      </c>
      <c r="Y682" s="6">
        <v>32223</v>
      </c>
      <c r="Z682" s="38">
        <v>10010</v>
      </c>
      <c r="AA682" s="86">
        <f>+((DETALLE_GD_1[[#This Row],[VALOR X UN (GD)]]-DETALLE_GD_1[[#This Row],[VALOR PPTO]])/DETALLE_GD_1[[#This Row],[VALOR PPTO]])</f>
        <v>-1.0241132110604227E-3</v>
      </c>
      <c r="AB682" s="2">
        <f>+DETALLE_GD_1[[#This Row],[VALOR PPTO]]*DETALLE_GD_1[[#This Row],[CANTIDAD RECIBIDA]]</f>
        <v>32223</v>
      </c>
      <c r="AC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2" s="3">
        <f>+DETALLE_GD_1[[#This Row],[CANTIDAD SOLICITADA]]-DETALLE_GD_1[[#This Row],[DEVOLUCIÓN]]</f>
        <v>3</v>
      </c>
      <c r="AE682" s="38" t="str">
        <f>+_xlfn.XLOOKUP(DETALLE_GD_1[[#This Row],[CODIGO]],PRODUCTOS[CODIGO],PRODUCTOS[DESC CORTA],"",0)</f>
        <v>LAVARROPA PLATICO DS</v>
      </c>
      <c r="AF682"/>
      <c r="AI682"/>
    </row>
    <row r="683" spans="1:35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6"/>
      <c r="V683" s="2"/>
      <c r="W683">
        <v>5947</v>
      </c>
      <c r="X683" s="2">
        <v>6579000000</v>
      </c>
      <c r="Y683" s="6">
        <v>5748</v>
      </c>
      <c r="Z683" s="38">
        <v>10010</v>
      </c>
      <c r="AA683" s="86">
        <f>+((DETALLE_GD_1[[#This Row],[VALOR X UN (GD)]]-DETALLE_GD_1[[#This Row],[VALOR PPTO]])/DETALLE_GD_1[[#This Row],[VALOR PPTO]])</f>
        <v>8.176774530271394E-3</v>
      </c>
      <c r="AB683" s="2">
        <f>+DETALLE_GD_1[[#This Row],[VALOR PPTO]]*DETALLE_GD_1[[#This Row],[CANTIDAD RECIBIDA]]</f>
        <v>5748</v>
      </c>
      <c r="AC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3" s="3">
        <f>+DETALLE_GD_1[[#This Row],[CANTIDAD SOLICITADA]]-DETALLE_GD_1[[#This Row],[DEVOLUCIÓN]]</f>
        <v>3</v>
      </c>
      <c r="AE683" s="38" t="str">
        <f>+_xlfn.XLOOKUP(DETALLE_GD_1[[#This Row],[CODIGO]],PRODUCTOS[CODIGO],PRODUCTOS[DESC CORTA],"",0)</f>
        <v>PERCHA SIMPLE YORK</v>
      </c>
      <c r="AF683"/>
      <c r="AI683"/>
    </row>
    <row r="684" spans="1:35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6"/>
      <c r="V684" s="2"/>
      <c r="W684">
        <v>5947</v>
      </c>
      <c r="X684" s="2">
        <v>6579000000</v>
      </c>
      <c r="Y684" s="6">
        <v>8720.0132880000001</v>
      </c>
      <c r="Z684" s="38">
        <v>10010</v>
      </c>
      <c r="AA684" s="86">
        <f>+((DETALLE_GD_1[[#This Row],[VALOR X UN (GD)]]-DETALLE_GD_1[[#This Row],[VALOR PPTO]])/DETALLE_GD_1[[#This Row],[VALOR PPTO]])</f>
        <v>-1.5137591589929127E-6</v>
      </c>
      <c r="AB684" s="2">
        <f>+DETALLE_GD_1[[#This Row],[VALOR PPTO]]*DETALLE_GD_1[[#This Row],[CANTIDAD RECIBIDA]]</f>
        <v>8720.0133000000005</v>
      </c>
      <c r="AC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4" s="3">
        <f>+DETALLE_GD_1[[#This Row],[CANTIDAD SOLICITADA]]-DETALLE_GD_1[[#This Row],[DEVOLUCIÓN]]</f>
        <v>3</v>
      </c>
      <c r="AE684" s="38">
        <f>+_xlfn.XLOOKUP(DETALLE_GD_1[[#This Row],[CODIGO]],PRODUCTOS[CODIGO],PRODUCTOS[DESC CORTA],"",0)</f>
        <v>0</v>
      </c>
      <c r="AF684"/>
      <c r="AI684"/>
    </row>
    <row r="685" spans="1:35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6"/>
      <c r="V685" s="2"/>
      <c r="W685">
        <v>5947</v>
      </c>
      <c r="X685" s="2">
        <v>6579000000</v>
      </c>
      <c r="Y685" s="6">
        <v>503.23457400000007</v>
      </c>
      <c r="Z685" s="38">
        <v>10010</v>
      </c>
      <c r="AA685" s="86">
        <f>+((DETALLE_GD_1[[#This Row],[VALOR X UN (GD)]]-DETALLE_GD_1[[#This Row],[VALOR PPTO]])/DETALLE_GD_1[[#This Row],[VALOR PPTO]])</f>
        <v>-4.6618406878545695E-4</v>
      </c>
      <c r="AB685" s="2">
        <f>+DETALLE_GD_1[[#This Row],[VALOR PPTO]]*DETALLE_GD_1[[#This Row],[CANTIDAD RECIBIDA]]</f>
        <v>503.23469999999998</v>
      </c>
      <c r="AC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5" s="3">
        <f>+DETALLE_GD_1[[#This Row],[CANTIDAD SOLICITADA]]-DETALLE_GD_1[[#This Row],[DEVOLUCIÓN]]</f>
        <v>3</v>
      </c>
      <c r="AE685" s="38">
        <f>+_xlfn.XLOOKUP(DETALLE_GD_1[[#This Row],[CODIGO]],PRODUCTOS[CODIGO],PRODUCTOS[DESC CORTA],"",0)</f>
        <v>0</v>
      </c>
      <c r="AF685"/>
      <c r="AI685"/>
    </row>
    <row r="686" spans="1:35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6"/>
      <c r="V686" s="2"/>
      <c r="W686">
        <v>5947</v>
      </c>
      <c r="X686" s="2">
        <v>6579000000</v>
      </c>
      <c r="Y686" s="6">
        <v>6936</v>
      </c>
      <c r="Z686" s="38">
        <v>10010</v>
      </c>
      <c r="AA686" s="86">
        <f>+((DETALLE_GD_1[[#This Row],[VALOR X UN (GD)]]-DETALLE_GD_1[[#This Row],[VALOR PPTO]])/DETALLE_GD_1[[#This Row],[VALOR PPTO]])</f>
        <v>1.4416089965388451E-4</v>
      </c>
      <c r="AB686" s="2">
        <f>+DETALLE_GD_1[[#This Row],[VALOR PPTO]]*DETALLE_GD_1[[#This Row],[CANTIDAD RECIBIDA]]</f>
        <v>6936</v>
      </c>
      <c r="AC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6" s="3">
        <f>+DETALLE_GD_1[[#This Row],[CANTIDAD SOLICITADA]]-DETALLE_GD_1[[#This Row],[DEVOLUCIÓN]]</f>
        <v>3</v>
      </c>
      <c r="AE686" s="38" t="str">
        <f>+_xlfn.XLOOKUP(DETALLE_GD_1[[#This Row],[CODIGO]],PRODUCTOS[CODIGO],PRODUCTOS[DESC CORTA],"",0)</f>
        <v>CELOSIA ALUMINIO 25X25</v>
      </c>
      <c r="AF686"/>
      <c r="AI686"/>
    </row>
    <row r="687" spans="1:35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6"/>
      <c r="V687" s="2"/>
      <c r="W687">
        <v>5947</v>
      </c>
      <c r="X687" s="2">
        <v>6579000000</v>
      </c>
      <c r="Y687" s="6">
        <v>9105</v>
      </c>
      <c r="Z687" s="38">
        <v>10010</v>
      </c>
      <c r="AA687" s="86">
        <f>+((DETALLE_GD_1[[#This Row],[VALOR X UN (GD)]]-DETALLE_GD_1[[#This Row],[VALOR PPTO]])/DETALLE_GD_1[[#This Row],[VALOR PPTO]])</f>
        <v>-8.7864909390452024E-4</v>
      </c>
      <c r="AB687" s="2">
        <f>+DETALLE_GD_1[[#This Row],[VALOR PPTO]]*DETALLE_GD_1[[#This Row],[CANTIDAD RECIBIDA]]</f>
        <v>9105</v>
      </c>
      <c r="AC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7" s="3">
        <f>+DETALLE_GD_1[[#This Row],[CANTIDAD SOLICITADA]]-DETALLE_GD_1[[#This Row],[DEVOLUCIÓN]]</f>
        <v>3</v>
      </c>
      <c r="AE687" s="38" t="str">
        <f>+_xlfn.XLOOKUP(DETALLE_GD_1[[#This Row],[CODIGO]],PRODUCTOS[CODIGO],PRODUCTOS[DESC CORTA],"",0)</f>
        <v>ARGOLLA TOALLA BENTON</v>
      </c>
      <c r="AF687"/>
      <c r="AI687"/>
    </row>
    <row r="688" spans="1:35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6"/>
      <c r="V688" s="2"/>
      <c r="W688">
        <v>5947</v>
      </c>
      <c r="X688" s="2">
        <v>6579000000</v>
      </c>
      <c r="Y688" s="6">
        <v>10896</v>
      </c>
      <c r="Z688" s="38">
        <v>10010</v>
      </c>
      <c r="AA688" s="86">
        <f>+((DETALLE_GD_1[[#This Row],[VALOR X UN (GD)]]-DETALLE_GD_1[[#This Row],[VALOR PPTO]])/DETALLE_GD_1[[#This Row],[VALOR PPTO]])</f>
        <v>-0.11104991740088099</v>
      </c>
      <c r="AB688" s="2">
        <f>+DETALLE_GD_1[[#This Row],[VALOR PPTO]]*DETALLE_GD_1[[#This Row],[CANTIDAD RECIBIDA]]</f>
        <v>10896</v>
      </c>
      <c r="AC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8" s="3">
        <f>+DETALLE_GD_1[[#This Row],[CANTIDAD SOLICITADA]]-DETALLE_GD_1[[#This Row],[DEVOLUCIÓN]]</f>
        <v>3</v>
      </c>
      <c r="AE688" s="38" t="str">
        <f>+_xlfn.XLOOKUP(DETALLE_GD_1[[#This Row],[CODIGO]],PRODUCTOS[CODIGO],PRODUCTOS[DESC CORTA],"",0)</f>
        <v>PORTA ROLLO BENTON</v>
      </c>
      <c r="AF688"/>
      <c r="AI688"/>
    </row>
    <row r="689" spans="1:35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6"/>
      <c r="V689" s="2"/>
      <c r="W689">
        <v>5947</v>
      </c>
      <c r="X689" s="2">
        <v>6579000000</v>
      </c>
      <c r="Y689" s="6">
        <v>47350.451612999997</v>
      </c>
      <c r="Z689" s="38">
        <v>10010</v>
      </c>
      <c r="AA689" s="86">
        <f>+((DETALLE_GD_1[[#This Row],[VALOR X UN (GD)]]-DETALLE_GD_1[[#This Row],[VALOR PPTO]])/DETALLE_GD_1[[#This Row],[VALOR PPTO]])</f>
        <v>0.28816089203220857</v>
      </c>
      <c r="AB689" s="2">
        <f>+DETALLE_GD_1[[#This Row],[VALOR PPTO]]*DETALLE_GD_1[[#This Row],[CANTIDAD RECIBIDA]]</f>
        <v>47350.451699999998</v>
      </c>
      <c r="AC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89" s="3">
        <f>+DETALLE_GD_1[[#This Row],[CANTIDAD SOLICITADA]]-DETALLE_GD_1[[#This Row],[DEVOLUCIÓN]]</f>
        <v>3</v>
      </c>
      <c r="AE689" s="38">
        <f>+_xlfn.XLOOKUP(DETALLE_GD_1[[#This Row],[CODIGO]],PRODUCTOS[CODIGO],PRODUCTOS[DESC CORTA],"",0)</f>
        <v>0</v>
      </c>
      <c r="AF689"/>
      <c r="AI689"/>
    </row>
    <row r="690" spans="1:35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6"/>
      <c r="V690" s="2"/>
      <c r="W690">
        <v>5947</v>
      </c>
      <c r="X690" s="2">
        <v>6579000000</v>
      </c>
      <c r="Y690" s="6">
        <v>4413</v>
      </c>
      <c r="Z690" s="38">
        <v>10010</v>
      </c>
      <c r="AA690" s="86">
        <f>+((DETALLE_GD_1[[#This Row],[VALOR X UN (GD)]]-DETALLE_GD_1[[#This Row],[VALOR PPTO]])/DETALLE_GD_1[[#This Row],[VALOR PPTO]])</f>
        <v>0</v>
      </c>
      <c r="AB690" s="2">
        <f>+DETALLE_GD_1[[#This Row],[VALOR PPTO]]*DETALLE_GD_1[[#This Row],[CANTIDAD RECIBIDA]]</f>
        <v>4413</v>
      </c>
      <c r="AC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0" s="3">
        <f>+DETALLE_GD_1[[#This Row],[CANTIDAD SOLICITADA]]-DETALLE_GD_1[[#This Row],[DEVOLUCIÓN]]</f>
        <v>3</v>
      </c>
      <c r="AE690" s="38" t="str">
        <f>+_xlfn.XLOOKUP(DETALLE_GD_1[[#This Row],[CODIGO]],PRODUCTOS[CODIGO],PRODUCTOS[DESC CORTA],"",0)</f>
        <v>SIFOL</v>
      </c>
      <c r="AF690"/>
      <c r="AI690"/>
    </row>
    <row r="691" spans="1:35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6"/>
      <c r="V691" s="2"/>
      <c r="W691">
        <v>5947</v>
      </c>
      <c r="X691" s="2">
        <v>6579000000</v>
      </c>
      <c r="Y691" s="6">
        <v>6597</v>
      </c>
      <c r="Z691" s="38">
        <v>10010</v>
      </c>
      <c r="AA691" s="86">
        <f>+((DETALLE_GD_1[[#This Row],[VALOR X UN (GD)]]-DETALLE_GD_1[[#This Row],[VALOR PPTO]])/DETALLE_GD_1[[#This Row],[VALOR PPTO]])</f>
        <v>0</v>
      </c>
      <c r="AB691" s="2">
        <f>+DETALLE_GD_1[[#This Row],[VALOR PPTO]]*DETALLE_GD_1[[#This Row],[CANTIDAD RECIBIDA]]</f>
        <v>6597</v>
      </c>
      <c r="AC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1" s="3">
        <f>+DETALLE_GD_1[[#This Row],[CANTIDAD SOLICITADA]]-DETALLE_GD_1[[#This Row],[DEVOLUCIÓN]]</f>
        <v>3</v>
      </c>
      <c r="AE691" s="38">
        <f>+_xlfn.XLOOKUP(DETALLE_GD_1[[#This Row],[CODIGO]],PRODUCTOS[CODIGO],PRODUCTOS[DESC CORTA],"",0)</f>
        <v>0</v>
      </c>
      <c r="AF691"/>
      <c r="AI691"/>
    </row>
    <row r="692" spans="1:35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6"/>
      <c r="V692" s="2"/>
      <c r="W692">
        <v>5947</v>
      </c>
      <c r="X692" s="2">
        <v>6579000000</v>
      </c>
      <c r="Y692" s="6">
        <v>3237</v>
      </c>
      <c r="Z692" s="38">
        <v>10010</v>
      </c>
      <c r="AA692" s="86">
        <f>+((DETALLE_GD_1[[#This Row],[VALOR X UN (GD)]]-DETALLE_GD_1[[#This Row],[VALOR PPTO]])/DETALLE_GD_1[[#This Row],[VALOR PPTO]])</f>
        <v>0</v>
      </c>
      <c r="AB692" s="2">
        <f>+DETALLE_GD_1[[#This Row],[VALOR PPTO]]*DETALLE_GD_1[[#This Row],[CANTIDAD RECIBIDA]]</f>
        <v>3237</v>
      </c>
      <c r="AC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2" s="3">
        <f>+DETALLE_GD_1[[#This Row],[CANTIDAD SOLICITADA]]-DETALLE_GD_1[[#This Row],[DEVOLUCIÓN]]</f>
        <v>3</v>
      </c>
      <c r="AE692" s="38" t="str">
        <f>+_xlfn.XLOOKUP(DETALLE_GD_1[[#This Row],[CODIGO]],PRODUCTOS[CODIGO],PRODUCTOS[DESC CORTA],"",0)</f>
        <v>UÑETAS INSTLACION LAVAMANOS</v>
      </c>
      <c r="AF692"/>
      <c r="AI692"/>
    </row>
    <row r="693" spans="1:35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6"/>
      <c r="V693" s="2"/>
      <c r="W693">
        <v>5947</v>
      </c>
      <c r="X693" s="2">
        <v>6579000000</v>
      </c>
      <c r="Y693" s="6">
        <v>23127</v>
      </c>
      <c r="Z693" s="38">
        <v>10010</v>
      </c>
      <c r="AA693" s="86">
        <f>+((DETALLE_GD_1[[#This Row],[VALOR X UN (GD)]]-DETALLE_GD_1[[#This Row],[VALOR PPTO]])/DETALLE_GD_1[[#This Row],[VALOR PPTO]])</f>
        <v>-9.5126475548063763E-4</v>
      </c>
      <c r="AB693" s="2">
        <f>+DETALLE_GD_1[[#This Row],[VALOR PPTO]]*DETALLE_GD_1[[#This Row],[CANTIDAD RECIBIDA]]</f>
        <v>23127</v>
      </c>
      <c r="AC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3" s="3">
        <f>+DETALLE_GD_1[[#This Row],[CANTIDAD SOLICITADA]]-DETALLE_GD_1[[#This Row],[DEVOLUCIÓN]]</f>
        <v>3</v>
      </c>
      <c r="AE693" s="38" t="str">
        <f>+_xlfn.XLOOKUP(DETALLE_GD_1[[#This Row],[CODIGO]],PRODUCTOS[CODIGO],PRODUCTOS[DESC CORTA],"",0)</f>
        <v>PEDESTAL DS THEOS</v>
      </c>
      <c r="AF693"/>
      <c r="AI693"/>
    </row>
    <row r="694" spans="1:35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6"/>
      <c r="V694" s="2"/>
      <c r="W694">
        <v>5947</v>
      </c>
      <c r="X694" s="2">
        <v>6579000000</v>
      </c>
      <c r="Y694" s="6">
        <v>35988</v>
      </c>
      <c r="Z694" s="38">
        <v>10010</v>
      </c>
      <c r="AA694" s="86">
        <f>+((DETALLE_GD_1[[#This Row],[VALOR X UN (GD)]]-DETALLE_GD_1[[#This Row],[VALOR PPTO]])/DETALLE_GD_1[[#This Row],[VALOR PPTO]])</f>
        <v>-9.4475658552852914E-4</v>
      </c>
      <c r="AB694" s="2">
        <f>+DETALLE_GD_1[[#This Row],[VALOR PPTO]]*DETALLE_GD_1[[#This Row],[CANTIDAD RECIBIDA]]</f>
        <v>35988</v>
      </c>
      <c r="AC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4" s="3">
        <f>+DETALLE_GD_1[[#This Row],[CANTIDAD SOLICITADA]]-DETALLE_GD_1[[#This Row],[DEVOLUCIÓN]]</f>
        <v>3</v>
      </c>
      <c r="AE694" s="38" t="str">
        <f>+_xlfn.XLOOKUP(DETALLE_GD_1[[#This Row],[CODIGO]],PRODUCTOS[CODIGO],PRODUCTOS[DESC CORTA],"",0)</f>
        <v>LAVAMANOS DS THEOS</v>
      </c>
      <c r="AF694"/>
      <c r="AI694"/>
    </row>
    <row r="695" spans="1:35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6"/>
      <c r="V695" s="2"/>
      <c r="W695">
        <v>5947</v>
      </c>
      <c r="X695" s="2">
        <v>6579000000</v>
      </c>
      <c r="Y695" s="6">
        <v>27366</v>
      </c>
      <c r="Z695" s="38">
        <v>10010</v>
      </c>
      <c r="AA695" s="86">
        <f>+((DETALLE_GD_1[[#This Row],[VALOR X UN (GD)]]-DETALLE_GD_1[[#This Row],[VALOR PPTO]])/DETALLE_GD_1[[#This Row],[VALOR PPTO]])</f>
        <v>0</v>
      </c>
      <c r="AB695" s="2">
        <f>+DETALLE_GD_1[[#This Row],[VALOR PPTO]]*DETALLE_GD_1[[#This Row],[CANTIDAD RECIBIDA]]</f>
        <v>27366</v>
      </c>
      <c r="AC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5" s="3">
        <f>+DETALLE_GD_1[[#This Row],[CANTIDAD SOLICITADA]]-DETALLE_GD_1[[#This Row],[DEVOLUCIÓN]]</f>
        <v>3</v>
      </c>
      <c r="AE695" s="38" t="str">
        <f>+_xlfn.XLOOKUP(DETALLE_GD_1[[#This Row],[CODIGO]],PRODUCTOS[CODIGO],PRODUCTOS[DESC CORTA],"",0)</f>
        <v>NEW TS2024019)</v>
      </c>
      <c r="AF695"/>
      <c r="AI695"/>
    </row>
    <row r="696" spans="1:35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6"/>
      <c r="V696" s="2"/>
      <c r="W696">
        <v>5947</v>
      </c>
      <c r="X696" s="2">
        <v>6579000000</v>
      </c>
      <c r="Y696" s="6">
        <v>0</v>
      </c>
      <c r="Z696" s="38">
        <v>10010</v>
      </c>
      <c r="AA696" s="86">
        <f>+((DETALLE_GD_1[[#This Row],[VALOR X UN (GD)]]-DETALLE_GD_1[[#This Row],[VALOR PPTO]])/DETALLE_GD_1[[#This Row],[VALOR PPTO]])</f>
        <v>2.6793035250665508E-6</v>
      </c>
      <c r="AB696" s="2">
        <f>+DETALLE_GD_1[[#This Row],[VALOR PPTO]]*DETALLE_GD_1[[#This Row],[CANTIDAD RECIBIDA]]</f>
        <v>0</v>
      </c>
      <c r="AC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6" s="3">
        <f>+DETALLE_GD_1[[#This Row],[CANTIDAD SOLICITADA]]-DETALLE_GD_1[[#This Row],[DEVOLUCIÓN]]</f>
        <v>0</v>
      </c>
      <c r="AE696" s="38">
        <f>+_xlfn.XLOOKUP(DETALLE_GD_1[[#This Row],[CODIGO]],PRODUCTOS[CODIGO],PRODUCTOS[DESC CORTA],"",0)</f>
        <v>0</v>
      </c>
      <c r="AF696"/>
      <c r="AI696"/>
    </row>
    <row r="697" spans="1:35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6" t="s">
        <v>2027</v>
      </c>
      <c r="V697" s="2">
        <v>949037</v>
      </c>
      <c r="W697">
        <v>5947</v>
      </c>
      <c r="X697" s="2">
        <v>6579000000</v>
      </c>
      <c r="Y697" s="6">
        <v>0</v>
      </c>
      <c r="Z697" s="38">
        <v>10010</v>
      </c>
      <c r="AA697" s="86">
        <f>+((DETALLE_GD_1[[#This Row],[VALOR X UN (GD)]]-DETALLE_GD_1[[#This Row],[VALOR PPTO]])/DETALLE_GD_1[[#This Row],[VALOR PPTO]])</f>
        <v>-1.3566498100002763E-6</v>
      </c>
      <c r="AB697" s="2">
        <f>+DETALLE_GD_1[[#This Row],[VALOR PPTO]]*DETALLE_GD_1[[#This Row],[CANTIDAD RECIBIDA]]</f>
        <v>0</v>
      </c>
      <c r="AC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7" s="3">
        <f>+DETALLE_GD_1[[#This Row],[CANTIDAD SOLICITADA]]-DETALLE_GD_1[[#This Row],[DEVOLUCIÓN]]</f>
        <v>0</v>
      </c>
      <c r="AE697" s="38" t="str">
        <f>+_xlfn.XLOOKUP(DETALLE_GD_1[[#This Row],[CODIGO]],PRODUCTOS[CODIGO],PRODUCTOS[DESC CORTA],"",0)</f>
        <v>MONOFILAMENTO TARKETT</v>
      </c>
      <c r="AF697"/>
      <c r="AI697"/>
    </row>
    <row r="698" spans="1:35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6"/>
      <c r="V698" s="2"/>
      <c r="W698">
        <v>5947</v>
      </c>
      <c r="X698" s="2">
        <v>6579000000</v>
      </c>
      <c r="Y698" s="6">
        <v>625076.66666800017</v>
      </c>
      <c r="Z698" s="38">
        <v>10010</v>
      </c>
      <c r="AA698" s="86">
        <f>+((DETALLE_GD_1[[#This Row],[VALOR X UN (GD)]]-DETALLE_GD_1[[#This Row],[VALOR PPTO]])/DETALLE_GD_1[[#This Row],[VALOR PPTO]])</f>
        <v>-8.6624042898924697E-3</v>
      </c>
      <c r="AB698" s="2">
        <f>+DETALLE_GD_1[[#This Row],[VALOR PPTO]]*DETALLE_GD_1[[#This Row],[CANTIDAD RECIBIDA]]</f>
        <v>625076.66680000001</v>
      </c>
      <c r="AC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698" s="3">
        <f>+DETALLE_GD_1[[#This Row],[CANTIDAD SOLICITADA]]-DETALLE_GD_1[[#This Row],[DEVOLUCIÓN]]</f>
        <v>4</v>
      </c>
      <c r="AE698" s="38" t="str">
        <f>+_xlfn.XLOOKUP(DETALLE_GD_1[[#This Row],[CODIGO]],PRODUCTOS[CODIGO],PRODUCTOS[DESC CORTA],"",0)</f>
        <v>MEMBRANA PVC</v>
      </c>
      <c r="AF698"/>
      <c r="AI698"/>
    </row>
    <row r="699" spans="1:35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6"/>
      <c r="V699" s="2"/>
      <c r="W699">
        <v>5947</v>
      </c>
      <c r="X699" s="2">
        <v>6579000000</v>
      </c>
      <c r="Y699" s="6">
        <v>89168</v>
      </c>
      <c r="Z699" s="38">
        <v>10010</v>
      </c>
      <c r="AA699" s="86">
        <f>+((DETALLE_GD_1[[#This Row],[VALOR X UN (GD)]]-DETALLE_GD_1[[#This Row],[VALOR PPTO]])/DETALLE_GD_1[[#This Row],[VALOR PPTO]])</f>
        <v>-7.1225103176027274E-2</v>
      </c>
      <c r="AB699" s="2">
        <f>+DETALLE_GD_1[[#This Row],[VALOR PPTO]]*DETALLE_GD_1[[#This Row],[CANTIDAD RECIBIDA]]</f>
        <v>89168</v>
      </c>
      <c r="AC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699" s="3">
        <f>+DETALLE_GD_1[[#This Row],[CANTIDAD SOLICITADA]]-DETALLE_GD_1[[#This Row],[DEVOLUCIÓN]]</f>
        <v>4</v>
      </c>
      <c r="AE699" s="38">
        <f>+_xlfn.XLOOKUP(DETALLE_GD_1[[#This Row],[CODIGO]],PRODUCTOS[CODIGO],PRODUCTOS[DESC CORTA],"",0)</f>
        <v>0</v>
      </c>
      <c r="AF699"/>
      <c r="AI699"/>
    </row>
    <row r="700" spans="1:35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6"/>
      <c r="V700" s="2"/>
      <c r="W700">
        <v>5947</v>
      </c>
      <c r="X700" s="2">
        <v>6579000000</v>
      </c>
      <c r="Y700" s="6">
        <v>3733.9007100000017</v>
      </c>
      <c r="Z700" s="38">
        <v>10010</v>
      </c>
      <c r="AA700" s="86">
        <f>+((DETALLE_GD_1[[#This Row],[VALOR X UN (GD)]]-DETALLE_GD_1[[#This Row],[VALOR PPTO]])/DETALLE_GD_1[[#This Row],[VALOR PPTO]])</f>
        <v>2.6567390328128124E-5</v>
      </c>
      <c r="AB700" s="2">
        <f>+DETALLE_GD_1[[#This Row],[VALOR PPTO]]*DETALLE_GD_1[[#This Row],[CANTIDAD RECIBIDA]]</f>
        <v>3733.9007999999999</v>
      </c>
      <c r="AC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0" s="3">
        <f>+DETALLE_GD_1[[#This Row],[CANTIDAD SOLICITADA]]-DETALLE_GD_1[[#This Row],[DEVOLUCIÓN]]</f>
        <v>2</v>
      </c>
      <c r="AE700" s="38">
        <f>+_xlfn.XLOOKUP(DETALLE_GD_1[[#This Row],[CODIGO]],PRODUCTOS[CODIGO],PRODUCTOS[DESC CORTA],"",0)</f>
        <v>0</v>
      </c>
      <c r="AF700"/>
      <c r="AI700"/>
    </row>
    <row r="701" spans="1:35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6"/>
      <c r="V701" s="2"/>
      <c r="W701">
        <v>5947</v>
      </c>
      <c r="X701" s="2">
        <v>6579000000</v>
      </c>
      <c r="Y701" s="6">
        <v>18890.53544</v>
      </c>
      <c r="Z701" s="38">
        <v>10010</v>
      </c>
      <c r="AA701" s="86">
        <f>+((DETALLE_GD_1[[#This Row],[VALOR X UN (GD)]]-DETALLE_GD_1[[#This Row],[VALOR PPTO]])/DETALLE_GD_1[[#This Row],[VALOR PPTO]])</f>
        <v>2.8929831791419546E-4</v>
      </c>
      <c r="AB701" s="2">
        <f>+DETALLE_GD_1[[#This Row],[VALOR PPTO]]*DETALLE_GD_1[[#This Row],[CANTIDAD RECIBIDA]]</f>
        <v>18890.535</v>
      </c>
      <c r="AC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1" s="3">
        <f>+DETALLE_GD_1[[#This Row],[CANTIDAD SOLICITADA]]-DETALLE_GD_1[[#This Row],[DEVOLUCIÓN]]</f>
        <v>10</v>
      </c>
      <c r="AE701" s="38">
        <f>+_xlfn.XLOOKUP(DETALLE_GD_1[[#This Row],[CODIGO]],PRODUCTOS[CODIGO],PRODUCTOS[DESC CORTA],"",0)</f>
        <v>0</v>
      </c>
      <c r="AF701"/>
      <c r="AI701"/>
    </row>
    <row r="702" spans="1:35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6"/>
      <c r="V702" s="2"/>
      <c r="W702">
        <v>5947</v>
      </c>
      <c r="X702" s="2">
        <v>6579000000</v>
      </c>
      <c r="Y702" s="6">
        <v>24350</v>
      </c>
      <c r="Z702" s="38">
        <v>10010</v>
      </c>
      <c r="AA702" s="86">
        <f>+((DETALLE_GD_1[[#This Row],[VALOR X UN (GD)]]-DETALLE_GD_1[[#This Row],[VALOR PPTO]])/DETALLE_GD_1[[#This Row],[VALOR PPTO]])</f>
        <v>0</v>
      </c>
      <c r="AB702" s="2">
        <f>+DETALLE_GD_1[[#This Row],[VALOR PPTO]]*DETALLE_GD_1[[#This Row],[CANTIDAD RECIBIDA]]</f>
        <v>24350</v>
      </c>
      <c r="AC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2" s="3">
        <f>+DETALLE_GD_1[[#This Row],[CANTIDAD SOLICITADA]]-DETALLE_GD_1[[#This Row],[DEVOLUCIÓN]]</f>
        <v>50</v>
      </c>
      <c r="AE702" s="38" t="str">
        <f>+_xlfn.XLOOKUP(DETALLE_GD_1[[#This Row],[CODIGO]],PRODUCTOS[CODIGO],PRODUCTOS[DESC CORTA],"",0)</f>
        <v>ESQUINERO PILASTRA PVC</v>
      </c>
      <c r="AF702"/>
      <c r="AI702"/>
    </row>
    <row r="703" spans="1:35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6"/>
      <c r="V703" s="2"/>
      <c r="W703">
        <v>5947</v>
      </c>
      <c r="X703" s="2">
        <v>6579000000</v>
      </c>
      <c r="Y703" s="6">
        <v>63820</v>
      </c>
      <c r="Z703" s="38">
        <v>10010</v>
      </c>
      <c r="AA703" s="86">
        <f>+((DETALLE_GD_1[[#This Row],[VALOR X UN (GD)]]-DETALLE_GD_1[[#This Row],[VALOR PPTO]])/DETALLE_GD_1[[#This Row],[VALOR PPTO]])</f>
        <v>-7.8345346286430584E-5</v>
      </c>
      <c r="AB703" s="2">
        <f>+DETALLE_GD_1[[#This Row],[VALOR PPTO]]*DETALLE_GD_1[[#This Row],[CANTIDAD RECIBIDA]]</f>
        <v>63820</v>
      </c>
      <c r="AC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3" s="3">
        <f>+DETALLE_GD_1[[#This Row],[CANTIDAD SOLICITADA]]-DETALLE_GD_1[[#This Row],[DEVOLUCIÓN]]</f>
        <v>20</v>
      </c>
      <c r="AE703" s="38" t="str">
        <f>+_xlfn.XLOOKUP(DETALLE_GD_1[[#This Row],[CODIGO]],PRODUCTOS[CODIGO],PRODUCTOS[DESC CORTA],"",0)</f>
        <v>PERFIL ESQUINERO INTERIOR</v>
      </c>
      <c r="AF703"/>
      <c r="AI703"/>
    </row>
    <row r="704" spans="1:35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6"/>
      <c r="V704" s="2"/>
      <c r="W704">
        <v>5947</v>
      </c>
      <c r="X704" s="2">
        <v>6579000000</v>
      </c>
      <c r="Y704" s="6">
        <v>48540</v>
      </c>
      <c r="Z704" s="38">
        <v>10010</v>
      </c>
      <c r="AA704" s="86">
        <f>+((DETALLE_GD_1[[#This Row],[VALOR X UN (GD)]]-DETALLE_GD_1[[#This Row],[VALOR PPTO]])/DETALLE_GD_1[[#This Row],[VALOR PPTO]])</f>
        <v>-2.0601565719069593E-5</v>
      </c>
      <c r="AB704" s="2">
        <f>+DETALLE_GD_1[[#This Row],[VALOR PPTO]]*DETALLE_GD_1[[#This Row],[CANTIDAD RECIBIDA]]</f>
        <v>48540</v>
      </c>
      <c r="AC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4" s="3">
        <f>+DETALLE_GD_1[[#This Row],[CANTIDAD SOLICITADA]]-DETALLE_GD_1[[#This Row],[DEVOLUCIÓN]]</f>
        <v>20</v>
      </c>
      <c r="AE704" s="38" t="str">
        <f>+_xlfn.XLOOKUP(DETALLE_GD_1[[#This Row],[CODIGO]],PRODUCTOS[CODIGO],PRODUCTOS[DESC CORTA],"",0)</f>
        <v>PERFIL ESQUINERO ENCUENTRO</v>
      </c>
      <c r="AF704"/>
      <c r="AI704"/>
    </row>
    <row r="705" spans="1:35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6"/>
      <c r="V705" s="2"/>
      <c r="W705">
        <v>5947</v>
      </c>
      <c r="X705" s="2">
        <v>6579000000</v>
      </c>
      <c r="Y705" s="6">
        <v>69900</v>
      </c>
      <c r="Z705" s="38">
        <v>10010</v>
      </c>
      <c r="AA705" s="86">
        <f>+((DETALLE_GD_1[[#This Row],[VALOR X UN (GD)]]-DETALLE_GD_1[[#This Row],[VALOR PPTO]])/DETALLE_GD_1[[#This Row],[VALOR PPTO]])</f>
        <v>0.1052789699570815</v>
      </c>
      <c r="AB705" s="2">
        <f>+DETALLE_GD_1[[#This Row],[VALOR PPTO]]*DETALLE_GD_1[[#This Row],[CANTIDAD RECIBIDA]]</f>
        <v>69900</v>
      </c>
      <c r="AC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5" s="3">
        <f>+DETALLE_GD_1[[#This Row],[CANTIDAD SOLICITADA]]-DETALLE_GD_1[[#This Row],[DEVOLUCIÓN]]</f>
        <v>20</v>
      </c>
      <c r="AE705" s="38" t="str">
        <f>+_xlfn.XLOOKUP(DETALLE_GD_1[[#This Row],[CODIGO]],PRODUCTOS[CODIGO],PRODUCTOS[DESC CORTA],"",0)</f>
        <v>BURLETE PVC</v>
      </c>
      <c r="AF705"/>
      <c r="AI705"/>
    </row>
    <row r="706" spans="1:35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6"/>
      <c r="V706" s="2"/>
      <c r="W706">
        <v>5947</v>
      </c>
      <c r="X706" s="2">
        <v>6579000000</v>
      </c>
      <c r="Y706" s="6">
        <v>9965</v>
      </c>
      <c r="Z706" s="38">
        <v>10010</v>
      </c>
      <c r="AA706" s="86">
        <f>+((DETALLE_GD_1[[#This Row],[VALOR X UN (GD)]]-DETALLE_GD_1[[#This Row],[VALOR PPTO]])/DETALLE_GD_1[[#This Row],[VALOR PPTO]])</f>
        <v>0</v>
      </c>
      <c r="AB706" s="2">
        <f>+DETALLE_GD_1[[#This Row],[VALOR PPTO]]*DETALLE_GD_1[[#This Row],[CANTIDAD RECIBIDA]]</f>
        <v>9965</v>
      </c>
      <c r="AC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6" s="3">
        <f>+DETALLE_GD_1[[#This Row],[CANTIDAD SOLICITADA]]-DETALLE_GD_1[[#This Row],[DEVOLUCIÓN]]</f>
        <v>10</v>
      </c>
      <c r="AE706" s="38" t="str">
        <f>+_xlfn.XLOOKUP(DETALLE_GD_1[[#This Row],[CODIGO]],PRODUCTOS[CODIGO],PRODUCTOS[DESC CORTA],"",0)</f>
        <v>MOLDURA PVC INTERIOR</v>
      </c>
      <c r="AF706"/>
      <c r="AI706"/>
    </row>
    <row r="707" spans="1:35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6" t="s">
        <v>2022</v>
      </c>
      <c r="V707" s="2">
        <v>1255070</v>
      </c>
      <c r="W707">
        <v>5947</v>
      </c>
      <c r="X707" s="2">
        <v>6579000000</v>
      </c>
      <c r="Y707" s="6">
        <v>0</v>
      </c>
      <c r="Z707" s="38">
        <v>10010</v>
      </c>
      <c r="AA707" s="86">
        <f>+((DETALLE_GD_1[[#This Row],[VALOR X UN (GD)]]-DETALLE_GD_1[[#This Row],[VALOR PPTO]])/DETALLE_GD_1[[#This Row],[VALOR PPTO]])</f>
        <v>2.6793035250665508E-6</v>
      </c>
      <c r="AB707" s="2">
        <f>+DETALLE_GD_1[[#This Row],[VALOR PPTO]]*DETALLE_GD_1[[#This Row],[CANTIDAD RECIBIDA]]</f>
        <v>0</v>
      </c>
      <c r="AC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7" s="3">
        <f>+DETALLE_GD_1[[#This Row],[CANTIDAD SOLICITADA]]-DETALLE_GD_1[[#This Row],[DEVOLUCIÓN]]</f>
        <v>0</v>
      </c>
      <c r="AE707" s="38">
        <f>+_xlfn.XLOOKUP(DETALLE_GD_1[[#This Row],[CODIGO]],PRODUCTOS[CODIGO],PRODUCTOS[DESC CORTA],"",0)</f>
        <v>0</v>
      </c>
      <c r="AF707"/>
      <c r="AI707"/>
    </row>
    <row r="708" spans="1:35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6"/>
      <c r="V708" s="2"/>
      <c r="W708">
        <v>5947</v>
      </c>
      <c r="X708" s="2">
        <v>6579000000</v>
      </c>
      <c r="Y708" s="6">
        <v>9122</v>
      </c>
      <c r="Z708" s="38">
        <v>10010</v>
      </c>
      <c r="AA708" s="86">
        <f>+((DETALLE_GD_1[[#This Row],[VALOR X UN (GD)]]-DETALLE_GD_1[[#This Row],[VALOR PPTO]])/DETALLE_GD_1[[#This Row],[VALOR PPTO]])</f>
        <v>0</v>
      </c>
      <c r="AB708" s="2">
        <f>+DETALLE_GD_1[[#This Row],[VALOR PPTO]]*DETALLE_GD_1[[#This Row],[CANTIDAD RECIBIDA]]</f>
        <v>9122</v>
      </c>
      <c r="AC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8" s="3">
        <f>+DETALLE_GD_1[[#This Row],[CANTIDAD SOLICITADA]]-DETALLE_GD_1[[#This Row],[DEVOLUCIÓN]]</f>
        <v>1</v>
      </c>
      <c r="AE708" s="38" t="str">
        <f>+_xlfn.XLOOKUP(DETALLE_GD_1[[#This Row],[CODIGO]],PRODUCTOS[CODIGO],PRODUCTOS[DESC CORTA],"",0)</f>
        <v>NEW TS2024019)</v>
      </c>
      <c r="AF708"/>
      <c r="AI708"/>
    </row>
    <row r="709" spans="1:35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6"/>
      <c r="V709" s="2"/>
      <c r="W709">
        <v>5947</v>
      </c>
      <c r="X709" s="2">
        <v>6579000000</v>
      </c>
      <c r="Y709" s="6">
        <v>15783.483871</v>
      </c>
      <c r="Z709" s="38">
        <v>10010</v>
      </c>
      <c r="AA709" s="86">
        <f>+((DETALLE_GD_1[[#This Row],[VALOR X UN (GD)]]-DETALLE_GD_1[[#This Row],[VALOR PPTO]])/DETALLE_GD_1[[#This Row],[VALOR PPTO]])</f>
        <v>0.28818200904300989</v>
      </c>
      <c r="AB709" s="2">
        <f>+DETALLE_GD_1[[#This Row],[VALOR PPTO]]*DETALLE_GD_1[[#This Row],[CANTIDAD RECIBIDA]]</f>
        <v>15783.483899999999</v>
      </c>
      <c r="AC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09" s="3">
        <f>+DETALLE_GD_1[[#This Row],[CANTIDAD SOLICITADA]]-DETALLE_GD_1[[#This Row],[DEVOLUCIÓN]]</f>
        <v>1</v>
      </c>
      <c r="AE709" s="38">
        <f>+_xlfn.XLOOKUP(DETALLE_GD_1[[#This Row],[CODIGO]],PRODUCTOS[CODIGO],PRODUCTOS[DESC CORTA],"",0)</f>
        <v>0</v>
      </c>
      <c r="AF709"/>
      <c r="AI709"/>
    </row>
    <row r="710" spans="1:35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6"/>
      <c r="V710" s="2"/>
      <c r="W710">
        <v>5947</v>
      </c>
      <c r="X710" s="2">
        <v>6579000000</v>
      </c>
      <c r="Y710" s="6">
        <v>3632</v>
      </c>
      <c r="Z710" s="38">
        <v>10010</v>
      </c>
      <c r="AA710" s="86">
        <f>+((DETALLE_GD_1[[#This Row],[VALOR X UN (GD)]]-DETALLE_GD_1[[#This Row],[VALOR PPTO]])/DETALLE_GD_1[[#This Row],[VALOR PPTO]])</f>
        <v>-0.11095814977973568</v>
      </c>
      <c r="AB710" s="2">
        <f>+DETALLE_GD_1[[#This Row],[VALOR PPTO]]*DETALLE_GD_1[[#This Row],[CANTIDAD RECIBIDA]]</f>
        <v>3632</v>
      </c>
      <c r="AC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0" s="3">
        <f>+DETALLE_GD_1[[#This Row],[CANTIDAD SOLICITADA]]-DETALLE_GD_1[[#This Row],[DEVOLUCIÓN]]</f>
        <v>1</v>
      </c>
      <c r="AE710" s="38" t="str">
        <f>+_xlfn.XLOOKUP(DETALLE_GD_1[[#This Row],[CODIGO]],PRODUCTOS[CODIGO],PRODUCTOS[DESC CORTA],"",0)</f>
        <v>PORTA ROLLO BENTON</v>
      </c>
      <c r="AF710"/>
      <c r="AI710"/>
    </row>
    <row r="711" spans="1:35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6"/>
      <c r="V711" s="2"/>
      <c r="W711">
        <v>5947</v>
      </c>
      <c r="X711" s="2">
        <v>6579000000</v>
      </c>
      <c r="Y711" s="6">
        <v>3035</v>
      </c>
      <c r="Z711" s="38">
        <v>10010</v>
      </c>
      <c r="AA711" s="86">
        <f>+((DETALLE_GD_1[[#This Row],[VALOR X UN (GD)]]-DETALLE_GD_1[[#This Row],[VALOR PPTO]])/DETALLE_GD_1[[#This Row],[VALOR PPTO]])</f>
        <v>-9.8846787479406925E-4</v>
      </c>
      <c r="AB711" s="2">
        <f>+DETALLE_GD_1[[#This Row],[VALOR PPTO]]*DETALLE_GD_1[[#This Row],[CANTIDAD RECIBIDA]]</f>
        <v>3035</v>
      </c>
      <c r="AC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1" s="3">
        <f>+DETALLE_GD_1[[#This Row],[CANTIDAD SOLICITADA]]-DETALLE_GD_1[[#This Row],[DEVOLUCIÓN]]</f>
        <v>1</v>
      </c>
      <c r="AE711" s="38" t="str">
        <f>+_xlfn.XLOOKUP(DETALLE_GD_1[[#This Row],[CODIGO]],PRODUCTOS[CODIGO],PRODUCTOS[DESC CORTA],"",0)</f>
        <v>ARGOLLA TOALLA BENTON</v>
      </c>
      <c r="AF711"/>
      <c r="AI711"/>
    </row>
    <row r="712" spans="1:35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6"/>
      <c r="V712" s="2"/>
      <c r="W712">
        <v>5947</v>
      </c>
      <c r="X712" s="2">
        <v>6579000000</v>
      </c>
      <c r="Y712" s="6">
        <v>2312</v>
      </c>
      <c r="Z712" s="38">
        <v>10010</v>
      </c>
      <c r="AA712" s="86">
        <f>+((DETALLE_GD_1[[#This Row],[VALOR X UN (GD)]]-DETALLE_GD_1[[#This Row],[VALOR PPTO]])/DETALLE_GD_1[[#This Row],[VALOR PPTO]])</f>
        <v>4.3252595155709344E-4</v>
      </c>
      <c r="AB712" s="2">
        <f>+DETALLE_GD_1[[#This Row],[VALOR PPTO]]*DETALLE_GD_1[[#This Row],[CANTIDAD RECIBIDA]]</f>
        <v>2312</v>
      </c>
      <c r="AC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2" s="3">
        <f>+DETALLE_GD_1[[#This Row],[CANTIDAD SOLICITADA]]-DETALLE_GD_1[[#This Row],[DEVOLUCIÓN]]</f>
        <v>1</v>
      </c>
      <c r="AE712" s="38" t="str">
        <f>+_xlfn.XLOOKUP(DETALLE_GD_1[[#This Row],[CODIGO]],PRODUCTOS[CODIGO],PRODUCTOS[DESC CORTA],"",0)</f>
        <v>CELOSIA ALUMINIO 25X25</v>
      </c>
      <c r="AF712"/>
      <c r="AI712"/>
    </row>
    <row r="713" spans="1:35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6"/>
      <c r="V713" s="2"/>
      <c r="W713">
        <v>5947</v>
      </c>
      <c r="X713" s="2">
        <v>6579000000</v>
      </c>
      <c r="Y713" s="6">
        <v>1006.469148</v>
      </c>
      <c r="Z713" s="38">
        <v>10010</v>
      </c>
      <c r="AA713" s="86">
        <f>+((DETALLE_GD_1[[#This Row],[VALOR X UN (GD)]]-DETALLE_GD_1[[#This Row],[VALOR PPTO]])/DETALLE_GD_1[[#This Row],[VALOR PPTO]])</f>
        <v>-4.6618406878545695E-4</v>
      </c>
      <c r="AB713" s="2">
        <f>+DETALLE_GD_1[[#This Row],[VALOR PPTO]]*DETALLE_GD_1[[#This Row],[CANTIDAD RECIBIDA]]</f>
        <v>1006.4694</v>
      </c>
      <c r="AC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3" s="3">
        <f>+DETALLE_GD_1[[#This Row],[CANTIDAD SOLICITADA]]-DETALLE_GD_1[[#This Row],[DEVOLUCIÓN]]</f>
        <v>6</v>
      </c>
      <c r="AE713" s="38">
        <f>+_xlfn.XLOOKUP(DETALLE_GD_1[[#This Row],[CODIGO]],PRODUCTOS[CODIGO],PRODUCTOS[DESC CORTA],"",0)</f>
        <v>0</v>
      </c>
      <c r="AF713"/>
      <c r="AI713"/>
    </row>
    <row r="714" spans="1:35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6"/>
      <c r="V714" s="2"/>
      <c r="W714">
        <v>5947</v>
      </c>
      <c r="X714" s="2">
        <v>6579000000</v>
      </c>
      <c r="Y714" s="6">
        <v>2906.671096</v>
      </c>
      <c r="Z714" s="38">
        <v>10010</v>
      </c>
      <c r="AA714" s="86">
        <f>+((DETALLE_GD_1[[#This Row],[VALOR X UN (GD)]]-DETALLE_GD_1[[#This Row],[VALOR PPTO]])/DETALLE_GD_1[[#This Row],[VALOR PPTO]])</f>
        <v>1.1315349713972661E-4</v>
      </c>
      <c r="AB714" s="2">
        <f>+DETALLE_GD_1[[#This Row],[VALOR PPTO]]*DETALLE_GD_1[[#This Row],[CANTIDAD RECIBIDA]]</f>
        <v>2906.6711</v>
      </c>
      <c r="AC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4" s="3">
        <f>+DETALLE_GD_1[[#This Row],[CANTIDAD SOLICITADA]]-DETALLE_GD_1[[#This Row],[DEVOLUCIÓN]]</f>
        <v>1</v>
      </c>
      <c r="AE714" s="38">
        <f>+_xlfn.XLOOKUP(DETALLE_GD_1[[#This Row],[CODIGO]],PRODUCTOS[CODIGO],PRODUCTOS[DESC CORTA],"",0)</f>
        <v>0</v>
      </c>
      <c r="AF714"/>
      <c r="AI714"/>
    </row>
    <row r="715" spans="1:35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6"/>
      <c r="V715" s="2"/>
      <c r="W715">
        <v>5947</v>
      </c>
      <c r="X715" s="2">
        <v>6579000000</v>
      </c>
      <c r="Y715" s="6">
        <v>1916</v>
      </c>
      <c r="Z715" s="38">
        <v>10010</v>
      </c>
      <c r="AA715" s="86">
        <f>+((DETALLE_GD_1[[#This Row],[VALOR X UN (GD)]]-DETALLE_GD_1[[#This Row],[VALOR PPTO]])/DETALLE_GD_1[[#This Row],[VALOR PPTO]])</f>
        <v>8.350730688935281E-3</v>
      </c>
      <c r="AB715" s="2">
        <f>+DETALLE_GD_1[[#This Row],[VALOR PPTO]]*DETALLE_GD_1[[#This Row],[CANTIDAD RECIBIDA]]</f>
        <v>1916</v>
      </c>
      <c r="AC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5" s="3">
        <f>+DETALLE_GD_1[[#This Row],[CANTIDAD SOLICITADA]]-DETALLE_GD_1[[#This Row],[DEVOLUCIÓN]]</f>
        <v>1</v>
      </c>
      <c r="AE715" s="38" t="str">
        <f>+_xlfn.XLOOKUP(DETALLE_GD_1[[#This Row],[CODIGO]],PRODUCTOS[CODIGO],PRODUCTOS[DESC CORTA],"",0)</f>
        <v>PERCHA SIMPLE YORK</v>
      </c>
      <c r="AF715"/>
      <c r="AI715"/>
    </row>
    <row r="716" spans="1:35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6"/>
      <c r="V716" s="2"/>
      <c r="W716">
        <v>5947</v>
      </c>
      <c r="X716" s="2">
        <v>6579000000</v>
      </c>
      <c r="Y716" s="6">
        <v>10741</v>
      </c>
      <c r="Z716" s="38">
        <v>10010</v>
      </c>
      <c r="AA716" s="86">
        <f>+((DETALLE_GD_1[[#This Row],[VALOR X UN (GD)]]-DETALLE_GD_1[[#This Row],[VALOR PPTO]])/DETALLE_GD_1[[#This Row],[VALOR PPTO]])</f>
        <v>-1.0241132110604227E-3</v>
      </c>
      <c r="AB716" s="2">
        <f>+DETALLE_GD_1[[#This Row],[VALOR PPTO]]*DETALLE_GD_1[[#This Row],[CANTIDAD RECIBIDA]]</f>
        <v>10741</v>
      </c>
      <c r="AC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6" s="3">
        <f>+DETALLE_GD_1[[#This Row],[CANTIDAD SOLICITADA]]-DETALLE_GD_1[[#This Row],[DEVOLUCIÓN]]</f>
        <v>1</v>
      </c>
      <c r="AE716" s="38" t="str">
        <f>+_xlfn.XLOOKUP(DETALLE_GD_1[[#This Row],[CODIGO]],PRODUCTOS[CODIGO],PRODUCTOS[DESC CORTA],"",0)</f>
        <v>LAVARROPA PLATICO DS</v>
      </c>
      <c r="AF716"/>
      <c r="AI716"/>
    </row>
    <row r="717" spans="1:35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6"/>
      <c r="V717" s="2"/>
      <c r="W717">
        <v>5947</v>
      </c>
      <c r="X717" s="2">
        <v>6579000000</v>
      </c>
      <c r="Y717" s="6">
        <v>2043</v>
      </c>
      <c r="Z717" s="38">
        <v>10010</v>
      </c>
      <c r="AA717" s="86">
        <f>+((DETALLE_GD_1[[#This Row],[VALOR X UN (GD)]]-DETALLE_GD_1[[#This Row],[VALOR PPTO]])/DETALLE_GD_1[[#This Row],[VALOR PPTO]])</f>
        <v>0</v>
      </c>
      <c r="AB717" s="2">
        <f>+DETALLE_GD_1[[#This Row],[VALOR PPTO]]*DETALLE_GD_1[[#This Row],[CANTIDAD RECIBIDA]]</f>
        <v>2043</v>
      </c>
      <c r="AC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7" s="3">
        <f>+DETALLE_GD_1[[#This Row],[CANTIDAD SOLICITADA]]-DETALLE_GD_1[[#This Row],[DEVOLUCIÓN]]</f>
        <v>1</v>
      </c>
      <c r="AE717" s="38">
        <f>+_xlfn.XLOOKUP(DETALLE_GD_1[[#This Row],[CODIGO]],PRODUCTOS[CODIGO],PRODUCTOS[DESC CORTA],"",0)</f>
        <v>0</v>
      </c>
      <c r="AF717"/>
      <c r="AI717"/>
    </row>
    <row r="718" spans="1:35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6"/>
      <c r="V718" s="2"/>
      <c r="W718">
        <v>5947</v>
      </c>
      <c r="X718" s="2">
        <v>6579000000</v>
      </c>
      <c r="Y718" s="6">
        <v>3237.6071430000002</v>
      </c>
      <c r="Z718" s="38">
        <v>10010</v>
      </c>
      <c r="AA718" s="86">
        <f>+((DETALLE_GD_1[[#This Row],[VALOR X UN (GD)]]-DETALLE_GD_1[[#This Row],[VALOR PPTO]])/DETALLE_GD_1[[#This Row],[VALOR PPTO]])</f>
        <v>-7.8331648086637867E-2</v>
      </c>
      <c r="AB718" s="2">
        <f>+DETALLE_GD_1[[#This Row],[VALOR PPTO]]*DETALLE_GD_1[[#This Row],[CANTIDAD RECIBIDA]]</f>
        <v>3237.6071000000002</v>
      </c>
      <c r="AC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8" s="3">
        <f>+DETALLE_GD_1[[#This Row],[CANTIDAD SOLICITADA]]-DETALLE_GD_1[[#This Row],[DEVOLUCIÓN]]</f>
        <v>1</v>
      </c>
      <c r="AE718" s="38" t="str">
        <f>+_xlfn.XLOOKUP(DETALLE_GD_1[[#This Row],[CODIGO]],PRODUCTOS[CODIGO],PRODUCTOS[DESC CORTA],"",0)</f>
        <v>LLAVE DE BOLA AF</v>
      </c>
      <c r="AF718"/>
      <c r="AI718"/>
    </row>
    <row r="719" spans="1:35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6"/>
      <c r="V719" s="2"/>
      <c r="W719">
        <v>5947</v>
      </c>
      <c r="X719" s="2">
        <v>6579000000</v>
      </c>
      <c r="Y719" s="6">
        <v>4372.7272730000004</v>
      </c>
      <c r="Z719" s="38">
        <v>10010</v>
      </c>
      <c r="AA719" s="86">
        <f>+((DETALLE_GD_1[[#This Row],[VALOR X UN (GD)]]-DETALLE_GD_1[[#This Row],[VALOR PPTO]])/DETALLE_GD_1[[#This Row],[VALOR PPTO]])</f>
        <v>-2.0519756628774807E-2</v>
      </c>
      <c r="AB719" s="2">
        <f>+DETALLE_GD_1[[#This Row],[VALOR PPTO]]*DETALLE_GD_1[[#This Row],[CANTIDAD RECIBIDA]]</f>
        <v>4372.7272999999996</v>
      </c>
      <c r="AC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19" s="3">
        <f>+DETALLE_GD_1[[#This Row],[CANTIDAD SOLICITADA]]-DETALLE_GD_1[[#This Row],[DEVOLUCIÓN]]</f>
        <v>1</v>
      </c>
      <c r="AE719" s="38" t="str">
        <f>+_xlfn.XLOOKUP(DETALLE_GD_1[[#This Row],[CODIGO]],PRODUCTOS[CODIGO],PRODUCTOS[DESC CORTA],"",0)</f>
        <v>LLAVE DE BOLA AC</v>
      </c>
      <c r="AF719"/>
      <c r="AI719"/>
    </row>
    <row r="720" spans="1:35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6"/>
      <c r="V720" s="2"/>
      <c r="W720">
        <v>5947</v>
      </c>
      <c r="X720" s="2">
        <v>6579000000</v>
      </c>
      <c r="Y720" s="6">
        <v>1191160.0000000002</v>
      </c>
      <c r="Z720" s="38">
        <v>10010</v>
      </c>
      <c r="AA720" s="86">
        <f>+((DETALLE_GD_1[[#This Row],[VALOR X UN (GD)]]-DETALLE_GD_1[[#This Row],[VALOR PPTO]])/DETALLE_GD_1[[#This Row],[VALOR PPTO]])</f>
        <v>-2.5185533429842369E-6</v>
      </c>
      <c r="AB720" s="2">
        <f>+DETALLE_GD_1[[#This Row],[VALOR PPTO]]*DETALLE_GD_1[[#This Row],[CANTIDAD RECIBIDA]]</f>
        <v>1191160</v>
      </c>
      <c r="AC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0" s="3">
        <f>+DETALLE_GD_1[[#This Row],[CANTIDAD SOLICITADA]]-DETALLE_GD_1[[#This Row],[DEVOLUCIÓN]]</f>
        <v>40</v>
      </c>
      <c r="AE720" s="38" t="str">
        <f>+_xlfn.XLOOKUP(DETALLE_GD_1[[#This Row],[CODIGO]],PRODUCTOS[CODIGO],PRODUCTOS[DESC CORTA],"",0)</f>
        <v>VOLCOGLASS</v>
      </c>
      <c r="AF720"/>
      <c r="AI720"/>
    </row>
    <row r="721" spans="1:35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6" t="s">
        <v>2027</v>
      </c>
      <c r="V721" s="2">
        <v>533391</v>
      </c>
      <c r="W721">
        <v>5947</v>
      </c>
      <c r="X721" s="2">
        <v>6579000000</v>
      </c>
      <c r="Y721" s="6">
        <v>13713.269504</v>
      </c>
      <c r="Z721" s="38">
        <v>10010</v>
      </c>
      <c r="AA721" s="86">
        <f>+((DETALLE_GD_1[[#This Row],[VALOR X UN (GD)]]-DETALLE_GD_1[[#This Row],[VALOR PPTO]])/DETALLE_GD_1[[#This Row],[VALOR PPTO]])</f>
        <v>-1.9652497896313836E-5</v>
      </c>
      <c r="AB721" s="2">
        <f>+DETALLE_GD_1[[#This Row],[VALOR PPTO]]*DETALLE_GD_1[[#This Row],[CANTIDAD RECIBIDA]]</f>
        <v>13713.2695</v>
      </c>
      <c r="AC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1" s="3">
        <f>+DETALLE_GD_1[[#This Row],[CANTIDAD SOLICITADA]]-DETALLE_GD_1[[#This Row],[DEVOLUCIÓN]]</f>
        <v>1</v>
      </c>
      <c r="AE721" s="38">
        <f>+_xlfn.XLOOKUP(DETALLE_GD_1[[#This Row],[CODIGO]],PRODUCTOS[CODIGO],PRODUCTOS[DESC CORTA],"",0)</f>
        <v>0</v>
      </c>
      <c r="AF721"/>
      <c r="AI721"/>
    </row>
    <row r="722" spans="1:35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6"/>
      <c r="V722" s="2"/>
      <c r="W722">
        <v>5947</v>
      </c>
      <c r="X722" s="2">
        <v>6579000000</v>
      </c>
      <c r="Y722" s="6">
        <v>475295.51668</v>
      </c>
      <c r="Z722" s="38">
        <v>10010</v>
      </c>
      <c r="AA722" s="86">
        <f>+((DETALLE_GD_1[[#This Row],[VALOR X UN (GD)]]-DETALLE_GD_1[[#This Row],[VALOR PPTO]])/DETALLE_GD_1[[#This Row],[VALOR PPTO]])</f>
        <v>9.3378713886288892E-2</v>
      </c>
      <c r="AB722" s="2">
        <f>+DETALLE_GD_1[[#This Row],[VALOR PPTO]]*DETALLE_GD_1[[#This Row],[CANTIDAD RECIBIDA]]</f>
        <v>475295.516</v>
      </c>
      <c r="AC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2" s="3">
        <f>+DETALLE_GD_1[[#This Row],[CANTIDAD SOLICITADA]]-DETALLE_GD_1[[#This Row],[DEVOLUCIÓN]]</f>
        <v>40</v>
      </c>
      <c r="AE722" s="38" t="str">
        <f>+_xlfn.XLOOKUP(DETALLE_GD_1[[#This Row],[CODIGO]],PRODUCTOS[CODIGO],PRODUCTOS[DESC CORTA],"",0)</f>
        <v>PISO TARKET</v>
      </c>
      <c r="AF722"/>
      <c r="AI722"/>
    </row>
    <row r="723" spans="1:35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6" t="s">
        <v>2022</v>
      </c>
      <c r="V723" s="2">
        <v>5466566</v>
      </c>
      <c r="W723">
        <v>5947</v>
      </c>
      <c r="X723" s="2">
        <v>6579000000</v>
      </c>
      <c r="Y723" s="6">
        <v>30952.44</v>
      </c>
      <c r="Z723" s="38">
        <v>10010</v>
      </c>
      <c r="AA723" s="86">
        <f>+((DETALLE_GD_1[[#This Row],[VALOR X UN (GD)]]-DETALLE_GD_1[[#This Row],[VALOR PPTO]])/DETALLE_GD_1[[#This Row],[VALOR PPTO]])</f>
        <v>-1.453847607703286E-5</v>
      </c>
      <c r="AB723" s="2">
        <f>+DETALLE_GD_1[[#This Row],[VALOR PPTO]]*DETALLE_GD_1[[#This Row],[CANTIDAD RECIBIDA]]</f>
        <v>30952.350000000002</v>
      </c>
      <c r="AC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3" s="3">
        <f>+DETALLE_GD_1[[#This Row],[CANTIDAD SOLICITADA]]-DETALLE_GD_1[[#This Row],[DEVOLUCIÓN]]</f>
        <v>4500</v>
      </c>
      <c r="AE723" s="38">
        <f>+_xlfn.XLOOKUP(DETALLE_GD_1[[#This Row],[CODIGO]],PRODUCTOS[CODIGO],PRODUCTOS[DESC CORTA],"",0)</f>
        <v>0</v>
      </c>
      <c r="AF723"/>
      <c r="AI723"/>
    </row>
    <row r="724" spans="1:35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6"/>
      <c r="V724" s="2"/>
      <c r="W724">
        <v>5947</v>
      </c>
      <c r="X724" s="2">
        <v>6579000000</v>
      </c>
      <c r="Y724" s="6">
        <v>959764.51785405388</v>
      </c>
      <c r="Z724" s="38">
        <v>10010</v>
      </c>
      <c r="AA724" s="86">
        <f>+((DETALLE_GD_1[[#This Row],[VALOR X UN (GD)]]-DETALLE_GD_1[[#This Row],[VALOR PPTO]])/DETALLE_GD_1[[#This Row],[VALOR PPTO]])</f>
        <v>-0.96822970634983885</v>
      </c>
      <c r="AB724" s="2">
        <f>+DETALLE_GD_1[[#This Row],[VALOR PPTO]]*DETALLE_GD_1[[#This Row],[CANTIDAD RECIBIDA]]</f>
        <v>959764.5</v>
      </c>
      <c r="AC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4" s="3">
        <f>+DETALLE_GD_1[[#This Row],[CANTIDAD SOLICITADA]]-DETALLE_GD_1[[#This Row],[DEVOLUCIÓN]]</f>
        <v>9000</v>
      </c>
      <c r="AE724" s="38" t="str">
        <f>+_xlfn.XLOOKUP(DETALLE_GD_1[[#This Row],[CODIGO]],PRODUCTOS[CODIGO],PRODUCTOS[DESC CORTA],"",0)</f>
        <v>TORNILLO CRS 6X1 5/8</v>
      </c>
      <c r="AF724"/>
      <c r="AI724"/>
    </row>
    <row r="725" spans="1:35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6"/>
      <c r="V725" s="2"/>
      <c r="W725">
        <v>5947</v>
      </c>
      <c r="X725" s="2">
        <v>6579000000</v>
      </c>
      <c r="Y725" s="6">
        <v>145216.99515200002</v>
      </c>
      <c r="Z725" s="38">
        <v>10010</v>
      </c>
      <c r="AA725" s="86">
        <f>+((DETALLE_GD_1[[#This Row],[VALOR X UN (GD)]]-DETALLE_GD_1[[#This Row],[VALOR PPTO]])/DETALLE_GD_1[[#This Row],[VALOR PPTO]])</f>
        <v>3.3053982342399563E-8</v>
      </c>
      <c r="AB725" s="2">
        <f>+DETALLE_GD_1[[#This Row],[VALOR PPTO]]*DETALLE_GD_1[[#This Row],[CANTIDAD RECIBIDA]]</f>
        <v>145216.9952</v>
      </c>
      <c r="AC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5" s="3">
        <f>+DETALLE_GD_1[[#This Row],[CANTIDAD SOLICITADA]]-DETALLE_GD_1[[#This Row],[DEVOLUCIÓN]]</f>
        <v>16</v>
      </c>
      <c r="AE725" s="38">
        <f>+_xlfn.XLOOKUP(DETALLE_GD_1[[#This Row],[CODIGO]],PRODUCTOS[CODIGO],PRODUCTOS[DESC CORTA],"",0)</f>
        <v>0</v>
      </c>
      <c r="AF725"/>
      <c r="AI725"/>
    </row>
    <row r="726" spans="1:35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6"/>
      <c r="V726" s="2"/>
      <c r="W726">
        <v>5947</v>
      </c>
      <c r="X726" s="2">
        <v>6579000000</v>
      </c>
      <c r="Y726" s="6">
        <v>506250</v>
      </c>
      <c r="Z726" s="38">
        <v>10010</v>
      </c>
      <c r="AA726" s="86">
        <f>+((DETALLE_GD_1[[#This Row],[VALOR X UN (GD)]]-DETALLE_GD_1[[#This Row],[VALOR PPTO]])/DETALLE_GD_1[[#This Row],[VALOR PPTO]])</f>
        <v>-0.2012246913580247</v>
      </c>
      <c r="AB726" s="2">
        <f>+DETALLE_GD_1[[#This Row],[VALOR PPTO]]*DETALLE_GD_1[[#This Row],[CANTIDAD RECIBIDA]]</f>
        <v>506250</v>
      </c>
      <c r="AC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6" s="3">
        <f>+DETALLE_GD_1[[#This Row],[CANTIDAD SOLICITADA]]-DETALLE_GD_1[[#This Row],[DEVOLUCIÓN]]</f>
        <v>5</v>
      </c>
      <c r="AE726" s="38">
        <f>+_xlfn.XLOOKUP(DETALLE_GD_1[[#This Row],[CODIGO]],PRODUCTOS[CODIGO],PRODUCTOS[DESC CORTA],"",0)</f>
        <v>0</v>
      </c>
      <c r="AF726"/>
      <c r="AI726"/>
    </row>
    <row r="727" spans="1:35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6"/>
      <c r="V727" s="2"/>
      <c r="W727">
        <v>5947</v>
      </c>
      <c r="X727" s="2">
        <v>6579000000</v>
      </c>
      <c r="Y727" s="6">
        <v>59888</v>
      </c>
      <c r="Z727" s="38">
        <v>10010</v>
      </c>
      <c r="AA727" s="86">
        <f>+((DETALLE_GD_1[[#This Row],[VALOR X UN (GD)]]-DETALLE_GD_1[[#This Row],[VALOR PPTO]])/DETALLE_GD_1[[#This Row],[VALOR PPTO]])</f>
        <v>0</v>
      </c>
      <c r="AB727" s="2">
        <f>+DETALLE_GD_1[[#This Row],[VALOR PPTO]]*DETALLE_GD_1[[#This Row],[CANTIDAD RECIBIDA]]</f>
        <v>59888</v>
      </c>
      <c r="AC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7" s="3">
        <f>+DETALLE_GD_1[[#This Row],[CANTIDAD SOLICITADA]]-DETALLE_GD_1[[#This Row],[DEVOLUCIÓN]]</f>
        <v>4</v>
      </c>
      <c r="AE727" s="38" t="str">
        <f>+_xlfn.XLOOKUP(DETALLE_GD_1[[#This Row],[CODIGO]],PRODUCTOS[CODIGO],PRODUCTOS[DESC CORTA],"",0)</f>
        <v>NEW DUCHA SIMPLE, SOPORTE Y FLEXIBLE 1.5M 8LPM, ESTIU (TS2024020)</v>
      </c>
      <c r="AF727"/>
      <c r="AI727"/>
    </row>
    <row r="728" spans="1:35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6"/>
      <c r="V728" s="2"/>
      <c r="W728">
        <v>5947</v>
      </c>
      <c r="X728" s="2">
        <v>6579000000</v>
      </c>
      <c r="Y728" s="6">
        <v>614388.11140000017</v>
      </c>
      <c r="Z728" s="38">
        <v>10010</v>
      </c>
      <c r="AA728" s="86">
        <f>+((DETALLE_GD_1[[#This Row],[VALOR X UN (GD)]]-DETALLE_GD_1[[#This Row],[VALOR PPTO]])/DETALLE_GD_1[[#This Row],[VALOR PPTO]])</f>
        <v>-1.8229519378380471E-7</v>
      </c>
      <c r="AB728" s="2">
        <f>+DETALLE_GD_1[[#This Row],[VALOR PPTO]]*DETALLE_GD_1[[#This Row],[CANTIDAD RECIBIDA]]</f>
        <v>614388.11199999996</v>
      </c>
      <c r="AC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28" s="3">
        <f>+DETALLE_GD_1[[#This Row],[CANTIDAD SOLICITADA]]-DETALLE_GD_1[[#This Row],[DEVOLUCIÓN]]</f>
        <v>40</v>
      </c>
      <c r="AE728" s="38" t="str">
        <f>+_xlfn.XLOOKUP(DETALLE_GD_1[[#This Row],[CODIGO]],PRODUCTOS[CODIGO],PRODUCTOS[DESC CORTA],"",0)</f>
        <v>PINO 3X8X320</v>
      </c>
      <c r="AF728"/>
      <c r="AI728"/>
    </row>
    <row r="729" spans="1:35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6"/>
      <c r="V729" s="2"/>
      <c r="W729">
        <v>5947</v>
      </c>
      <c r="X729" s="2">
        <v>6579000000</v>
      </c>
      <c r="Y729" s="6">
        <v>167574.905661</v>
      </c>
      <c r="Z729" s="38">
        <v>10010</v>
      </c>
      <c r="AA729" s="86">
        <f>+((DETALLE_GD_1[[#This Row],[VALOR X UN (GD)]]-DETALLE_GD_1[[#This Row],[VALOR PPTO]])/DETALLE_GD_1[[#This Row],[VALOR PPTO]])</f>
        <v>2.6800517543122803E-2</v>
      </c>
      <c r="AB729" s="2">
        <f>+DETALLE_GD_1[[#This Row],[VALOR PPTO]]*DETALLE_GD_1[[#This Row],[CANTIDAD RECIBIDA]]</f>
        <v>167574.9057</v>
      </c>
      <c r="AC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29" s="3">
        <f>+DETALLE_GD_1[[#This Row],[CANTIDAD SOLICITADA]]-DETALLE_GD_1[[#This Row],[DEVOLUCIÓN]]</f>
        <v>3</v>
      </c>
      <c r="AE729" s="38">
        <f>+_xlfn.XLOOKUP(DETALLE_GD_1[[#This Row],[CODIGO]],PRODUCTOS[CODIGO],PRODUCTOS[DESC CORTA],"",0)</f>
        <v>0</v>
      </c>
      <c r="AF729"/>
      <c r="AI729"/>
    </row>
    <row r="730" spans="1:35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6"/>
      <c r="V730" s="2"/>
      <c r="W730">
        <v>5947</v>
      </c>
      <c r="X730" s="2">
        <v>6579000000</v>
      </c>
      <c r="Y730" s="6">
        <v>142344.40430999998</v>
      </c>
      <c r="Z730" s="38">
        <v>10010</v>
      </c>
      <c r="AA730" s="86">
        <f>+((DETALLE_GD_1[[#This Row],[VALOR X UN (GD)]]-DETALLE_GD_1[[#This Row],[VALOR PPTO]])/DETALLE_GD_1[[#This Row],[VALOR PPTO]])</f>
        <v>-2.8409968182735337E-6</v>
      </c>
      <c r="AB730" s="2">
        <f>+DETALLE_GD_1[[#This Row],[VALOR PPTO]]*DETALLE_GD_1[[#This Row],[CANTIDAD RECIBIDA]]</f>
        <v>142344.4044</v>
      </c>
      <c r="AC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0" s="3">
        <f>+DETALLE_GD_1[[#This Row],[CANTIDAD SOLICITADA]]-DETALLE_GD_1[[#This Row],[DEVOLUCIÓN]]</f>
        <v>6</v>
      </c>
      <c r="AE730" s="38">
        <f>+_xlfn.XLOOKUP(DETALLE_GD_1[[#This Row],[CODIGO]],PRODUCTOS[CODIGO],PRODUCTOS[DESC CORTA],"",0)</f>
        <v>0</v>
      </c>
      <c r="AF730"/>
      <c r="AI730"/>
    </row>
    <row r="731" spans="1:35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6"/>
      <c r="V731" s="2"/>
      <c r="W731">
        <v>5947</v>
      </c>
      <c r="X731" s="2">
        <v>6579000000</v>
      </c>
      <c r="Y731" s="6" t="s">
        <v>355</v>
      </c>
      <c r="Z731" s="38">
        <v>10010</v>
      </c>
      <c r="AA731" s="86" t="e">
        <f>+((DETALLE_GD_1[[#This Row],[VALOR X UN (GD)]]-DETALLE_GD_1[[#This Row],[VALOR PPTO]])/DETALLE_GD_1[[#This Row],[VALOR PPTO]])</f>
        <v>#DIV/0!</v>
      </c>
      <c r="AB731" s="2">
        <f>+DETALLE_GD_1[[#This Row],[VALOR PPTO]]*DETALLE_GD_1[[#This Row],[CANTIDAD RECIBIDA]]</f>
        <v>0</v>
      </c>
      <c r="AC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1" s="3">
        <f>+DETALLE_GD_1[[#This Row],[CANTIDAD SOLICITADA]]-DETALLE_GD_1[[#This Row],[DEVOLUCIÓN]]</f>
        <v>15</v>
      </c>
      <c r="AE731" s="38" t="str">
        <f>+_xlfn.XLOOKUP(DETALLE_GD_1[[#This Row],[CODIGO]],PRODUCTOS[CODIGO],PRODUCTOS[DESC CORTA],"",0)</f>
        <v/>
      </c>
      <c r="AF731"/>
      <c r="AI731"/>
    </row>
    <row r="732" spans="1:35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6"/>
      <c r="V732" s="2"/>
      <c r="W732">
        <v>5947</v>
      </c>
      <c r="X732" s="2">
        <v>6579000000</v>
      </c>
      <c r="Y732" s="6">
        <v>18702.074076000001</v>
      </c>
      <c r="Z732" s="38">
        <v>10010</v>
      </c>
      <c r="AA732" s="86">
        <f>+((DETALLE_GD_1[[#This Row],[VALOR X UN (GD)]]-DETALLE_GD_1[[#This Row],[VALOR PPTO]])/DETALLE_GD_1[[#This Row],[VALOR PPTO]])</f>
        <v>7.1859730637361369E-2</v>
      </c>
      <c r="AB732" s="2">
        <f>+DETALLE_GD_1[[#This Row],[VALOR PPTO]]*DETALLE_GD_1[[#This Row],[CANTIDAD RECIBIDA]]</f>
        <v>18702.074000000001</v>
      </c>
      <c r="AC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2" s="3">
        <f>+DETALLE_GD_1[[#This Row],[CANTIDAD SOLICITADA]]-DETALLE_GD_1[[#This Row],[DEVOLUCIÓN]]</f>
        <v>4</v>
      </c>
      <c r="AE732" s="38" t="str">
        <f>+_xlfn.XLOOKUP(DETALLE_GD_1[[#This Row],[CODIGO]],PRODUCTOS[CODIGO],PRODUCTOS[DESC CORTA],"",0)</f>
        <v>KIT DESAGUE TINA</v>
      </c>
      <c r="AF732"/>
      <c r="AI732"/>
    </row>
    <row r="733" spans="1:35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6"/>
      <c r="V733" s="2"/>
      <c r="W733">
        <v>5947</v>
      </c>
      <c r="X733" s="2">
        <v>6579000000</v>
      </c>
      <c r="Y733" s="6">
        <v>150703.97545999996</v>
      </c>
      <c r="Z733" s="38">
        <v>10010</v>
      </c>
      <c r="AA733" s="86">
        <f>+((DETALLE_GD_1[[#This Row],[VALOR X UN (GD)]]-DETALLE_GD_1[[#This Row],[VALOR PPTO]])/DETALLE_GD_1[[#This Row],[VALOR PPTO]])</f>
        <v>3.186677713090557E-4</v>
      </c>
      <c r="AB733" s="2">
        <f>+DETALLE_GD_1[[#This Row],[VALOR PPTO]]*DETALLE_GD_1[[#This Row],[CANTIDAD RECIBIDA]]</f>
        <v>150703.9755</v>
      </c>
      <c r="AC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3" s="3">
        <f>+DETALLE_GD_1[[#This Row],[CANTIDAD SOLICITADA]]-DETALLE_GD_1[[#This Row],[DEVOLUCIÓN]]</f>
        <v>1</v>
      </c>
      <c r="AE733" s="38">
        <f>+_xlfn.XLOOKUP(DETALLE_GD_1[[#This Row],[CODIGO]],PRODUCTOS[CODIGO],PRODUCTOS[DESC CORTA],"",0)</f>
        <v>0</v>
      </c>
      <c r="AF733"/>
      <c r="AI733"/>
    </row>
    <row r="734" spans="1:35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6"/>
      <c r="V734" s="2"/>
      <c r="W734">
        <v>5947</v>
      </c>
      <c r="X734" s="2">
        <v>6579000000</v>
      </c>
      <c r="Y734" s="6">
        <v>1622474.7756000008</v>
      </c>
      <c r="Z734" s="38">
        <v>10010</v>
      </c>
      <c r="AA734" s="86">
        <f>+((DETALLE_GD_1[[#This Row],[VALOR X UN (GD)]]-DETALLE_GD_1[[#This Row],[VALOR PPTO]])/DETALLE_GD_1[[#This Row],[VALOR PPTO]])</f>
        <v>-3.9339843447452911E-3</v>
      </c>
      <c r="AB734" s="2">
        <f>+DETALLE_GD_1[[#This Row],[VALOR PPTO]]*DETALLE_GD_1[[#This Row],[CANTIDAD RECIBIDA]]</f>
        <v>1622474.784</v>
      </c>
      <c r="AC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4" s="3">
        <f>+DETALLE_GD_1[[#This Row],[CANTIDAD SOLICITADA]]-DETALLE_GD_1[[#This Row],[DEVOLUCIÓN]]</f>
        <v>168</v>
      </c>
      <c r="AE734" s="38" t="str">
        <f>+_xlfn.XLOOKUP(DETALLE_GD_1[[#This Row],[CODIGO]],PRODUCTOS[CODIGO],PRODUCTOS[DESC CORTA],"",0)</f>
        <v>OSB 9.5</v>
      </c>
      <c r="AF734"/>
      <c r="AI734"/>
    </row>
    <row r="735" spans="1:35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6"/>
      <c r="V735" s="2"/>
      <c r="W735">
        <v>5947</v>
      </c>
      <c r="X735" s="2">
        <v>6579000000</v>
      </c>
      <c r="Y735" s="6">
        <v>1947659.9999999993</v>
      </c>
      <c r="Z735" s="38">
        <v>10010</v>
      </c>
      <c r="AA735" s="86">
        <f>+((DETALLE_GD_1[[#This Row],[VALOR X UN (GD)]]-DETALLE_GD_1[[#This Row],[VALOR PPTO]])/DETALLE_GD_1[[#This Row],[VALOR PPTO]])</f>
        <v>-5.1855560005389863E-5</v>
      </c>
      <c r="AB735" s="2">
        <f>+DETALLE_GD_1[[#This Row],[VALOR PPTO]]*DETALLE_GD_1[[#This Row],[CANTIDAD RECIBIDA]]</f>
        <v>1947660</v>
      </c>
      <c r="AC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35" s="3">
        <f>+DETALLE_GD_1[[#This Row],[CANTIDAD SOLICITADA]]-DETALLE_GD_1[[#This Row],[DEVOLUCIÓN]]</f>
        <v>130</v>
      </c>
      <c r="AE735" s="38" t="str">
        <f>+_xlfn.XLOOKUP(DETALLE_GD_1[[#This Row],[CODIGO]],PRODUCTOS[CODIGO],PRODUCTOS[DESC CORTA],"",0)</f>
        <v>TERCIADO FENOLICO</v>
      </c>
      <c r="AF735"/>
      <c r="AI735"/>
    </row>
    <row r="736" spans="1:35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6" t="s">
        <v>2027</v>
      </c>
      <c r="V736" s="2">
        <v>501776</v>
      </c>
      <c r="W736">
        <v>5947</v>
      </c>
      <c r="X736" s="2">
        <v>6579000000</v>
      </c>
      <c r="Y736" s="6">
        <v>63638.999999999985</v>
      </c>
      <c r="Z736" s="38">
        <v>10010</v>
      </c>
      <c r="AA736" s="86">
        <f>+((DETALLE_GD_1[[#This Row],[VALOR X UN (GD)]]-DETALLE_GD_1[[#This Row],[VALOR PPTO]])/DETALLE_GD_1[[#This Row],[VALOR PPTO]])</f>
        <v>0</v>
      </c>
      <c r="AB736" s="2">
        <f>+DETALLE_GD_1[[#This Row],[VALOR PPTO]]*DETALLE_GD_1[[#This Row],[CANTIDAD RECIBIDA]]</f>
        <v>63639</v>
      </c>
      <c r="AC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6" s="3">
        <f>+DETALLE_GD_1[[#This Row],[CANTIDAD SOLICITADA]]-DETALLE_GD_1[[#This Row],[DEVOLUCIÓN]]</f>
        <v>3</v>
      </c>
      <c r="AE736" s="38" t="str">
        <f>+_xlfn.XLOOKUP(DETALLE_GD_1[[#This Row],[CODIGO]],PRODUCTOS[CODIGO],PRODUCTOS[DESC CORTA],"",0)</f>
        <v>COLA FRIA</v>
      </c>
      <c r="AF736"/>
      <c r="AI736"/>
    </row>
    <row r="737" spans="1:35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6"/>
      <c r="V737" s="2"/>
      <c r="W737">
        <v>5947</v>
      </c>
      <c r="X737" s="2">
        <v>6579000000</v>
      </c>
      <c r="Y737" s="6">
        <v>28575.132740000001</v>
      </c>
      <c r="Z737" s="38">
        <v>10010</v>
      </c>
      <c r="AA737" s="86">
        <f>+((DETALLE_GD_1[[#This Row],[VALOR X UN (GD)]]-DETALLE_GD_1[[#This Row],[VALOR PPTO]])/DETALLE_GD_1[[#This Row],[VALOR PPTO]])</f>
        <v>2.3400416019060161E-3</v>
      </c>
      <c r="AB737" s="2">
        <f>+DETALLE_GD_1[[#This Row],[VALOR PPTO]]*DETALLE_GD_1[[#This Row],[CANTIDAD RECIBIDA]]</f>
        <v>28575.133000000002</v>
      </c>
      <c r="AC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7" s="3">
        <f>+DETALLE_GD_1[[#This Row],[CANTIDAD SOLICITADA]]-DETALLE_GD_1[[#This Row],[DEVOLUCIÓN]]</f>
        <v>10</v>
      </c>
      <c r="AE737" s="38" t="str">
        <f>+_xlfn.XLOOKUP(DETALLE_GD_1[[#This Row],[CODIGO]],PRODUCTOS[CODIGO],PRODUCTOS[DESC CORTA],"",0)</f>
        <v>RODILLO CHIPORRO</v>
      </c>
      <c r="AF737"/>
      <c r="AI737"/>
    </row>
    <row r="738" spans="1:35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6"/>
      <c r="V738" s="2"/>
      <c r="W738">
        <v>5947</v>
      </c>
      <c r="X738" s="2">
        <v>6579000000</v>
      </c>
      <c r="Y738" s="6">
        <v>20421.197059999999</v>
      </c>
      <c r="Z738" s="38">
        <v>10010</v>
      </c>
      <c r="AA738" s="86">
        <f>+((DETALLE_GD_1[[#This Row],[VALOR X UN (GD)]]-DETALLE_GD_1[[#This Row],[VALOR PPTO]])/DETALLE_GD_1[[#This Row],[VALOR PPTO]])</f>
        <v>-9.6468390173490395E-6</v>
      </c>
      <c r="AB738" s="2">
        <f>+DETALLE_GD_1[[#This Row],[VALOR PPTO]]*DETALLE_GD_1[[#This Row],[CANTIDAD RECIBIDA]]</f>
        <v>20421.197</v>
      </c>
      <c r="AC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8" s="3">
        <f>+DETALLE_GD_1[[#This Row],[CANTIDAD SOLICITADA]]-DETALLE_GD_1[[#This Row],[DEVOLUCIÓN]]</f>
        <v>10</v>
      </c>
      <c r="AE738" s="38" t="str">
        <f>+_xlfn.XLOOKUP(DETALLE_GD_1[[#This Row],[CODIGO]],PRODUCTOS[CODIGO],PRODUCTOS[DESC CORTA],"",0)</f>
        <v>BROCHA 5/8 X4</v>
      </c>
      <c r="AF738"/>
      <c r="AI738"/>
    </row>
    <row r="739" spans="1:35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6"/>
      <c r="V739" s="2"/>
      <c r="W739">
        <v>5947</v>
      </c>
      <c r="X739" s="2">
        <v>6579000000</v>
      </c>
      <c r="Y739" s="6">
        <v>9203.5378099999998</v>
      </c>
      <c r="Z739" s="38">
        <v>10010</v>
      </c>
      <c r="AA739" s="86">
        <f>+((DETALLE_GD_1[[#This Row],[VALOR X UN (GD)]]-DETALLE_GD_1[[#This Row],[VALOR PPTO]])/DETALLE_GD_1[[#This Row],[VALOR PPTO]])</f>
        <v>3.1559819712810445E-2</v>
      </c>
      <c r="AB739" s="2">
        <f>+DETALLE_GD_1[[#This Row],[VALOR PPTO]]*DETALLE_GD_1[[#This Row],[CANTIDAD RECIBIDA]]</f>
        <v>9203.5380000000005</v>
      </c>
      <c r="AC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39" s="3">
        <f>+DETALLE_GD_1[[#This Row],[CANTIDAD SOLICITADA]]-DETALLE_GD_1[[#This Row],[DEVOLUCIÓN]]</f>
        <v>10</v>
      </c>
      <c r="AE739" s="38">
        <f>+_xlfn.XLOOKUP(DETALLE_GD_1[[#This Row],[CODIGO]],PRODUCTOS[CODIGO],PRODUCTOS[DESC CORTA],"",0)</f>
        <v>0</v>
      </c>
      <c r="AF739"/>
      <c r="AI739"/>
    </row>
    <row r="740" spans="1:35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6"/>
      <c r="V740" s="2"/>
      <c r="W740">
        <v>5947</v>
      </c>
      <c r="X740" s="2">
        <v>6579000000</v>
      </c>
      <c r="Y740" s="6">
        <v>20634.960000000003</v>
      </c>
      <c r="Z740" s="38">
        <v>10010</v>
      </c>
      <c r="AA740" s="86">
        <f>+((DETALLE_GD_1[[#This Row],[VALOR X UN (GD)]]-DETALLE_GD_1[[#This Row],[VALOR PPTO]])/DETALLE_GD_1[[#This Row],[VALOR PPTO]])</f>
        <v>0</v>
      </c>
      <c r="AB740" s="2">
        <f>+DETALLE_GD_1[[#This Row],[VALOR PPTO]]*DETALLE_GD_1[[#This Row],[CANTIDAD RECIBIDA]]</f>
        <v>20634.900000000001</v>
      </c>
      <c r="AC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0" s="3">
        <f>+DETALLE_GD_1[[#This Row],[CANTIDAD SOLICITADA]]-DETALLE_GD_1[[#This Row],[DEVOLUCIÓN]]</f>
        <v>3000</v>
      </c>
      <c r="AE740" s="38">
        <f>+_xlfn.XLOOKUP(DETALLE_GD_1[[#This Row],[CODIGO]],PRODUCTOS[CODIGO],PRODUCTOS[DESC CORTA],"",0)</f>
        <v>0</v>
      </c>
      <c r="AF740"/>
      <c r="AI740"/>
    </row>
    <row r="741" spans="1:35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6"/>
      <c r="V741" s="2"/>
      <c r="W741">
        <v>5947</v>
      </c>
      <c r="X741" s="2">
        <v>6579000000</v>
      </c>
      <c r="Y741" s="6">
        <v>6660.2632560000002</v>
      </c>
      <c r="Z741" s="38">
        <v>10010</v>
      </c>
      <c r="AA741" s="86">
        <f>+((DETALLE_GD_1[[#This Row],[VALOR X UN (GD)]]-DETALLE_GD_1[[#This Row],[VALOR PPTO]])/DETALLE_GD_1[[#This Row],[VALOR PPTO]])</f>
        <v>-3.9547985444444259E-5</v>
      </c>
      <c r="AB741" s="2">
        <f>+DETALLE_GD_1[[#This Row],[VALOR PPTO]]*DETALLE_GD_1[[#This Row],[CANTIDAD RECIBIDA]]</f>
        <v>6660.2633999999998</v>
      </c>
      <c r="AC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1" s="3">
        <f>+DETALLE_GD_1[[#This Row],[CANTIDAD SOLICITADA]]-DETALLE_GD_1[[#This Row],[DEVOLUCIÓN]]</f>
        <v>6</v>
      </c>
      <c r="AE741" s="38">
        <f>+_xlfn.XLOOKUP(DETALLE_GD_1[[#This Row],[CODIGO]],PRODUCTOS[CODIGO],PRODUCTOS[DESC CORTA],"",0)</f>
        <v>0</v>
      </c>
      <c r="AF741"/>
      <c r="AI741"/>
    </row>
    <row r="742" spans="1:35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6"/>
      <c r="V742" s="2"/>
      <c r="W742">
        <v>5947</v>
      </c>
      <c r="X742" s="2">
        <v>6579000000</v>
      </c>
      <c r="Y742" s="6">
        <v>20688.000000000004</v>
      </c>
      <c r="Z742" s="38">
        <v>10010</v>
      </c>
      <c r="AA742" s="86">
        <f>+((DETALLE_GD_1[[#This Row],[VALOR X UN (GD)]]-DETALLE_GD_1[[#This Row],[VALOR PPTO]])/DETALLE_GD_1[[#This Row],[VALOR PPTO]])</f>
        <v>1.5999651972157764E-2</v>
      </c>
      <c r="AB742" s="2">
        <f>+DETALLE_GD_1[[#This Row],[VALOR PPTO]]*DETALLE_GD_1[[#This Row],[CANTIDAD RECIBIDA]]</f>
        <v>20688</v>
      </c>
      <c r="AC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2" s="3">
        <f>+DETALLE_GD_1[[#This Row],[CANTIDAD SOLICITADA]]-DETALLE_GD_1[[#This Row],[DEVOLUCIÓN]]</f>
        <v>24</v>
      </c>
      <c r="AE742" s="38">
        <f>+_xlfn.XLOOKUP(DETALLE_GD_1[[#This Row],[CODIGO]],PRODUCTOS[CODIGO],PRODUCTOS[DESC CORTA],"",0)</f>
        <v>0</v>
      </c>
      <c r="AF742"/>
      <c r="AI742"/>
    </row>
    <row r="743" spans="1:35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6"/>
      <c r="V743" s="2"/>
      <c r="W743">
        <v>5947</v>
      </c>
      <c r="X743" s="2">
        <v>6579000000</v>
      </c>
      <c r="Y743" s="6">
        <v>176208</v>
      </c>
      <c r="Z743" s="38">
        <v>10010</v>
      </c>
      <c r="AA743" s="86">
        <f>+((DETALLE_GD_1[[#This Row],[VALOR X UN (GD)]]-DETALLE_GD_1[[#This Row],[VALOR PPTO]])/DETALLE_GD_1[[#This Row],[VALOR PPTO]])</f>
        <v>3.609370743666576E-3</v>
      </c>
      <c r="AB743" s="2">
        <f>+DETALLE_GD_1[[#This Row],[VALOR PPTO]]*DETALLE_GD_1[[#This Row],[CANTIDAD RECIBIDA]]</f>
        <v>176208</v>
      </c>
      <c r="AC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3" s="3">
        <f>+DETALLE_GD_1[[#This Row],[CANTIDAD SOLICITADA]]-DETALLE_GD_1[[#This Row],[DEVOLUCIÓN]]</f>
        <v>48</v>
      </c>
      <c r="AE743" s="38" t="str">
        <f>+_xlfn.XLOOKUP(DETALLE_GD_1[[#This Row],[CODIGO]],PRODUCTOS[CODIGO],PRODUCTOS[DESC CORTA],"",0)</f>
        <v>SELLO</v>
      </c>
      <c r="AF743"/>
      <c r="AI743"/>
    </row>
    <row r="744" spans="1:35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6"/>
      <c r="V744" s="2"/>
      <c r="W744">
        <v>5947</v>
      </c>
      <c r="X744" s="2">
        <v>6579000000</v>
      </c>
      <c r="Y744" s="6">
        <v>180200.11109399988</v>
      </c>
      <c r="Z744" s="38">
        <v>10010</v>
      </c>
      <c r="AA744" s="86">
        <f>+((DETALLE_GD_1[[#This Row],[VALOR X UN (GD)]]-DETALLE_GD_1[[#This Row],[VALOR PPTO]])/DETALLE_GD_1[[#This Row],[VALOR PPTO]])</f>
        <v>-0.1430526574055572</v>
      </c>
      <c r="AB744" s="2">
        <f>+DETALLE_GD_1[[#This Row],[VALOR PPTO]]*DETALLE_GD_1[[#This Row],[CANTIDAD RECIBIDA]]</f>
        <v>180200.10860000001</v>
      </c>
      <c r="AC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4" s="3">
        <f>+DETALLE_GD_1[[#This Row],[CANTIDAD SOLICITADA]]-DETALLE_GD_1[[#This Row],[DEVOLUCIÓN]]</f>
        <v>86</v>
      </c>
      <c r="AE744" s="38" t="str">
        <f>+_xlfn.XLOOKUP(DETALLE_GD_1[[#This Row],[CODIGO]],PRODUCTOS[CODIGO],PRODUCTOS[DESC CORTA],"",0)</f>
        <v>CUBREJUNTA</v>
      </c>
      <c r="AF744"/>
      <c r="AI744"/>
    </row>
    <row r="745" spans="1:35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6" t="s">
        <v>2025</v>
      </c>
      <c r="V745" s="2">
        <v>4668056</v>
      </c>
      <c r="W745">
        <v>5947</v>
      </c>
      <c r="X745" s="2">
        <v>6579000000</v>
      </c>
      <c r="Y745" s="6">
        <v>4589245.5450480003</v>
      </c>
      <c r="Z745" s="38">
        <v>10010</v>
      </c>
      <c r="AA745" s="86">
        <f>+((DETALLE_GD_1[[#This Row],[VALOR X UN (GD)]]-DETALLE_GD_1[[#This Row],[VALOR PPTO]])/DETALLE_GD_1[[#This Row],[VALOR PPTO]])</f>
        <v>1.7172855592941873E-2</v>
      </c>
      <c r="AB745" s="2">
        <f>+DETALLE_GD_1[[#This Row],[VALOR PPTO]]*DETALLE_GD_1[[#This Row],[CANTIDAD RECIBIDA]]</f>
        <v>4589245.5552000003</v>
      </c>
      <c r="AC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45" s="3">
        <f>+DETALLE_GD_1[[#This Row],[CANTIDAD SOLICITADA]]-DETALLE_GD_1[[#This Row],[DEVOLUCIÓN]]</f>
        <v>216</v>
      </c>
      <c r="AE745" s="38" t="str">
        <f>+_xlfn.XLOOKUP(DETALLE_GD_1[[#This Row],[CODIGO]],PRODUCTOS[CODIGO],PRODUCTOS[DESC CORTA],"",0)</f>
        <v>SMARTPANEL</v>
      </c>
      <c r="AF745"/>
      <c r="AI745"/>
    </row>
    <row r="746" spans="1:35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6" t="s">
        <v>2018</v>
      </c>
      <c r="V746" s="2">
        <v>9556</v>
      </c>
      <c r="W746">
        <v>5947</v>
      </c>
      <c r="X746" s="2">
        <v>6579000000</v>
      </c>
      <c r="Y746" s="6">
        <v>9172</v>
      </c>
      <c r="Z746" s="38">
        <v>10010</v>
      </c>
      <c r="AA746" s="86">
        <f>+((DETALLE_GD_1[[#This Row],[VALOR X UN (GD)]]-DETALLE_GD_1[[#This Row],[VALOR PPTO]])/DETALLE_GD_1[[#This Row],[VALOR PPTO]])</f>
        <v>-3.2054077627562148E-2</v>
      </c>
      <c r="AB746" s="2">
        <f>+DETALLE_GD_1[[#This Row],[VALOR PPTO]]*DETALLE_GD_1[[#This Row],[CANTIDAD RECIBIDA]]</f>
        <v>9172</v>
      </c>
      <c r="AC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6" s="3">
        <f>+DETALLE_GD_1[[#This Row],[CANTIDAD SOLICITADA]]-DETALLE_GD_1[[#This Row],[DEVOLUCIÓN]]</f>
        <v>4</v>
      </c>
      <c r="AE746" s="38" t="str">
        <f>+_xlfn.XLOOKUP(DETALLE_GD_1[[#This Row],[CODIGO]],PRODUCTOS[CODIGO],PRODUCTOS[DESC CORTA],"",0)</f>
        <v>LLAVE ANGULAR 1/2X</v>
      </c>
      <c r="AF746"/>
      <c r="AI746"/>
    </row>
    <row r="747" spans="1:35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6"/>
      <c r="V747" s="2"/>
      <c r="W747">
        <v>5947</v>
      </c>
      <c r="X747" s="2">
        <v>6579000000</v>
      </c>
      <c r="Y747" s="6">
        <v>21328.100396756756</v>
      </c>
      <c r="Z747" s="38">
        <v>10010</v>
      </c>
      <c r="AA747" s="86">
        <f>+((DETALLE_GD_1[[#This Row],[VALOR X UN (GD)]]-DETALLE_GD_1[[#This Row],[VALOR PPTO]])/DETALLE_GD_1[[#This Row],[VALOR PPTO]])</f>
        <v>-0.96821095174910099</v>
      </c>
      <c r="AB747" s="2">
        <f>+DETALLE_GD_1[[#This Row],[VALOR PPTO]]*DETALLE_GD_1[[#This Row],[CANTIDAD RECIBIDA]]</f>
        <v>21328.100000000002</v>
      </c>
      <c r="AC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7" s="3">
        <f>+DETALLE_GD_1[[#This Row],[CANTIDAD SOLICITADA]]-DETALLE_GD_1[[#This Row],[DEVOLUCIÓN]]</f>
        <v>200</v>
      </c>
      <c r="AE747" s="38" t="str">
        <f>+_xlfn.XLOOKUP(DETALLE_GD_1[[#This Row],[CODIGO]],PRODUCTOS[CODIGO],PRODUCTOS[DESC CORTA],"",0)</f>
        <v>TORNILLO CRS 6X1 5/8</v>
      </c>
      <c r="AF747"/>
      <c r="AI747"/>
    </row>
    <row r="748" spans="1:35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6" t="s">
        <v>2027</v>
      </c>
      <c r="V748" s="2">
        <v>1360364</v>
      </c>
      <c r="W748">
        <v>5947</v>
      </c>
      <c r="X748" s="2">
        <v>6579000000</v>
      </c>
      <c r="Y748" s="6">
        <v>350000.00000000029</v>
      </c>
      <c r="Z748" s="38">
        <v>10010</v>
      </c>
      <c r="AA748" s="86">
        <f>+((DETALLE_GD_1[[#This Row],[VALOR X UN (GD)]]-DETALLE_GD_1[[#This Row],[VALOR PPTO]])/DETALLE_GD_1[[#This Row],[VALOR PPTO]])</f>
        <v>0</v>
      </c>
      <c r="AB748" s="2">
        <f>+DETALLE_GD_1[[#This Row],[VALOR PPTO]]*DETALLE_GD_1[[#This Row],[CANTIDAD RECIBIDA]]</f>
        <v>350000</v>
      </c>
      <c r="AC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8" s="3">
        <f>+DETALLE_GD_1[[#This Row],[CANTIDAD SOLICITADA]]-DETALLE_GD_1[[#This Row],[DEVOLUCIÓN]]</f>
        <v>10</v>
      </c>
      <c r="AE748" s="38" t="str">
        <f>+_xlfn.XLOOKUP(DETALLE_GD_1[[#This Row],[CODIGO]],PRODUCTOS[CODIGO],PRODUCTOS[DESC CORTA],"",0)</f>
        <v>CLAVO HELICOIDAL PROFIX</v>
      </c>
      <c r="AF748"/>
      <c r="AI748"/>
    </row>
    <row r="749" spans="1:35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6"/>
      <c r="V749" s="2"/>
      <c r="W749">
        <v>5947</v>
      </c>
      <c r="X749" s="2">
        <v>6579000000</v>
      </c>
      <c r="Y749" s="6">
        <v>22804.146594000005</v>
      </c>
      <c r="Z749" s="38">
        <v>10010</v>
      </c>
      <c r="AA749" s="86">
        <f>+((DETALLE_GD_1[[#This Row],[VALOR X UN (GD)]]-DETALLE_GD_1[[#This Row],[VALOR PPTO]])/DETALLE_GD_1[[#This Row],[VALOR PPTO]])</f>
        <v>-1.3797490672151356E-4</v>
      </c>
      <c r="AB749" s="2">
        <f>+DETALLE_GD_1[[#This Row],[VALOR PPTO]]*DETALLE_GD_1[[#This Row],[CANTIDAD RECIBIDA]]</f>
        <v>22804.1466</v>
      </c>
      <c r="AC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49" s="3">
        <f>+DETALLE_GD_1[[#This Row],[CANTIDAD SOLICITADA]]-DETALLE_GD_1[[#This Row],[DEVOLUCIÓN]]</f>
        <v>6</v>
      </c>
      <c r="AE749" s="38">
        <f>+_xlfn.XLOOKUP(DETALLE_GD_1[[#This Row],[CODIGO]],PRODUCTOS[CODIGO],PRODUCTOS[DESC CORTA],"",0)</f>
        <v>0</v>
      </c>
      <c r="AF749"/>
      <c r="AI749"/>
    </row>
    <row r="750" spans="1:35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6"/>
      <c r="V750" s="2"/>
      <c r="W750">
        <v>5947</v>
      </c>
      <c r="X750" s="2">
        <v>6579000000</v>
      </c>
      <c r="Y750" s="6">
        <v>20688.000000000004</v>
      </c>
      <c r="Z750" s="38">
        <v>10010</v>
      </c>
      <c r="AA750" s="86">
        <f>+((DETALLE_GD_1[[#This Row],[VALOR X UN (GD)]]-DETALLE_GD_1[[#This Row],[VALOR PPTO]])/DETALLE_GD_1[[#This Row],[VALOR PPTO]])</f>
        <v>1.5999651972157764E-2</v>
      </c>
      <c r="AB750" s="2">
        <f>+DETALLE_GD_1[[#This Row],[VALOR PPTO]]*DETALLE_GD_1[[#This Row],[CANTIDAD RECIBIDA]]</f>
        <v>20688</v>
      </c>
      <c r="AC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0" s="3">
        <f>+DETALLE_GD_1[[#This Row],[CANTIDAD SOLICITADA]]-DETALLE_GD_1[[#This Row],[DEVOLUCIÓN]]</f>
        <v>24</v>
      </c>
      <c r="AE750" s="38">
        <f>+_xlfn.XLOOKUP(DETALLE_GD_1[[#This Row],[CODIGO]],PRODUCTOS[CODIGO],PRODUCTOS[DESC CORTA],"",0)</f>
        <v>0</v>
      </c>
      <c r="AF750"/>
      <c r="AI750"/>
    </row>
    <row r="751" spans="1:35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6"/>
      <c r="V751" s="2"/>
      <c r="W751">
        <v>5947</v>
      </c>
      <c r="X751" s="2">
        <v>6579000000</v>
      </c>
      <c r="Y751" s="6">
        <v>904223.85275999969</v>
      </c>
      <c r="Z751" s="38">
        <v>10010</v>
      </c>
      <c r="AA751" s="86">
        <f>+((DETALLE_GD_1[[#This Row],[VALOR X UN (GD)]]-DETALLE_GD_1[[#This Row],[VALOR PPTO]])/DETALLE_GD_1[[#This Row],[VALOR PPTO]])</f>
        <v>3.208793917981145E-4</v>
      </c>
      <c r="AB751" s="2">
        <f>+DETALLE_GD_1[[#This Row],[VALOR PPTO]]*DETALLE_GD_1[[#This Row],[CANTIDAD RECIBIDA]]</f>
        <v>904223.853</v>
      </c>
      <c r="AC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1" s="3">
        <f>+DETALLE_GD_1[[#This Row],[CANTIDAD SOLICITADA]]-DETALLE_GD_1[[#This Row],[DEVOLUCIÓN]]</f>
        <v>6</v>
      </c>
      <c r="AE751" s="38">
        <f>+_xlfn.XLOOKUP(DETALLE_GD_1[[#This Row],[CODIGO]],PRODUCTOS[CODIGO],PRODUCTOS[DESC CORTA],"",0)</f>
        <v>0</v>
      </c>
      <c r="AF751"/>
      <c r="AI751"/>
    </row>
    <row r="752" spans="1:35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6"/>
      <c r="V752" s="2"/>
      <c r="W752">
        <v>5947</v>
      </c>
      <c r="X752" s="2">
        <v>6579000000</v>
      </c>
      <c r="Y752" s="6">
        <v>10799.994420000005</v>
      </c>
      <c r="Z752" s="38">
        <v>10010</v>
      </c>
      <c r="AA752" s="86">
        <f>+((DETALLE_GD_1[[#This Row],[VALOR X UN (GD)]]-DETALLE_GD_1[[#This Row],[VALOR PPTO]])/DETALLE_GD_1[[#This Row],[VALOR PPTO]])</f>
        <v>5.1851878741837811E-7</v>
      </c>
      <c r="AB752" s="2">
        <f>+DETALLE_GD_1[[#This Row],[VALOR PPTO]]*DETALLE_GD_1[[#This Row],[CANTIDAD RECIBIDA]]</f>
        <v>10799.9944</v>
      </c>
      <c r="AC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2" s="3">
        <f>+DETALLE_GD_1[[#This Row],[CANTIDAD SOLICITADA]]-DETALLE_GD_1[[#This Row],[DEVOLUCIÓN]]</f>
        <v>4</v>
      </c>
      <c r="AE752" s="38" t="str">
        <f>+_xlfn.XLOOKUP(DETALLE_GD_1[[#This Row],[CODIGO]],PRODUCTOS[CODIGO],PRODUCTOS[DESC CORTA],"",0)</f>
        <v>CORNIZA BLANCA</v>
      </c>
      <c r="AF752"/>
      <c r="AI752"/>
    </row>
    <row r="753" spans="1:35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6"/>
      <c r="V753" s="2"/>
      <c r="W753">
        <v>5947</v>
      </c>
      <c r="X753" s="2">
        <v>6579000000</v>
      </c>
      <c r="Y753" s="6">
        <v>1530.0000000000002</v>
      </c>
      <c r="Z753" s="38">
        <v>10010</v>
      </c>
      <c r="AA753" s="86">
        <f>+((DETALLE_GD_1[[#This Row],[VALOR X UN (GD)]]-DETALLE_GD_1[[#This Row],[VALOR PPTO]])/DETALLE_GD_1[[#This Row],[VALOR PPTO]])</f>
        <v>-0.15555555555555564</v>
      </c>
      <c r="AB753" s="2">
        <f>+DETALLE_GD_1[[#This Row],[VALOR PPTO]]*DETALLE_GD_1[[#This Row],[CANTIDAD RECIBIDA]]</f>
        <v>1530</v>
      </c>
      <c r="AC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3" s="3">
        <f>+DETALLE_GD_1[[#This Row],[CANTIDAD SOLICITADA]]-DETALLE_GD_1[[#This Row],[DEVOLUCIÓN]]</f>
        <v>5</v>
      </c>
      <c r="AE753" s="38" t="str">
        <f>+_xlfn.XLOOKUP(DETALLE_GD_1[[#This Row],[CODIGO]],PRODUCTOS[CODIGO],PRODUCTOS[DESC CORTA],"",0)</f>
        <v>ESQUINERO CORNIZA INTERIOR</v>
      </c>
      <c r="AF753"/>
      <c r="AI753"/>
    </row>
    <row r="754" spans="1:35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6"/>
      <c r="V754" s="2"/>
      <c r="W754">
        <v>5947</v>
      </c>
      <c r="X754" s="2">
        <v>6579000000</v>
      </c>
      <c r="Y754" s="6">
        <v>363</v>
      </c>
      <c r="Z754" s="38">
        <v>10010</v>
      </c>
      <c r="AA754" s="86">
        <f>+((DETALLE_GD_1[[#This Row],[VALOR X UN (GD)]]-DETALLE_GD_1[[#This Row],[VALOR PPTO]])/DETALLE_GD_1[[#This Row],[VALOR PPTO]])</f>
        <v>-0.12396694214876033</v>
      </c>
      <c r="AB754" s="2">
        <f>+DETALLE_GD_1[[#This Row],[VALOR PPTO]]*DETALLE_GD_1[[#This Row],[CANTIDAD RECIBIDA]]</f>
        <v>363</v>
      </c>
      <c r="AC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4" s="3">
        <f>+DETALLE_GD_1[[#This Row],[CANTIDAD SOLICITADA]]-DETALLE_GD_1[[#This Row],[DEVOLUCIÓN]]</f>
        <v>1</v>
      </c>
      <c r="AE754" s="38" t="str">
        <f>+_xlfn.XLOOKUP(DETALLE_GD_1[[#This Row],[CODIGO]],PRODUCTOS[CODIGO],PRODUCTOS[DESC CORTA],"",0)</f>
        <v>ESQUINERO CORNIZA EXTERIOR</v>
      </c>
      <c r="AF754"/>
      <c r="AI754"/>
    </row>
    <row r="755" spans="1:35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6"/>
      <c r="V755" s="2"/>
      <c r="W755">
        <v>5947</v>
      </c>
      <c r="X755" s="2">
        <v>6579000000</v>
      </c>
      <c r="Y755" s="6">
        <v>50286.86</v>
      </c>
      <c r="Z755" s="38">
        <v>10010</v>
      </c>
      <c r="AA755" s="86">
        <f>+((DETALLE_GD_1[[#This Row],[VALOR X UN (GD)]]-DETALLE_GD_1[[#This Row],[VALOR PPTO]])/DETALLE_GD_1[[#This Row],[VALOR PPTO]])</f>
        <v>-1.3261118312020289E-2</v>
      </c>
      <c r="AB755" s="2">
        <f>+DETALLE_GD_1[[#This Row],[VALOR PPTO]]*DETALLE_GD_1[[#This Row],[CANTIDAD RECIBIDA]]</f>
        <v>50286.86</v>
      </c>
      <c r="AC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5" s="3">
        <f>+DETALLE_GD_1[[#This Row],[CANTIDAD SOLICITADA]]-DETALLE_GD_1[[#This Row],[DEVOLUCIÓN]]</f>
        <v>1</v>
      </c>
      <c r="AE755" s="38" t="str">
        <f>+_xlfn.XLOOKUP(DETALLE_GD_1[[#This Row],[CODIGO]],PRODUCTOS[CODIGO],PRODUCTOS[DESC CORTA],"",0)</f>
        <v>ESMALTE AL AGUA</v>
      </c>
      <c r="AF755"/>
      <c r="AI755"/>
    </row>
    <row r="756" spans="1:35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6" t="s">
        <v>2025</v>
      </c>
      <c r="V756" s="2">
        <v>3112037</v>
      </c>
      <c r="W756">
        <v>5947</v>
      </c>
      <c r="X756" s="2">
        <v>6579000000</v>
      </c>
      <c r="Y756" s="6">
        <v>3059497.0300320005</v>
      </c>
      <c r="Z756" s="38">
        <v>10010</v>
      </c>
      <c r="AA756" s="86">
        <f>+((DETALLE_GD_1[[#This Row],[VALOR X UN (GD)]]-DETALLE_GD_1[[#This Row],[VALOR PPTO]])/DETALLE_GD_1[[#This Row],[VALOR PPTO]])</f>
        <v>1.7172747339854508E-2</v>
      </c>
      <c r="AB756" s="2">
        <f>+DETALLE_GD_1[[#This Row],[VALOR PPTO]]*DETALLE_GD_1[[#This Row],[CANTIDAD RECIBIDA]]</f>
        <v>3059497.0367999999</v>
      </c>
      <c r="AC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6" s="3">
        <f>+DETALLE_GD_1[[#This Row],[CANTIDAD SOLICITADA]]-DETALLE_GD_1[[#This Row],[DEVOLUCIÓN]]</f>
        <v>144</v>
      </c>
      <c r="AE756" s="38" t="str">
        <f>+_xlfn.XLOOKUP(DETALLE_GD_1[[#This Row],[CODIGO]],PRODUCTOS[CODIGO],PRODUCTOS[DESC CORTA],"",0)</f>
        <v>SMARTPANEL</v>
      </c>
      <c r="AF756"/>
      <c r="AI756"/>
    </row>
    <row r="757" spans="1:35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6" t="s">
        <v>2022</v>
      </c>
      <c r="V757" s="2">
        <v>2205325</v>
      </c>
      <c r="W757">
        <v>5947</v>
      </c>
      <c r="X757" s="2">
        <v>6579000000</v>
      </c>
      <c r="Y757" s="6">
        <v>1191160.0000000002</v>
      </c>
      <c r="Z757" s="38">
        <v>10010</v>
      </c>
      <c r="AA757" s="86">
        <f>+((DETALLE_GD_1[[#This Row],[VALOR X UN (GD)]]-DETALLE_GD_1[[#This Row],[VALOR PPTO]])/DETALLE_GD_1[[#This Row],[VALOR PPTO]])</f>
        <v>-2.5185533429842369E-6</v>
      </c>
      <c r="AB757" s="2">
        <f>+DETALLE_GD_1[[#This Row],[VALOR PPTO]]*DETALLE_GD_1[[#This Row],[CANTIDAD RECIBIDA]]</f>
        <v>1191160</v>
      </c>
      <c r="AC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7" s="3">
        <f>+DETALLE_GD_1[[#This Row],[CANTIDAD SOLICITADA]]-DETALLE_GD_1[[#This Row],[DEVOLUCIÓN]]</f>
        <v>40</v>
      </c>
      <c r="AE757" s="38" t="str">
        <f>+_xlfn.XLOOKUP(DETALLE_GD_1[[#This Row],[CODIGO]],PRODUCTOS[CODIGO],PRODUCTOS[DESC CORTA],"",0)</f>
        <v>VOLCOGLASS</v>
      </c>
      <c r="AF757"/>
      <c r="AI757"/>
    </row>
    <row r="758" spans="1:35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6"/>
      <c r="V758" s="2"/>
      <c r="W758">
        <v>5947</v>
      </c>
      <c r="X758" s="2">
        <v>6579000000</v>
      </c>
      <c r="Y758" s="6" t="s">
        <v>355</v>
      </c>
      <c r="Z758" s="38">
        <v>10010</v>
      </c>
      <c r="AA758" s="86" t="e">
        <f>+((DETALLE_GD_1[[#This Row],[VALOR X UN (GD)]]-DETALLE_GD_1[[#This Row],[VALOR PPTO]])/DETALLE_GD_1[[#This Row],[VALOR PPTO]])</f>
        <v>#DIV/0!</v>
      </c>
      <c r="AB758" s="2">
        <f>+DETALLE_GD_1[[#This Row],[VALOR PPTO]]*DETALLE_GD_1[[#This Row],[CANTIDAD RECIBIDA]]</f>
        <v>0</v>
      </c>
      <c r="AC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58" s="3">
        <f>+DETALLE_GD_1[[#This Row],[CANTIDAD SOLICITADA]]-DETALLE_GD_1[[#This Row],[DEVOLUCIÓN]]</f>
        <v>2</v>
      </c>
      <c r="AE758" s="38" t="str">
        <f>+_xlfn.XLOOKUP(DETALLE_GD_1[[#This Row],[CODIGO]],PRODUCTOS[CODIGO],PRODUCTOS[DESC CORTA],"",0)</f>
        <v/>
      </c>
      <c r="AF758"/>
      <c r="AI758"/>
    </row>
    <row r="759" spans="1:35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6"/>
      <c r="V759" s="2"/>
      <c r="W759">
        <v>5947</v>
      </c>
      <c r="X759" s="2">
        <v>6579000000</v>
      </c>
      <c r="Y759" s="6">
        <v>885854.51087999996</v>
      </c>
      <c r="Z759" s="38">
        <v>10010</v>
      </c>
      <c r="AA759" s="86">
        <f>+((DETALLE_GD_1[[#This Row],[VALOR X UN (GD)]]-DETALLE_GD_1[[#This Row],[VALOR PPTO]])/DETALLE_GD_1[[#This Row],[VALOR PPTO]])</f>
        <v>2.6769054826465761E-2</v>
      </c>
      <c r="AB759" s="2">
        <f>+DETALLE_GD_1[[#This Row],[VALOR PPTO]]*DETALLE_GD_1[[#This Row],[CANTIDAD RECIBIDA]]</f>
        <v>885854.51199999999</v>
      </c>
      <c r="AC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59" s="3">
        <f>+DETALLE_GD_1[[#This Row],[CANTIDAD SOLICITADA]]-DETALLE_GD_1[[#This Row],[DEVOLUCIÓN]]</f>
        <v>40</v>
      </c>
      <c r="AE759" s="38" t="str">
        <f>+_xlfn.XLOOKUP(DETALLE_GD_1[[#This Row],[CODIGO]],PRODUCTOS[CODIGO],PRODUCTOS[DESC CORTA],"",0)</f>
        <v>VOLCANITA EMPAPELADA CIELO</v>
      </c>
      <c r="AF759"/>
      <c r="AI759"/>
    </row>
    <row r="760" spans="1:35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6"/>
      <c r="V760" s="2"/>
      <c r="W760">
        <v>5947</v>
      </c>
      <c r="X760" s="2">
        <v>6579000000</v>
      </c>
      <c r="Y760" s="6">
        <v>70000.000000000058</v>
      </c>
      <c r="Z760" s="38">
        <v>10010</v>
      </c>
      <c r="AA760" s="86">
        <f>+((DETALLE_GD_1[[#This Row],[VALOR X UN (GD)]]-DETALLE_GD_1[[#This Row],[VALOR PPTO]])/DETALLE_GD_1[[#This Row],[VALOR PPTO]])</f>
        <v>0</v>
      </c>
      <c r="AB760" s="2">
        <f>+DETALLE_GD_1[[#This Row],[VALOR PPTO]]*DETALLE_GD_1[[#This Row],[CANTIDAD RECIBIDA]]</f>
        <v>70000</v>
      </c>
      <c r="AC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0" s="3">
        <f>+DETALLE_GD_1[[#This Row],[CANTIDAD SOLICITADA]]-DETALLE_GD_1[[#This Row],[DEVOLUCIÓN]]</f>
        <v>2</v>
      </c>
      <c r="AE760" s="38" t="str">
        <f>+_xlfn.XLOOKUP(DETALLE_GD_1[[#This Row],[CODIGO]],PRODUCTOS[CODIGO],PRODUCTOS[DESC CORTA],"",0)</f>
        <v>CLAVO HELICOIDAL PROFIX</v>
      </c>
      <c r="AF760"/>
      <c r="AI760"/>
    </row>
    <row r="761" spans="1:35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6" t="s">
        <v>2022</v>
      </c>
      <c r="V761" s="2">
        <v>11299664</v>
      </c>
      <c r="W761">
        <v>5947</v>
      </c>
      <c r="X761" s="2">
        <v>6579000000</v>
      </c>
      <c r="Y761" s="6">
        <v>10545.292710000002</v>
      </c>
      <c r="Z761" s="38">
        <v>10010</v>
      </c>
      <c r="AA761" s="86">
        <f>+((DETALLE_GD_1[[#This Row],[VALOR X UN (GD)]]-DETALLE_GD_1[[#This Row],[VALOR PPTO]])/DETALLE_GD_1[[#This Row],[VALOR PPTO]])</f>
        <v>8.0197633209320524E-2</v>
      </c>
      <c r="AB761" s="2">
        <f>+DETALLE_GD_1[[#This Row],[VALOR PPTO]]*DETALLE_GD_1[[#This Row],[CANTIDAD RECIBIDA]]</f>
        <v>10545.2925</v>
      </c>
      <c r="AC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1" s="3">
        <f>+DETALLE_GD_1[[#This Row],[CANTIDAD SOLICITADA]]-DETALLE_GD_1[[#This Row],[DEVOLUCIÓN]]</f>
        <v>5</v>
      </c>
      <c r="AE761" s="38" t="str">
        <f>+_xlfn.XLOOKUP(DETALLE_GD_1[[#This Row],[CODIGO]],PRODUCTOS[CODIGO],PRODUCTOS[DESC CORTA],"",0)</f>
        <v>TRAPOS DE ASEO</v>
      </c>
      <c r="AF761"/>
      <c r="AI761"/>
    </row>
    <row r="762" spans="1:35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6"/>
      <c r="V762" s="2"/>
      <c r="W762">
        <v>5947</v>
      </c>
      <c r="X762" s="2">
        <v>6579000000</v>
      </c>
      <c r="Y762" s="6">
        <v>8122.3701849999998</v>
      </c>
      <c r="Z762" s="38">
        <v>10010</v>
      </c>
      <c r="AA762" s="86">
        <f>+((DETALLE_GD_1[[#This Row],[VALOR X UN (GD)]]-DETALLE_GD_1[[#This Row],[VALOR PPTO]])/DETALLE_GD_1[[#This Row],[VALOR PPTO]])</f>
        <v>-4.5553206760983405E-5</v>
      </c>
      <c r="AB762" s="2">
        <f>+DETALLE_GD_1[[#This Row],[VALOR PPTO]]*DETALLE_GD_1[[#This Row],[CANTIDAD RECIBIDA]]</f>
        <v>8122.37</v>
      </c>
      <c r="AC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2" s="3">
        <f>+DETALLE_GD_1[[#This Row],[CANTIDAD SOLICITADA]]-DETALLE_GD_1[[#This Row],[DEVOLUCIÓN]]</f>
        <v>5</v>
      </c>
      <c r="AE762" s="38" t="str">
        <f>+_xlfn.XLOOKUP(DETALLE_GD_1[[#This Row],[CODIGO]],PRODUCTOS[CODIGO],PRODUCTOS[DESC CORTA],"",0)</f>
        <v>HUAIPE BLANCO BOLSA</v>
      </c>
      <c r="AF762"/>
      <c r="AI762"/>
    </row>
    <row r="763" spans="1:35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6"/>
      <c r="V763" s="2"/>
      <c r="W763">
        <v>5947</v>
      </c>
      <c r="X763" s="2">
        <v>6579000000</v>
      </c>
      <c r="Y763" s="6">
        <v>534314.19551999995</v>
      </c>
      <c r="Z763" s="38">
        <v>10010</v>
      </c>
      <c r="AA763" s="86">
        <f>+((DETALLE_GD_1[[#This Row],[VALOR X UN (GD)]]-DETALLE_GD_1[[#This Row],[VALOR PPTO]])/DETALLE_GD_1[[#This Row],[VALOR PPTO]])</f>
        <v>-3.5933914109194611E-7</v>
      </c>
      <c r="AB763" s="2">
        <f>+DETALLE_GD_1[[#This Row],[VALOR PPTO]]*DETALLE_GD_1[[#This Row],[CANTIDAD RECIBIDA]]</f>
        <v>534314.18400000001</v>
      </c>
      <c r="AC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3" s="3">
        <f>+DETALLE_GD_1[[#This Row],[CANTIDAD SOLICITADA]]-DETALLE_GD_1[[#This Row],[DEVOLUCIÓN]]</f>
        <v>240</v>
      </c>
      <c r="AE763" s="38">
        <f>+_xlfn.XLOOKUP(DETALLE_GD_1[[#This Row],[CODIGO]],PRODUCTOS[CODIGO],PRODUCTOS[DESC CORTA],"",0)</f>
        <v>0</v>
      </c>
      <c r="AF763"/>
      <c r="AI763"/>
    </row>
    <row r="764" spans="1:35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6"/>
      <c r="V764" s="2"/>
      <c r="W764">
        <v>5947</v>
      </c>
      <c r="X764" s="2">
        <v>6579000000</v>
      </c>
      <c r="Y764" s="6">
        <v>142344.40430999998</v>
      </c>
      <c r="Z764" s="38">
        <v>10010</v>
      </c>
      <c r="AA764" s="86">
        <f>+((DETALLE_GD_1[[#This Row],[VALOR X UN (GD)]]-DETALLE_GD_1[[#This Row],[VALOR PPTO]])/DETALLE_GD_1[[#This Row],[VALOR PPTO]])</f>
        <v>-2.8409968182735337E-6</v>
      </c>
      <c r="AB764" s="2">
        <f>+DETALLE_GD_1[[#This Row],[VALOR PPTO]]*DETALLE_GD_1[[#This Row],[CANTIDAD RECIBIDA]]</f>
        <v>142344.4044</v>
      </c>
      <c r="AC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4" s="3">
        <f>+DETALLE_GD_1[[#This Row],[CANTIDAD SOLICITADA]]-DETALLE_GD_1[[#This Row],[DEVOLUCIÓN]]</f>
        <v>6</v>
      </c>
      <c r="AE764" s="38">
        <f>+_xlfn.XLOOKUP(DETALLE_GD_1[[#This Row],[CODIGO]],PRODUCTOS[CODIGO],PRODUCTOS[DESC CORTA],"",0)</f>
        <v>0</v>
      </c>
      <c r="AF764"/>
      <c r="AI764"/>
    </row>
    <row r="765" spans="1:35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6"/>
      <c r="V765" s="2"/>
      <c r="W765">
        <v>5947</v>
      </c>
      <c r="X765" s="2">
        <v>6579000000</v>
      </c>
      <c r="Y765" s="6">
        <v>30952.44</v>
      </c>
      <c r="Z765" s="38">
        <v>10010</v>
      </c>
      <c r="AA765" s="86">
        <f>+((DETALLE_GD_1[[#This Row],[VALOR X UN (GD)]]-DETALLE_GD_1[[#This Row],[VALOR PPTO]])/DETALLE_GD_1[[#This Row],[VALOR PPTO]])</f>
        <v>-1.453847607703286E-5</v>
      </c>
      <c r="AB765" s="2">
        <f>+DETALLE_GD_1[[#This Row],[VALOR PPTO]]*DETALLE_GD_1[[#This Row],[CANTIDAD RECIBIDA]]</f>
        <v>30952.350000000002</v>
      </c>
      <c r="AC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5" s="3">
        <f>+DETALLE_GD_1[[#This Row],[CANTIDAD SOLICITADA]]-DETALLE_GD_1[[#This Row],[DEVOLUCIÓN]]</f>
        <v>4500</v>
      </c>
      <c r="AE765" s="38">
        <f>+_xlfn.XLOOKUP(DETALLE_GD_1[[#This Row],[CODIGO]],PRODUCTOS[CODIGO],PRODUCTOS[DESC CORTA],"",0)</f>
        <v>0</v>
      </c>
      <c r="AF765"/>
      <c r="AI765"/>
    </row>
    <row r="766" spans="1:35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6"/>
      <c r="V766" s="2"/>
      <c r="W766">
        <v>5947</v>
      </c>
      <c r="X766" s="2">
        <v>6579000000</v>
      </c>
      <c r="Y766" s="6">
        <v>959764.51785405388</v>
      </c>
      <c r="Z766" s="38">
        <v>10010</v>
      </c>
      <c r="AA766" s="86">
        <f>+((DETALLE_GD_1[[#This Row],[VALOR X UN (GD)]]-DETALLE_GD_1[[#This Row],[VALOR PPTO]])/DETALLE_GD_1[[#This Row],[VALOR PPTO]])</f>
        <v>-0.96822970634983885</v>
      </c>
      <c r="AB766" s="2">
        <f>+DETALLE_GD_1[[#This Row],[VALOR PPTO]]*DETALLE_GD_1[[#This Row],[CANTIDAD RECIBIDA]]</f>
        <v>959764.5</v>
      </c>
      <c r="AC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66" s="3">
        <f>+DETALLE_GD_1[[#This Row],[CANTIDAD SOLICITADA]]-DETALLE_GD_1[[#This Row],[DEVOLUCIÓN]]</f>
        <v>9000</v>
      </c>
      <c r="AE766" s="38" t="str">
        <f>+_xlfn.XLOOKUP(DETALLE_GD_1[[#This Row],[CODIGO]],PRODUCTOS[CODIGO],PRODUCTOS[DESC CORTA],"",0)</f>
        <v>TORNILLO CRS 6X1 5/8</v>
      </c>
      <c r="AF766"/>
      <c r="AI766"/>
    </row>
    <row r="767" spans="1:35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6"/>
      <c r="V767" s="2"/>
      <c r="W767">
        <v>5947</v>
      </c>
      <c r="X767" s="2">
        <v>6579000000</v>
      </c>
      <c r="Y767" s="6">
        <v>601277.10064200009</v>
      </c>
      <c r="Z767" s="38">
        <v>10010</v>
      </c>
      <c r="AA767" s="86">
        <f>+((DETALLE_GD_1[[#This Row],[VALOR X UN (GD)]]-DETALLE_GD_1[[#This Row],[VALOR PPTO]])/DETALLE_GD_1[[#This Row],[VALOR PPTO]])</f>
        <v>-1.59678326279298E-2</v>
      </c>
      <c r="AB767" s="2">
        <f>+DETALLE_GD_1[[#This Row],[VALOR PPTO]]*DETALLE_GD_1[[#This Row],[CANTIDAD RECIBIDA]]</f>
        <v>601277.09400000004</v>
      </c>
      <c r="AC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7" s="3">
        <f>+DETALLE_GD_1[[#This Row],[CANTIDAD SOLICITADA]]-DETALLE_GD_1[[#This Row],[DEVOLUCIÓN]]</f>
        <v>162</v>
      </c>
      <c r="AE767" s="38" t="str">
        <f>+_xlfn.XLOOKUP(DETALLE_GD_1[[#This Row],[CODIGO]],PRODUCTOS[CODIGO],PRODUCTOS[DESC CORTA],"",0)</f>
        <v>AISLAN GLASS 140MM</v>
      </c>
      <c r="AF767"/>
      <c r="AI767"/>
    </row>
    <row r="768" spans="1:35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6"/>
      <c r="V768" s="2"/>
      <c r="W768">
        <v>5947</v>
      </c>
      <c r="X768" s="2">
        <v>6579000000</v>
      </c>
      <c r="Y768" s="6">
        <v>453321.13050000009</v>
      </c>
      <c r="Z768" s="38">
        <v>10010</v>
      </c>
      <c r="AA768" s="86">
        <f>+((DETALLE_GD_1[[#This Row],[VALOR X UN (GD)]]-DETALLE_GD_1[[#This Row],[VALOR PPTO]])/DETALLE_GD_1[[#This Row],[VALOR PPTO]])</f>
        <v>6.7479461599475155E-2</v>
      </c>
      <c r="AB768" s="2">
        <f>+DETALLE_GD_1[[#This Row],[VALOR PPTO]]*DETALLE_GD_1[[#This Row],[CANTIDAD RECIBIDA]]</f>
        <v>453321.13320000004</v>
      </c>
      <c r="AC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8" s="3">
        <f>+DETALLE_GD_1[[#This Row],[CANTIDAD SOLICITADA]]-DETALLE_GD_1[[#This Row],[DEVOLUCIÓN]]</f>
        <v>108</v>
      </c>
      <c r="AE768" s="38" t="str">
        <f>+_xlfn.XLOOKUP(DETALLE_GD_1[[#This Row],[CODIGO]],PRODUCTOS[CODIGO],PRODUCTOS[DESC CORTA],"",0)</f>
        <v>AISLAN ROCA 90MM</v>
      </c>
      <c r="AF768"/>
      <c r="AI768"/>
    </row>
    <row r="769" spans="1:35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6"/>
      <c r="V769" s="2"/>
      <c r="W769">
        <v>5947</v>
      </c>
      <c r="X769" s="2">
        <v>6579000000</v>
      </c>
      <c r="Y769" s="6">
        <v>570454.86033000005</v>
      </c>
      <c r="Z769" s="38">
        <v>10010</v>
      </c>
      <c r="AA769" s="86">
        <f>+((DETALLE_GD_1[[#This Row],[VALOR X UN (GD)]]-DETALLE_GD_1[[#This Row],[VALOR PPTO]])/DETALLE_GD_1[[#This Row],[VALOR PPTO]])</f>
        <v>-2.9800560943939822E-2</v>
      </c>
      <c r="AB769" s="2">
        <f>+DETALLE_GD_1[[#This Row],[VALOR PPTO]]*DETALLE_GD_1[[#This Row],[CANTIDAD RECIBIDA]]</f>
        <v>570454.86599999992</v>
      </c>
      <c r="AC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69" s="3">
        <f>+DETALLE_GD_1[[#This Row],[CANTIDAD SOLICITADA]]-DETALLE_GD_1[[#This Row],[DEVOLUCIÓN]]</f>
        <v>270</v>
      </c>
      <c r="AE769" s="38" t="str">
        <f>+_xlfn.XLOOKUP(DETALLE_GD_1[[#This Row],[CODIGO]],PRODUCTOS[CODIGO],PRODUCTOS[DESC CORTA],"",0)</f>
        <v>AISLAN GLASS 90MM</v>
      </c>
      <c r="AF769"/>
      <c r="AI769"/>
    </row>
    <row r="770" spans="1:35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6"/>
      <c r="V770" s="2"/>
      <c r="W770">
        <v>5947</v>
      </c>
      <c r="X770" s="2">
        <v>6579000000</v>
      </c>
      <c r="Y770" s="6">
        <v>336000</v>
      </c>
      <c r="Z770" s="38">
        <v>10010</v>
      </c>
      <c r="AA770" s="86">
        <f>+((DETALLE_GD_1[[#This Row],[VALOR X UN (GD)]]-DETALLE_GD_1[[#This Row],[VALOR PPTO]])/DETALLE_GD_1[[#This Row],[VALOR PPTO]])</f>
        <v>0</v>
      </c>
      <c r="AB770" s="2">
        <f>+DETALLE_GD_1[[#This Row],[VALOR PPTO]]*DETALLE_GD_1[[#This Row],[CANTIDAD RECIBIDA]]</f>
        <v>336000</v>
      </c>
      <c r="AC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0" s="3">
        <f>+DETALLE_GD_1[[#This Row],[CANTIDAD SOLICITADA]]-DETALLE_GD_1[[#This Row],[DEVOLUCIÓN]]</f>
        <v>4</v>
      </c>
      <c r="AE770" s="38" t="str">
        <f>+_xlfn.XLOOKUP(DETALLE_GD_1[[#This Row],[CODIGO]],PRODUCTOS[CODIGO],PRODUCTOS[DESC CORTA],"",0)</f>
        <v>TERMINACION TOP COAT</v>
      </c>
      <c r="AF770"/>
      <c r="AI770"/>
    </row>
    <row r="771" spans="1:35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6"/>
      <c r="V771" s="2"/>
      <c r="W771">
        <v>5947</v>
      </c>
      <c r="X771" s="2">
        <v>6579000000</v>
      </c>
      <c r="Y771" s="6">
        <v>472000.00000000006</v>
      </c>
      <c r="Z771" s="38">
        <v>10010</v>
      </c>
      <c r="AA771" s="86">
        <f>+((DETALLE_GD_1[[#This Row],[VALOR X UN (GD)]]-DETALLE_GD_1[[#This Row],[VALOR PPTO]])/DETALLE_GD_1[[#This Row],[VALOR PPTO]])</f>
        <v>0</v>
      </c>
      <c r="AB771" s="2">
        <f>+DETALLE_GD_1[[#This Row],[VALOR PPTO]]*DETALLE_GD_1[[#This Row],[CANTIDAD RECIBIDA]]</f>
        <v>472000</v>
      </c>
      <c r="AC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1" s="3">
        <f>+DETALLE_GD_1[[#This Row],[CANTIDAD SOLICITADA]]-DETALLE_GD_1[[#This Row],[DEVOLUCIÓN]]</f>
        <v>4</v>
      </c>
      <c r="AE771" s="38" t="str">
        <f>+_xlfn.XLOOKUP(DETALLE_GD_1[[#This Row],[CODIGO]],PRODUCTOS[CODIGO],PRODUCTOS[DESC CORTA],"",0)</f>
        <v>RECUBRIMIENTO INTERMEDIO TEXTURADA</v>
      </c>
      <c r="AF771"/>
      <c r="AI771"/>
    </row>
    <row r="772" spans="1:35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6"/>
      <c r="V772" s="2"/>
      <c r="W772">
        <v>5947</v>
      </c>
      <c r="X772" s="2">
        <v>6579000000</v>
      </c>
      <c r="Y772" s="6">
        <v>118000</v>
      </c>
      <c r="Z772" s="38">
        <v>10010</v>
      </c>
      <c r="AA772" s="86">
        <f>+((DETALLE_GD_1[[#This Row],[VALOR X UN (GD)]]-DETALLE_GD_1[[#This Row],[VALOR PPTO]])/DETALLE_GD_1[[#This Row],[VALOR PPTO]])</f>
        <v>0</v>
      </c>
      <c r="AB772" s="2">
        <f>+DETALLE_GD_1[[#This Row],[VALOR PPTO]]*DETALLE_GD_1[[#This Row],[CANTIDAD RECIBIDA]]</f>
        <v>118000</v>
      </c>
      <c r="AC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2" s="3">
        <f>+DETALLE_GD_1[[#This Row],[CANTIDAD SOLICITADA]]-DETALLE_GD_1[[#This Row],[DEVOLUCIÓN]]</f>
        <v>2</v>
      </c>
      <c r="AE772" s="38">
        <f>+_xlfn.XLOOKUP(DETALLE_GD_1[[#This Row],[CODIGO]],PRODUCTOS[CODIGO],PRODUCTOS[DESC CORTA],"",0)</f>
        <v>0</v>
      </c>
      <c r="AF772"/>
      <c r="AI772"/>
    </row>
    <row r="773" spans="1:35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6"/>
      <c r="V773" s="2"/>
      <c r="W773">
        <v>5947</v>
      </c>
      <c r="X773" s="2">
        <v>6579000000</v>
      </c>
      <c r="Y773" s="6">
        <v>3564912</v>
      </c>
      <c r="Z773" s="38">
        <v>10010</v>
      </c>
      <c r="AA773" s="86">
        <f>+((DETALLE_GD_1[[#This Row],[VALOR X UN (GD)]]-DETALLE_GD_1[[#This Row],[VALOR PPTO]])/DETALLE_GD_1[[#This Row],[VALOR PPTO]])</f>
        <v>-8.2919866970068257E-2</v>
      </c>
      <c r="AB773" s="2">
        <f>+DETALLE_GD_1[[#This Row],[VALOR PPTO]]*DETALLE_GD_1[[#This Row],[CANTIDAD RECIBIDA]]</f>
        <v>3564912</v>
      </c>
      <c r="AC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3" s="3">
        <f>+DETALLE_GD_1[[#This Row],[CANTIDAD SOLICITADA]]-DETALLE_GD_1[[#This Row],[DEVOLUCIÓN]]</f>
        <v>624</v>
      </c>
      <c r="AE773" s="38">
        <f>+_xlfn.XLOOKUP(DETALLE_GD_1[[#This Row],[CODIGO]],PRODUCTOS[CODIGO],PRODUCTOS[DESC CORTA],"",0)</f>
        <v>0</v>
      </c>
      <c r="AF773"/>
      <c r="AI773"/>
    </row>
    <row r="774" spans="1:35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6"/>
      <c r="V774" s="2"/>
      <c r="W774">
        <v>5947</v>
      </c>
      <c r="X774" s="2">
        <v>6579000000</v>
      </c>
      <c r="Y774" s="6">
        <v>1229712.6064800003</v>
      </c>
      <c r="Z774" s="38">
        <v>10010</v>
      </c>
      <c r="AA774" s="86">
        <f>+((DETALLE_GD_1[[#This Row],[VALOR X UN (GD)]]-DETALLE_GD_1[[#This Row],[VALOR PPTO]])/DETALLE_GD_1[[#This Row],[VALOR PPTO]])</f>
        <v>-3.2866703976197398E-2</v>
      </c>
      <c r="AB774" s="2">
        <f>+DETALLE_GD_1[[#This Row],[VALOR PPTO]]*DETALLE_GD_1[[#This Row],[CANTIDAD RECIBIDA]]</f>
        <v>1229712.5999999999</v>
      </c>
      <c r="AC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4" s="3">
        <f>+DETALLE_GD_1[[#This Row],[CANTIDAD SOLICITADA]]-DETALLE_GD_1[[#This Row],[DEVOLUCIÓN]]</f>
        <v>240</v>
      </c>
      <c r="AE774" s="38" t="str">
        <f>+_xlfn.XLOOKUP(DETALLE_GD_1[[#This Row],[CODIGO]],PRODUCTOS[CODIGO],PRODUCTOS[DESC CORTA],"",0)</f>
        <v>PINO 2X4X320</v>
      </c>
      <c r="AF774"/>
      <c r="AI774"/>
    </row>
    <row r="775" spans="1:35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6"/>
      <c r="V775" s="2"/>
      <c r="W775">
        <v>5947</v>
      </c>
      <c r="X775" s="2">
        <v>6579000000</v>
      </c>
      <c r="Y775" s="6">
        <v>2961510.1115760002</v>
      </c>
      <c r="Z775" s="38">
        <v>10010</v>
      </c>
      <c r="AA775" s="86">
        <f>+((DETALLE_GD_1[[#This Row],[VALOR X UN (GD)]]-DETALLE_GD_1[[#This Row],[VALOR PPTO]])/DETALLE_GD_1[[#This Row],[VALOR PPTO]])</f>
        <v>-5.7529811581396841E-2</v>
      </c>
      <c r="AB775" s="2">
        <f>+DETALLE_GD_1[[#This Row],[VALOR PPTO]]*DETALLE_GD_1[[#This Row],[CANTIDAD RECIBIDA]]</f>
        <v>2961510.12</v>
      </c>
      <c r="AC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5" s="3">
        <f>+DETALLE_GD_1[[#This Row],[CANTIDAD SOLICITADA]]-DETALLE_GD_1[[#This Row],[DEVOLUCIÓN]]</f>
        <v>216</v>
      </c>
      <c r="AE775" s="38" t="str">
        <f>+_xlfn.XLOOKUP(DETALLE_GD_1[[#This Row],[CODIGO]],PRODUCTOS[CODIGO],PRODUCTOS[DESC CORTA],"",0)</f>
        <v>PINO 2X8X4</v>
      </c>
      <c r="AF775"/>
      <c r="AI775"/>
    </row>
    <row r="776" spans="1:35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6"/>
      <c r="V776" s="2"/>
      <c r="W776">
        <v>5947</v>
      </c>
      <c r="X776" s="2">
        <v>6579000000</v>
      </c>
      <c r="Y776" s="6">
        <v>737265.73368000018</v>
      </c>
      <c r="Z776" s="38">
        <v>10010</v>
      </c>
      <c r="AA776" s="86">
        <f>+((DETALLE_GD_1[[#This Row],[VALOR X UN (GD)]]-DETALLE_GD_1[[#This Row],[VALOR PPTO]])/DETALLE_GD_1[[#This Row],[VALOR PPTO]])</f>
        <v>3.5807984521162076E-7</v>
      </c>
      <c r="AB776" s="2">
        <f>+DETALLE_GD_1[[#This Row],[VALOR PPTO]]*DETALLE_GD_1[[#This Row],[CANTIDAD RECIBIDA]]</f>
        <v>737265.73439999996</v>
      </c>
      <c r="AC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76" s="3">
        <f>+DETALLE_GD_1[[#This Row],[CANTIDAD SOLICITADA]]-DETALLE_GD_1[[#This Row],[DEVOLUCIÓN]]</f>
        <v>48</v>
      </c>
      <c r="AE776" s="38" t="str">
        <f>+_xlfn.XLOOKUP(DETALLE_GD_1[[#This Row],[CODIGO]],PRODUCTOS[CODIGO],PRODUCTOS[DESC CORTA],"",0)</f>
        <v>PINO 3X8X320</v>
      </c>
      <c r="AF776"/>
      <c r="AI776"/>
    </row>
    <row r="777" spans="1:35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558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6" t="s">
        <v>2028</v>
      </c>
      <c r="V777" s="2">
        <v>172800</v>
      </c>
      <c r="W777">
        <v>6000</v>
      </c>
      <c r="X777" s="2">
        <v>6579000000</v>
      </c>
      <c r="Y777" s="6">
        <v>366624</v>
      </c>
      <c r="Z777" s="38">
        <v>10010</v>
      </c>
      <c r="AA777" s="86">
        <f>+((DETALLE_GD_1[[#This Row],[VALOR X UN (GD)]]-DETALLE_GD_1[[#This Row],[VALOR PPTO]])/DETALLE_GD_1[[#This Row],[VALOR PPTO]])</f>
        <v>-0.76433621366849958</v>
      </c>
      <c r="AB777" s="2">
        <f>+DETALLE_GD_1[[#This Row],[VALOR PPTO]]*DETALLE_GD_1[[#This Row],[CANTIDAD RECIBIDA]]</f>
        <v>366624</v>
      </c>
      <c r="AC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7" s="3">
        <f>+DETALLE_GD_1[[#This Row],[CANTIDAD SOLICITADA]]-DETALLE_GD_1[[#This Row],[DEVOLUCIÓN]]</f>
        <v>72</v>
      </c>
      <c r="AE777" s="38" t="str">
        <f>+_xlfn.XLOOKUP(DETALLE_GD_1[[#This Row],[CODIGO]],PRODUCTOS[CODIGO],PRODUCTOS[DESC CORTA],"",0)</f>
        <v/>
      </c>
      <c r="AF777"/>
      <c r="AI777"/>
    </row>
    <row r="778" spans="1:35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559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6"/>
      <c r="V778" s="2"/>
      <c r="W778">
        <v>6000</v>
      </c>
      <c r="X778" s="2">
        <v>6579000000</v>
      </c>
      <c r="Y778" s="6">
        <v>366624</v>
      </c>
      <c r="Z778" s="38">
        <v>10010</v>
      </c>
      <c r="AA778" s="86">
        <f>+((DETALLE_GD_1[[#This Row],[VALOR X UN (GD)]]-DETALLE_GD_1[[#This Row],[VALOR PPTO]])/DETALLE_GD_1[[#This Row],[VALOR PPTO]])</f>
        <v>-0.76433621366849958</v>
      </c>
      <c r="AB778" s="2">
        <f>+DETALLE_GD_1[[#This Row],[VALOR PPTO]]*DETALLE_GD_1[[#This Row],[CANTIDAD RECIBIDA]]</f>
        <v>366624</v>
      </c>
      <c r="AC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8" s="3">
        <f>+DETALLE_GD_1[[#This Row],[CANTIDAD SOLICITADA]]-DETALLE_GD_1[[#This Row],[DEVOLUCIÓN]]</f>
        <v>72</v>
      </c>
      <c r="AE778" s="38" t="str">
        <f>+_xlfn.XLOOKUP(DETALLE_GD_1[[#This Row],[CODIGO]],PRODUCTOS[CODIGO],PRODUCTOS[DESC CORTA],"",0)</f>
        <v/>
      </c>
      <c r="AF778"/>
      <c r="AI778"/>
    </row>
    <row r="779" spans="1:35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560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6" t="s">
        <v>2028</v>
      </c>
      <c r="V779" s="2">
        <v>507675</v>
      </c>
      <c r="W779">
        <v>6000</v>
      </c>
      <c r="X779" s="2">
        <v>6579000000</v>
      </c>
      <c r="Y779" s="6">
        <v>261650</v>
      </c>
      <c r="Z779" s="38">
        <v>10010</v>
      </c>
      <c r="AA779" s="86">
        <f>+((DETALLE_GD_1[[#This Row],[VALOR X UN (GD)]]-DETALLE_GD_1[[#This Row],[VALOR PPTO]])/DETALLE_GD_1[[#This Row],[VALOR PPTO]])</f>
        <v>0</v>
      </c>
      <c r="AB779" s="2">
        <f>+DETALLE_GD_1[[#This Row],[VALOR PPTO]]*DETALLE_GD_1[[#This Row],[CANTIDAD RECIBIDA]]</f>
        <v>261650</v>
      </c>
      <c r="AC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79" s="3">
        <f>+DETALLE_GD_1[[#This Row],[CANTIDAD SOLICITADA]]-DETALLE_GD_1[[#This Row],[DEVOLUCIÓN]]</f>
        <v>25</v>
      </c>
      <c r="AE779" s="38" t="str">
        <f>+_xlfn.XLOOKUP(DETALLE_GD_1[[#This Row],[CODIGO]],PRODUCTOS[CODIGO],PRODUCTOS[DESC CORTA],"",0)</f>
        <v>E</v>
      </c>
      <c r="AF779"/>
      <c r="AI779"/>
    </row>
    <row r="780" spans="1:35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561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6"/>
      <c r="V780" s="2"/>
      <c r="W780">
        <v>6000</v>
      </c>
      <c r="X780" s="2">
        <v>6579000000</v>
      </c>
      <c r="Y780" s="6">
        <v>246025</v>
      </c>
      <c r="Z780" s="38">
        <v>10010</v>
      </c>
      <c r="AA780" s="86">
        <f>+((DETALLE_GD_1[[#This Row],[VALOR X UN (GD)]]-DETALLE_GD_1[[#This Row],[VALOR PPTO]])/DETALLE_GD_1[[#This Row],[VALOR PPTO]])</f>
        <v>0</v>
      </c>
      <c r="AB780" s="2">
        <f>+DETALLE_GD_1[[#This Row],[VALOR PPTO]]*DETALLE_GD_1[[#This Row],[CANTIDAD RECIBIDA]]</f>
        <v>246025</v>
      </c>
      <c r="AC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0" s="3">
        <f>+DETALLE_GD_1[[#This Row],[CANTIDAD SOLICITADA]]-DETALLE_GD_1[[#This Row],[DEVOLUCIÓN]]</f>
        <v>25</v>
      </c>
      <c r="AE780" s="38" t="str">
        <f>+_xlfn.XLOOKUP(DETALLE_GD_1[[#This Row],[CODIGO]],PRODUCTOS[CODIGO],PRODUCTOS[DESC CORTA],"",0)</f>
        <v>E</v>
      </c>
      <c r="AF780"/>
      <c r="AI780"/>
    </row>
    <row r="781" spans="1:35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707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6" t="s">
        <v>2027</v>
      </c>
      <c r="V781" s="2">
        <v>2282650</v>
      </c>
      <c r="W781">
        <v>5947</v>
      </c>
      <c r="X781" s="2">
        <v>6579000000</v>
      </c>
      <c r="Y781" s="6" t="s">
        <v>355</v>
      </c>
      <c r="Z781" s="38">
        <v>10010</v>
      </c>
      <c r="AA781" s="86" t="e">
        <f>+((DETALLE_GD_1[[#This Row],[VALOR X UN (GD)]]-DETALLE_GD_1[[#This Row],[VALOR PPTO]])/DETALLE_GD_1[[#This Row],[VALOR PPTO]])</f>
        <v>#DIV/0!</v>
      </c>
      <c r="AB781" s="2">
        <f>+DETALLE_GD_1[[#This Row],[VALOR PPTO]]*DETALLE_GD_1[[#This Row],[CANTIDAD RECIBIDA]]</f>
        <v>0</v>
      </c>
      <c r="AC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1" s="3">
        <f>+DETALLE_GD_1[[#This Row],[CANTIDAD SOLICITADA]]-DETALLE_GD_1[[#This Row],[DEVOLUCIÓN]]</f>
        <v>24</v>
      </c>
      <c r="AE781" s="38" t="str">
        <f>+_xlfn.XLOOKUP(DETALLE_GD_1[[#This Row],[CODIGO]],PRODUCTOS[CODIGO],PRODUCTOS[DESC CORTA],"",0)</f>
        <v/>
      </c>
      <c r="AF781"/>
      <c r="AI781"/>
    </row>
    <row r="782" spans="1:35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6"/>
      <c r="V782" s="2"/>
      <c r="W782">
        <v>5947</v>
      </c>
      <c r="X782" s="2">
        <v>6579000000</v>
      </c>
      <c r="Y782" s="6">
        <v>1529748.5150160005</v>
      </c>
      <c r="Z782" s="38">
        <v>10010</v>
      </c>
      <c r="AA782" s="86">
        <f>+((DETALLE_GD_1[[#This Row],[VALOR X UN (GD)]]-DETALLE_GD_1[[#This Row],[VALOR PPTO]])/DETALLE_GD_1[[#This Row],[VALOR PPTO]])</f>
        <v>1.7172417873936391E-2</v>
      </c>
      <c r="AB782" s="2">
        <f>+DETALLE_GD_1[[#This Row],[VALOR PPTO]]*DETALLE_GD_1[[#This Row],[CANTIDAD RECIBIDA]]</f>
        <v>1529748.5183999999</v>
      </c>
      <c r="AC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2" s="3">
        <f>+DETALLE_GD_1[[#This Row],[CANTIDAD SOLICITADA]]-DETALLE_GD_1[[#This Row],[DEVOLUCIÓN]]</f>
        <v>72</v>
      </c>
      <c r="AE782" s="38" t="str">
        <f>+_xlfn.XLOOKUP(DETALLE_GD_1[[#This Row],[CODIGO]],PRODUCTOS[CODIGO],PRODUCTOS[DESC CORTA],"",0)</f>
        <v>SMARTPANEL</v>
      </c>
      <c r="AF782"/>
      <c r="AI782"/>
    </row>
    <row r="783" spans="1:35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6"/>
      <c r="V783" s="2"/>
      <c r="W783">
        <v>5947</v>
      </c>
      <c r="X783" s="2">
        <v>6579000000</v>
      </c>
      <c r="Y783" s="6">
        <v>34391.599999999999</v>
      </c>
      <c r="Z783" s="38">
        <v>10010</v>
      </c>
      <c r="AA783" s="86">
        <f>+((DETALLE_GD_1[[#This Row],[VALOR X UN (GD)]]-DETALLE_GD_1[[#This Row],[VALOR PPTO]])/DETALLE_GD_1[[#This Row],[VALOR PPTO]])</f>
        <v>1.4538476076903731E-5</v>
      </c>
      <c r="AB783" s="2">
        <f>+DETALLE_GD_1[[#This Row],[VALOR PPTO]]*DETALLE_GD_1[[#This Row],[CANTIDAD RECIBIDA]]</f>
        <v>34391.5</v>
      </c>
      <c r="AC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3" s="3">
        <f>+DETALLE_GD_1[[#This Row],[CANTIDAD SOLICITADA]]-DETALLE_GD_1[[#This Row],[DEVOLUCIÓN]]</f>
        <v>5000</v>
      </c>
      <c r="AE783" s="38">
        <f>+_xlfn.XLOOKUP(DETALLE_GD_1[[#This Row],[CODIGO]],PRODUCTOS[CODIGO],PRODUCTOS[DESC CORTA],"",0)</f>
        <v>0</v>
      </c>
      <c r="AF783"/>
      <c r="AI783"/>
    </row>
    <row r="784" spans="1:35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6"/>
      <c r="V784" s="2"/>
      <c r="W784">
        <v>5947</v>
      </c>
      <c r="X784" s="2">
        <v>6579000000</v>
      </c>
      <c r="Y784" s="6">
        <v>625076.66666800017</v>
      </c>
      <c r="Z784" s="38">
        <v>10010</v>
      </c>
      <c r="AA784" s="86">
        <f>+((DETALLE_GD_1[[#This Row],[VALOR X UN (GD)]]-DETALLE_GD_1[[#This Row],[VALOR PPTO]])/DETALLE_GD_1[[#This Row],[VALOR PPTO]])</f>
        <v>-8.6608044861354056E-3</v>
      </c>
      <c r="AB784" s="2">
        <f>+DETALLE_GD_1[[#This Row],[VALOR PPTO]]*DETALLE_GD_1[[#This Row],[CANTIDAD RECIBIDA]]</f>
        <v>625076.66680000001</v>
      </c>
      <c r="AC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4" s="3">
        <f>+DETALLE_GD_1[[#This Row],[CANTIDAD SOLICITADA]]-DETALLE_GD_1[[#This Row],[DEVOLUCIÓN]]</f>
        <v>4</v>
      </c>
      <c r="AE784" s="38" t="str">
        <f>+_xlfn.XLOOKUP(DETALLE_GD_1[[#This Row],[CODIGO]],PRODUCTOS[CODIGO],PRODUCTOS[DESC CORTA],"",0)</f>
        <v>MEMBRANA PVC</v>
      </c>
      <c r="AF784"/>
      <c r="AI784"/>
    </row>
    <row r="785" spans="1:35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6"/>
      <c r="V785" s="2"/>
      <c r="W785">
        <v>5947</v>
      </c>
      <c r="X785" s="2">
        <v>6579000000</v>
      </c>
      <c r="Y785" s="6">
        <v>16517.660688</v>
      </c>
      <c r="Z785" s="38">
        <v>10010</v>
      </c>
      <c r="AA785" s="86">
        <f>+((DETALLE_GD_1[[#This Row],[VALOR X UN (GD)]]-DETALLE_GD_1[[#This Row],[VALOR PPTO]])/DETALLE_GD_1[[#This Row],[VALOR PPTO]])</f>
        <v>2.0559812453786519E-5</v>
      </c>
      <c r="AB785" s="2">
        <f>+DETALLE_GD_1[[#This Row],[VALOR PPTO]]*DETALLE_GD_1[[#This Row],[CANTIDAD RECIBIDA]]</f>
        <v>16517.660400000001</v>
      </c>
      <c r="AC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5" s="3">
        <f>+DETALLE_GD_1[[#This Row],[CANTIDAD SOLICITADA]]-DETALLE_GD_1[[#This Row],[DEVOLUCIÓN]]</f>
        <v>12</v>
      </c>
      <c r="AE785" s="38">
        <f>+_xlfn.XLOOKUP(DETALLE_GD_1[[#This Row],[CODIGO]],PRODUCTOS[CODIGO],PRODUCTOS[DESC CORTA],"",0)</f>
        <v>0</v>
      </c>
      <c r="AF785"/>
      <c r="AI785"/>
    </row>
    <row r="786" spans="1:35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562</v>
      </c>
      <c r="G786" s="81" t="s">
        <v>708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6"/>
      <c r="V786" s="2"/>
      <c r="W786">
        <v>5947</v>
      </c>
      <c r="X786" s="2">
        <v>6579000000</v>
      </c>
      <c r="Y786" s="6" t="s">
        <v>355</v>
      </c>
      <c r="Z786" s="38">
        <v>10010</v>
      </c>
      <c r="AA786" s="86" t="e">
        <f>+((DETALLE_GD_1[[#This Row],[VALOR X UN (GD)]]-DETALLE_GD_1[[#This Row],[VALOR PPTO]])/DETALLE_GD_1[[#This Row],[VALOR PPTO]])</f>
        <v>#DIV/0!</v>
      </c>
      <c r="AB786" s="2">
        <f>+DETALLE_GD_1[[#This Row],[VALOR PPTO]]*DETALLE_GD_1[[#This Row],[CANTIDAD RECIBIDA]]</f>
        <v>0</v>
      </c>
      <c r="AC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6" s="3">
        <f>+DETALLE_GD_1[[#This Row],[CANTIDAD SOLICITADA]]-DETALLE_GD_1[[#This Row],[DEVOLUCIÓN]]</f>
        <v>50</v>
      </c>
      <c r="AE786" s="38" t="str">
        <f>+_xlfn.XLOOKUP(DETALLE_GD_1[[#This Row],[CODIGO]],PRODUCTOS[CODIGO],PRODUCTOS[DESC CORTA],"",0)</f>
        <v/>
      </c>
      <c r="AF786"/>
      <c r="AI786"/>
    </row>
    <row r="787" spans="1:35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6" t="s">
        <v>2022</v>
      </c>
      <c r="V787" s="2">
        <v>5354918</v>
      </c>
      <c r="W787">
        <v>6000</v>
      </c>
      <c r="X787" s="2">
        <v>6579000000</v>
      </c>
      <c r="Y787" s="6">
        <v>210000.00000000015</v>
      </c>
      <c r="Z787" s="38">
        <v>10010</v>
      </c>
      <c r="AA787" s="86">
        <f>+((DETALLE_GD_1[[#This Row],[VALOR X UN (GD)]]-DETALLE_GD_1[[#This Row],[VALOR PPTO]])/DETALLE_GD_1[[#This Row],[VALOR PPTO]])</f>
        <v>0</v>
      </c>
      <c r="AB787" s="2">
        <f>+DETALLE_GD_1[[#This Row],[VALOR PPTO]]*DETALLE_GD_1[[#This Row],[CANTIDAD RECIBIDA]]</f>
        <v>210000</v>
      </c>
      <c r="AC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87" s="3">
        <f>+DETALLE_GD_1[[#This Row],[CANTIDAD SOLICITADA]]-DETALLE_GD_1[[#This Row],[DEVOLUCIÓN]]</f>
        <v>6</v>
      </c>
      <c r="AE787" s="38" t="str">
        <f>+_xlfn.XLOOKUP(DETALLE_GD_1[[#This Row],[CODIGO]],PRODUCTOS[CODIGO],PRODUCTOS[DESC CORTA],"",0)</f>
        <v>CLAVO HELICOIDAL PROFIX</v>
      </c>
      <c r="AF787"/>
      <c r="AI787"/>
    </row>
    <row r="788" spans="1:35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6"/>
      <c r="V788" s="2"/>
      <c r="W788">
        <v>6000</v>
      </c>
      <c r="X788" s="2">
        <v>6579000000</v>
      </c>
      <c r="Y788" s="6">
        <v>1182938.1000000001</v>
      </c>
      <c r="Z788" s="38">
        <v>10010</v>
      </c>
      <c r="AA788" s="86">
        <f>+((DETALLE_GD_1[[#This Row],[VALOR X UN (GD)]]-DETALLE_GD_1[[#This Row],[VALOR PPTO]])/DETALLE_GD_1[[#This Row],[VALOR PPTO]])</f>
        <v>0</v>
      </c>
      <c r="AB788" s="2">
        <f>+DETALLE_GD_1[[#This Row],[VALOR PPTO]]*DETALLE_GD_1[[#This Row],[CANTIDAD RECIBIDA]]</f>
        <v>1182938</v>
      </c>
      <c r="AC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8" s="3">
        <f>+DETALLE_GD_1[[#This Row],[CANTIDAD SOLICITADA]]-DETALLE_GD_1[[#This Row],[DEVOLUCIÓN]]</f>
        <v>2500</v>
      </c>
      <c r="AE788" s="38" t="str">
        <f>+_xlfn.XLOOKUP(DETALLE_GD_1[[#This Row],[CODIGO]],PRODUCTOS[CODIGO],PRODUCTOS[DESC CORTA],"",0)</f>
        <v>TORNILLO SIMPSON 6"</v>
      </c>
      <c r="AF788"/>
      <c r="AI788"/>
    </row>
    <row r="789" spans="1:35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6"/>
      <c r="V789" s="2"/>
      <c r="W789">
        <v>6000</v>
      </c>
      <c r="X789" s="2">
        <v>6579000000</v>
      </c>
      <c r="Y789" s="6">
        <v>1622474.7756000008</v>
      </c>
      <c r="Z789" s="38">
        <v>10010</v>
      </c>
      <c r="AA789" s="86">
        <f>+((DETALLE_GD_1[[#This Row],[VALOR X UN (GD)]]-DETALLE_GD_1[[#This Row],[VALOR PPTO]])/DETALLE_GD_1[[#This Row],[VALOR PPTO]])</f>
        <v>-4.4893093389364383E-3</v>
      </c>
      <c r="AB789" s="2">
        <f>+DETALLE_GD_1[[#This Row],[VALOR PPTO]]*DETALLE_GD_1[[#This Row],[CANTIDAD RECIBIDA]]</f>
        <v>1622474.784</v>
      </c>
      <c r="AC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89" s="3">
        <f>+DETALLE_GD_1[[#This Row],[CANTIDAD SOLICITADA]]-DETALLE_GD_1[[#This Row],[DEVOLUCIÓN]]</f>
        <v>168</v>
      </c>
      <c r="AE789" s="38" t="str">
        <f>+_xlfn.XLOOKUP(DETALLE_GD_1[[#This Row],[CODIGO]],PRODUCTOS[CODIGO],PRODUCTOS[DESC CORTA],"",0)</f>
        <v>OSB 9.5</v>
      </c>
      <c r="AF789"/>
      <c r="AI789"/>
    </row>
    <row r="790" spans="1:35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6"/>
      <c r="V790" s="2"/>
      <c r="W790">
        <v>6000</v>
      </c>
      <c r="X790" s="2">
        <v>6579000000</v>
      </c>
      <c r="Y790" s="6">
        <v>1947659.9999999993</v>
      </c>
      <c r="Z790" s="38">
        <v>10010</v>
      </c>
      <c r="AA790" s="86">
        <f>+((DETALLE_GD_1[[#This Row],[VALOR X UN (GD)]]-DETALLE_GD_1[[#This Row],[VALOR PPTO]])/DETALLE_GD_1[[#This Row],[VALOR PPTO]])</f>
        <v>-5.1855560005389863E-5</v>
      </c>
      <c r="AB790" s="2">
        <f>+DETALLE_GD_1[[#This Row],[VALOR PPTO]]*DETALLE_GD_1[[#This Row],[CANTIDAD RECIBIDA]]</f>
        <v>1947660</v>
      </c>
      <c r="AC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790" s="3">
        <f>+DETALLE_GD_1[[#This Row],[CANTIDAD SOLICITADA]]-DETALLE_GD_1[[#This Row],[DEVOLUCIÓN]]</f>
        <v>130</v>
      </c>
      <c r="AE790" s="38" t="str">
        <f>+_xlfn.XLOOKUP(DETALLE_GD_1[[#This Row],[CODIGO]],PRODUCTOS[CODIGO],PRODUCTOS[DESC CORTA],"",0)</f>
        <v>TERCIADO FENOLICO</v>
      </c>
      <c r="AF790"/>
      <c r="AI790"/>
    </row>
    <row r="791" spans="1:35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6"/>
      <c r="V791" s="2"/>
      <c r="W791">
        <v>6000</v>
      </c>
      <c r="X791" s="2">
        <v>6579000000</v>
      </c>
      <c r="Y791" s="6">
        <v>17598.730000000003</v>
      </c>
      <c r="Z791" s="38">
        <v>10010</v>
      </c>
      <c r="AA791" s="86">
        <f>+((DETALLE_GD_1[[#This Row],[VALOR X UN (GD)]]-DETALLE_GD_1[[#This Row],[VALOR PPTO]])/DETALLE_GD_1[[#This Row],[VALOR PPTO]])</f>
        <v>1.4205554371827188E-5</v>
      </c>
      <c r="AB791" s="2">
        <f>+DETALLE_GD_1[[#This Row],[VALOR PPTO]]*DETALLE_GD_1[[#This Row],[CANTIDAD RECIBIDA]]</f>
        <v>17598.75</v>
      </c>
      <c r="AC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1" s="3">
        <f>+DETALLE_GD_1[[#This Row],[CANTIDAD SOLICITADA]]-DETALLE_GD_1[[#This Row],[DEVOLUCIÓN]]</f>
        <v>500</v>
      </c>
      <c r="AE791" s="38">
        <f>+_xlfn.XLOOKUP(DETALLE_GD_1[[#This Row],[CODIGO]],PRODUCTOS[CODIGO],PRODUCTOS[DESC CORTA],"",0)</f>
        <v>0</v>
      </c>
      <c r="AF791"/>
      <c r="AI791"/>
    </row>
    <row r="792" spans="1:35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6"/>
      <c r="V792" s="2"/>
      <c r="W792">
        <v>6000</v>
      </c>
      <c r="X792" s="2">
        <v>6579000000</v>
      </c>
      <c r="Y792" s="6">
        <v>303750</v>
      </c>
      <c r="Z792" s="38">
        <v>10010</v>
      </c>
      <c r="AA792" s="86">
        <f>+((DETALLE_GD_1[[#This Row],[VALOR X UN (GD)]]-DETALLE_GD_1[[#This Row],[VALOR PPTO]])/DETALLE_GD_1[[#This Row],[VALOR PPTO]])</f>
        <v>-0.2012246913580247</v>
      </c>
      <c r="AB792" s="2">
        <f>+DETALLE_GD_1[[#This Row],[VALOR PPTO]]*DETALLE_GD_1[[#This Row],[CANTIDAD RECIBIDA]]</f>
        <v>303750</v>
      </c>
      <c r="AC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2" s="3">
        <f>+DETALLE_GD_1[[#This Row],[CANTIDAD SOLICITADA]]-DETALLE_GD_1[[#This Row],[DEVOLUCIÓN]]</f>
        <v>3</v>
      </c>
      <c r="AE792" s="38">
        <f>+_xlfn.XLOOKUP(DETALLE_GD_1[[#This Row],[CODIGO]],PRODUCTOS[CODIGO],PRODUCTOS[DESC CORTA],"",0)</f>
        <v>0</v>
      </c>
      <c r="AF792"/>
      <c r="AI792"/>
    </row>
    <row r="793" spans="1:35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6"/>
      <c r="V793" s="2"/>
      <c r="W793">
        <v>6000</v>
      </c>
      <c r="X793" s="2">
        <v>6579000000</v>
      </c>
      <c r="Y793" s="6">
        <v>94811.586850000007</v>
      </c>
      <c r="Z793" s="38">
        <v>10010</v>
      </c>
      <c r="AA793" s="86">
        <f>+((DETALLE_GD_1[[#This Row],[VALOR X UN (GD)]]-DETALLE_GD_1[[#This Row],[VALOR PPTO]])/DETALLE_GD_1[[#This Row],[VALOR PPTO]])</f>
        <v>-2.0656758348683237E-4</v>
      </c>
      <c r="AB793" s="2">
        <f>+DETALLE_GD_1[[#This Row],[VALOR PPTO]]*DETALLE_GD_1[[#This Row],[CANTIDAD RECIBIDA]]</f>
        <v>94811.585000000006</v>
      </c>
      <c r="AC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3" s="3">
        <f>+DETALLE_GD_1[[#This Row],[CANTIDAD SOLICITADA]]-DETALLE_GD_1[[#This Row],[DEVOLUCIÓN]]</f>
        <v>50</v>
      </c>
      <c r="AE793" s="38" t="str">
        <f>+_xlfn.XLOOKUP(DETALLE_GD_1[[#This Row],[CODIGO]],PRODUCTOS[CODIGO],PRODUCTOS[DESC CORTA],"",0)</f>
        <v>POLIETILENO</v>
      </c>
      <c r="AF793"/>
      <c r="AI793"/>
    </row>
    <row r="794" spans="1:35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6"/>
      <c r="V794" s="2"/>
      <c r="W794">
        <v>6000</v>
      </c>
      <c r="X794" s="2">
        <v>6579000000</v>
      </c>
      <c r="Y794" s="6">
        <v>44052</v>
      </c>
      <c r="Z794" s="38">
        <v>10010</v>
      </c>
      <c r="AA794" s="86">
        <f>+((DETALLE_GD_1[[#This Row],[VALOR X UN (GD)]]-DETALLE_GD_1[[#This Row],[VALOR PPTO]])/DETALLE_GD_1[[#This Row],[VALOR PPTO]])</f>
        <v>3.609370743666576E-3</v>
      </c>
      <c r="AB794" s="2">
        <f>+DETALLE_GD_1[[#This Row],[VALOR PPTO]]*DETALLE_GD_1[[#This Row],[CANTIDAD RECIBIDA]]</f>
        <v>44052</v>
      </c>
      <c r="AC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4" s="3">
        <f>+DETALLE_GD_1[[#This Row],[CANTIDAD SOLICITADA]]-DETALLE_GD_1[[#This Row],[DEVOLUCIÓN]]</f>
        <v>12</v>
      </c>
      <c r="AE794" s="38" t="str">
        <f>+_xlfn.XLOOKUP(DETALLE_GD_1[[#This Row],[CODIGO]],PRODUCTOS[CODIGO],PRODUCTOS[DESC CORTA],"",0)</f>
        <v>SELLO</v>
      </c>
      <c r="AF794"/>
      <c r="AI794"/>
    </row>
    <row r="795" spans="1:35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6" t="s">
        <v>2029</v>
      </c>
      <c r="V795" s="2">
        <v>214779</v>
      </c>
      <c r="W795">
        <v>6000</v>
      </c>
      <c r="X795" s="2">
        <v>6579000000</v>
      </c>
      <c r="Y795" s="6">
        <v>53999.972100000014</v>
      </c>
      <c r="Z795" s="38">
        <v>10010</v>
      </c>
      <c r="AA795" s="86">
        <f>+((DETALLE_GD_1[[#This Row],[VALOR X UN (GD)]]-DETALLE_GD_1[[#This Row],[VALOR PPTO]])/DETALLE_GD_1[[#This Row],[VALOR PPTO]])</f>
        <v>5.1851878741837811E-7</v>
      </c>
      <c r="AB795" s="2">
        <f>+DETALLE_GD_1[[#This Row],[VALOR PPTO]]*DETALLE_GD_1[[#This Row],[CANTIDAD RECIBIDA]]</f>
        <v>53999.971999999994</v>
      </c>
      <c r="AC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5" s="3">
        <f>+DETALLE_GD_1[[#This Row],[CANTIDAD SOLICITADA]]-DETALLE_GD_1[[#This Row],[DEVOLUCIÓN]]</f>
        <v>20</v>
      </c>
      <c r="AE795" s="38" t="str">
        <f>+_xlfn.XLOOKUP(DETALLE_GD_1[[#This Row],[CODIGO]],PRODUCTOS[CODIGO],PRODUCTOS[DESC CORTA],"",0)</f>
        <v>CORNIZA BLANCA</v>
      </c>
      <c r="AF795"/>
      <c r="AI795"/>
    </row>
    <row r="796" spans="1:35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6"/>
      <c r="V796" s="2"/>
      <c r="W796">
        <v>6000</v>
      </c>
      <c r="X796" s="2">
        <v>6579000000</v>
      </c>
      <c r="Y796" s="6">
        <v>7260</v>
      </c>
      <c r="Z796" s="38">
        <v>10010</v>
      </c>
      <c r="AA796" s="86">
        <f>+((DETALLE_GD_1[[#This Row],[VALOR X UN (GD)]]-DETALLE_GD_1[[#This Row],[VALOR PPTO]])/DETALLE_GD_1[[#This Row],[VALOR PPTO]])</f>
        <v>-0.12410468319559231</v>
      </c>
      <c r="AB796" s="2">
        <f>+DETALLE_GD_1[[#This Row],[VALOR PPTO]]*DETALLE_GD_1[[#This Row],[CANTIDAD RECIBIDA]]</f>
        <v>7260</v>
      </c>
      <c r="AC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6" s="3">
        <f>+DETALLE_GD_1[[#This Row],[CANTIDAD SOLICITADA]]-DETALLE_GD_1[[#This Row],[DEVOLUCIÓN]]</f>
        <v>20</v>
      </c>
      <c r="AE796" s="38" t="str">
        <f>+_xlfn.XLOOKUP(DETALLE_GD_1[[#This Row],[CODIGO]],PRODUCTOS[CODIGO],PRODUCTOS[DESC CORTA],"",0)</f>
        <v>ESQUINERO CORNIZA EXTERIOR</v>
      </c>
      <c r="AF796"/>
      <c r="AI796"/>
    </row>
    <row r="797" spans="1:35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6"/>
      <c r="V797" s="2"/>
      <c r="W797">
        <v>6000</v>
      </c>
      <c r="X797" s="2">
        <v>6579000000</v>
      </c>
      <c r="Y797" s="6">
        <v>6120.0000000000009</v>
      </c>
      <c r="Z797" s="38">
        <v>10010</v>
      </c>
      <c r="AA797" s="86">
        <f>+((DETALLE_GD_1[[#This Row],[VALOR X UN (GD)]]-DETALLE_GD_1[[#This Row],[VALOR PPTO]])/DETALLE_GD_1[[#This Row],[VALOR PPTO]])</f>
        <v>-0.15555555555555564</v>
      </c>
      <c r="AB797" s="2">
        <f>+DETALLE_GD_1[[#This Row],[VALOR PPTO]]*DETALLE_GD_1[[#This Row],[CANTIDAD RECIBIDA]]</f>
        <v>6120</v>
      </c>
      <c r="AC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7" s="3">
        <f>+DETALLE_GD_1[[#This Row],[CANTIDAD SOLICITADA]]-DETALLE_GD_1[[#This Row],[DEVOLUCIÓN]]</f>
        <v>20</v>
      </c>
      <c r="AE797" s="38" t="str">
        <f>+_xlfn.XLOOKUP(DETALLE_GD_1[[#This Row],[CODIGO]],PRODUCTOS[CODIGO],PRODUCTOS[DESC CORTA],"",0)</f>
        <v>ESQUINERO CORNIZA INTERIOR</v>
      </c>
      <c r="AF797"/>
      <c r="AI797"/>
    </row>
    <row r="798" spans="1:35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6"/>
      <c r="V798" s="2"/>
      <c r="W798">
        <v>6000</v>
      </c>
      <c r="X798" s="2">
        <v>6579000000</v>
      </c>
      <c r="Y798" s="6">
        <v>34391.599999999999</v>
      </c>
      <c r="Z798" s="38">
        <v>10010</v>
      </c>
      <c r="AA798" s="86">
        <f>+((DETALLE_GD_1[[#This Row],[VALOR X UN (GD)]]-DETALLE_GD_1[[#This Row],[VALOR PPTO]])/DETALLE_GD_1[[#This Row],[VALOR PPTO]])</f>
        <v>1.4538476076903731E-5</v>
      </c>
      <c r="AB798" s="2">
        <f>+DETALLE_GD_1[[#This Row],[VALOR PPTO]]*DETALLE_GD_1[[#This Row],[CANTIDAD RECIBIDA]]</f>
        <v>34391.5</v>
      </c>
      <c r="AC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8" s="3">
        <f>+DETALLE_GD_1[[#This Row],[CANTIDAD SOLICITADA]]-DETALLE_GD_1[[#This Row],[DEVOLUCIÓN]]</f>
        <v>5000</v>
      </c>
      <c r="AE798" s="38">
        <f>+_xlfn.XLOOKUP(DETALLE_GD_1[[#This Row],[CODIGO]],PRODUCTOS[CODIGO],PRODUCTOS[DESC CORTA],"",0)</f>
        <v>0</v>
      </c>
      <c r="AF798"/>
      <c r="AI798"/>
    </row>
    <row r="799" spans="1:35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6"/>
      <c r="V799" s="2"/>
      <c r="W799">
        <v>6000</v>
      </c>
      <c r="X799" s="2">
        <v>6579000000</v>
      </c>
      <c r="Y799" s="6">
        <v>6392.2719299999999</v>
      </c>
      <c r="Z799" s="38">
        <v>10010</v>
      </c>
      <c r="AA799" s="86">
        <f>+((DETALLE_GD_1[[#This Row],[VALOR X UN (GD)]]-DETALLE_GD_1[[#This Row],[VALOR PPTO]])/DETALLE_GD_1[[#This Row],[VALOR PPTO]])</f>
        <v>8.3495853798083899E-2</v>
      </c>
      <c r="AB799" s="2">
        <f>+DETALLE_GD_1[[#This Row],[VALOR PPTO]]*DETALLE_GD_1[[#This Row],[CANTIDAD RECIBIDA]]</f>
        <v>6392.2719000000006</v>
      </c>
      <c r="AC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799" s="3">
        <f>+DETALLE_GD_1[[#This Row],[CANTIDAD SOLICITADA]]-DETALLE_GD_1[[#This Row],[DEVOLUCIÓN]]</f>
        <v>3</v>
      </c>
      <c r="AE799" s="38" t="str">
        <f>+_xlfn.XLOOKUP(DETALLE_GD_1[[#This Row],[CODIGO]],PRODUCTOS[CODIGO],PRODUCTOS[DESC CORTA],"",0)</f>
        <v>DUCO</v>
      </c>
      <c r="AF799"/>
      <c r="AI799"/>
    </row>
    <row r="800" spans="1:35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6"/>
      <c r="V800" s="2"/>
      <c r="W800">
        <v>6000</v>
      </c>
      <c r="X800" s="2">
        <v>6579000000</v>
      </c>
      <c r="Y800" s="6">
        <v>6327.1756260000002</v>
      </c>
      <c r="Z800" s="38">
        <v>10010</v>
      </c>
      <c r="AA800" s="86">
        <f>+((DETALLE_GD_1[[#This Row],[VALOR X UN (GD)]]-DETALLE_GD_1[[#This Row],[VALOR PPTO]])/DETALLE_GD_1[[#This Row],[VALOR PPTO]])</f>
        <v>8.0102804165934655E-2</v>
      </c>
      <c r="AB800" s="2">
        <f>+DETALLE_GD_1[[#This Row],[VALOR PPTO]]*DETALLE_GD_1[[#This Row],[CANTIDAD RECIBIDA]]</f>
        <v>6327.1755000000003</v>
      </c>
      <c r="AC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0" s="3">
        <f>+DETALLE_GD_1[[#This Row],[CANTIDAD SOLICITADA]]-DETALLE_GD_1[[#This Row],[DEVOLUCIÓN]]</f>
        <v>3</v>
      </c>
      <c r="AE800" s="38" t="str">
        <f>+_xlfn.XLOOKUP(DETALLE_GD_1[[#This Row],[CODIGO]],PRODUCTOS[CODIGO],PRODUCTOS[DESC CORTA],"",0)</f>
        <v>TRAPOS DE ASEO</v>
      </c>
      <c r="AF800"/>
      <c r="AI800"/>
    </row>
    <row r="801" spans="1:35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6"/>
      <c r="V801" s="2"/>
      <c r="W801">
        <v>6000</v>
      </c>
      <c r="X801" s="2">
        <v>6579000000</v>
      </c>
      <c r="Y801" s="6">
        <v>14287.56637</v>
      </c>
      <c r="Z801" s="38">
        <v>10010</v>
      </c>
      <c r="AA801" s="86">
        <f>+((DETALLE_GD_1[[#This Row],[VALOR X UN (GD)]]-DETALLE_GD_1[[#This Row],[VALOR PPTO]])/DETALLE_GD_1[[#This Row],[VALOR PPTO]])</f>
        <v>2.3400416019060161E-3</v>
      </c>
      <c r="AB801" s="2">
        <f>+DETALLE_GD_1[[#This Row],[VALOR PPTO]]*DETALLE_GD_1[[#This Row],[CANTIDAD RECIBIDA]]</f>
        <v>14287.566500000001</v>
      </c>
      <c r="AC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1" s="3">
        <f>+DETALLE_GD_1[[#This Row],[CANTIDAD SOLICITADA]]-DETALLE_GD_1[[#This Row],[DEVOLUCIÓN]]</f>
        <v>5</v>
      </c>
      <c r="AE801" s="38" t="str">
        <f>+_xlfn.XLOOKUP(DETALLE_GD_1[[#This Row],[CODIGO]],PRODUCTOS[CODIGO],PRODUCTOS[DESC CORTA],"",0)</f>
        <v>RODILLO CHIPORRO</v>
      </c>
      <c r="AF801"/>
      <c r="AI801"/>
    </row>
    <row r="802" spans="1:35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6"/>
      <c r="V802" s="2"/>
      <c r="W802">
        <v>6000</v>
      </c>
      <c r="X802" s="2">
        <v>6579000000</v>
      </c>
      <c r="Y802" s="6">
        <v>10210.598529999999</v>
      </c>
      <c r="Z802" s="38">
        <v>10010</v>
      </c>
      <c r="AA802" s="86">
        <f>+((DETALLE_GD_1[[#This Row],[VALOR X UN (GD)]]-DETALLE_GD_1[[#This Row],[VALOR PPTO]])/DETALLE_GD_1[[#This Row],[VALOR PPTO]])</f>
        <v>3.9321886958966856E-5</v>
      </c>
      <c r="AB802" s="2">
        <f>+DETALLE_GD_1[[#This Row],[VALOR PPTO]]*DETALLE_GD_1[[#This Row],[CANTIDAD RECIBIDA]]</f>
        <v>10210.5985</v>
      </c>
      <c r="AC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2" s="3">
        <f>+DETALLE_GD_1[[#This Row],[CANTIDAD SOLICITADA]]-DETALLE_GD_1[[#This Row],[DEVOLUCIÓN]]</f>
        <v>5</v>
      </c>
      <c r="AE802" s="38" t="str">
        <f>+_xlfn.XLOOKUP(DETALLE_GD_1[[#This Row],[CODIGO]],PRODUCTOS[CODIGO],PRODUCTOS[DESC CORTA],"",0)</f>
        <v>BROCHA 5/8 X4</v>
      </c>
      <c r="AF802"/>
      <c r="AI802"/>
    </row>
    <row r="803" spans="1:35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6"/>
      <c r="V803" s="2"/>
      <c r="W803">
        <v>6000</v>
      </c>
      <c r="X803" s="2">
        <v>6579000000</v>
      </c>
      <c r="Y803" s="6">
        <v>4601.7689049999999</v>
      </c>
      <c r="Z803" s="38">
        <v>10010</v>
      </c>
      <c r="AA803" s="86">
        <f>+((DETALLE_GD_1[[#This Row],[VALOR X UN (GD)]]-DETALLE_GD_1[[#This Row],[VALOR PPTO]])/DETALLE_GD_1[[#This Row],[VALOR PPTO]])</f>
        <v>3.1559819712810445E-2</v>
      </c>
      <c r="AB803" s="2">
        <f>+DETALLE_GD_1[[#This Row],[VALOR PPTO]]*DETALLE_GD_1[[#This Row],[CANTIDAD RECIBIDA]]</f>
        <v>4601.7690000000002</v>
      </c>
      <c r="AC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3" s="3">
        <f>+DETALLE_GD_1[[#This Row],[CANTIDAD SOLICITADA]]-DETALLE_GD_1[[#This Row],[DEVOLUCIÓN]]</f>
        <v>5</v>
      </c>
      <c r="AE803" s="38">
        <f>+_xlfn.XLOOKUP(DETALLE_GD_1[[#This Row],[CODIGO]],PRODUCTOS[CODIGO],PRODUCTOS[DESC CORTA],"",0)</f>
        <v>0</v>
      </c>
      <c r="AF803"/>
      <c r="AI803"/>
    </row>
    <row r="804" spans="1:35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6"/>
      <c r="V804" s="2"/>
      <c r="W804">
        <v>6000</v>
      </c>
      <c r="X804" s="2">
        <v>6579000000</v>
      </c>
      <c r="Y804" s="6">
        <v>50286.86</v>
      </c>
      <c r="Z804" s="38">
        <v>10010</v>
      </c>
      <c r="AA804" s="86">
        <f>+((DETALLE_GD_1[[#This Row],[VALOR X UN (GD)]]-DETALLE_GD_1[[#This Row],[VALOR PPTO]])/DETALLE_GD_1[[#This Row],[VALOR PPTO]])</f>
        <v>-1.3261118312020289E-2</v>
      </c>
      <c r="AB804" s="2">
        <f>+DETALLE_GD_1[[#This Row],[VALOR PPTO]]*DETALLE_GD_1[[#This Row],[CANTIDAD RECIBIDA]]</f>
        <v>50286.86</v>
      </c>
      <c r="AC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4" s="3">
        <f>+DETALLE_GD_1[[#This Row],[CANTIDAD SOLICITADA]]-DETALLE_GD_1[[#This Row],[DEVOLUCIÓN]]</f>
        <v>1</v>
      </c>
      <c r="AE804" s="38" t="str">
        <f>+_xlfn.XLOOKUP(DETALLE_GD_1[[#This Row],[CODIGO]],PRODUCTOS[CODIGO],PRODUCTOS[DESC CORTA],"",0)</f>
        <v>ESMALTE AL AGUA</v>
      </c>
      <c r="AF804"/>
      <c r="AI804"/>
    </row>
    <row r="805" spans="1:35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6"/>
      <c r="V805" s="2"/>
      <c r="W805">
        <v>6000</v>
      </c>
      <c r="X805" s="2">
        <v>6579000000</v>
      </c>
      <c r="Y805" s="6">
        <v>22200.877519999998</v>
      </c>
      <c r="Z805" s="38">
        <v>10010</v>
      </c>
      <c r="AA805" s="86">
        <f>+((DETALLE_GD_1[[#This Row],[VALOR X UN (GD)]]-DETALLE_GD_1[[#This Row],[VALOR PPTO]])/DETALLE_GD_1[[#This Row],[VALOR PPTO]])</f>
        <v>5.4952781597740329E-6</v>
      </c>
      <c r="AB805" s="2">
        <f>+DETALLE_GD_1[[#This Row],[VALOR PPTO]]*DETALLE_GD_1[[#This Row],[CANTIDAD RECIBIDA]]</f>
        <v>22200.877999999997</v>
      </c>
      <c r="AC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5" s="3">
        <f>+DETALLE_GD_1[[#This Row],[CANTIDAD SOLICITADA]]-DETALLE_GD_1[[#This Row],[DEVOLUCIÓN]]</f>
        <v>20</v>
      </c>
      <c r="AE805" s="38">
        <f>+_xlfn.XLOOKUP(DETALLE_GD_1[[#This Row],[CODIGO]],PRODUCTOS[CODIGO],PRODUCTOS[DESC CORTA],"",0)</f>
        <v>0</v>
      </c>
      <c r="AF805"/>
      <c r="AI805"/>
    </row>
    <row r="806" spans="1:35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6" t="s">
        <v>2029</v>
      </c>
      <c r="V806" s="2">
        <v>279873</v>
      </c>
      <c r="W806">
        <v>6000</v>
      </c>
      <c r="X806" s="2">
        <v>6579000000</v>
      </c>
      <c r="Y806" s="6">
        <v>104767.50644999991</v>
      </c>
      <c r="Z806" s="38">
        <v>10010</v>
      </c>
      <c r="AA806" s="86">
        <f>+((DETALLE_GD_1[[#This Row],[VALOR X UN (GD)]]-DETALLE_GD_1[[#This Row],[VALOR PPTO]])/DETALLE_GD_1[[#This Row],[VALOR PPTO]])</f>
        <v>-0.14305490046746852</v>
      </c>
      <c r="AB806" s="2">
        <f>+DETALLE_GD_1[[#This Row],[VALOR PPTO]]*DETALLE_GD_1[[#This Row],[CANTIDAD RECIBIDA]]</f>
        <v>104767.505</v>
      </c>
      <c r="AC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06" s="3">
        <f>+DETALLE_GD_1[[#This Row],[CANTIDAD SOLICITADA]]-DETALLE_GD_1[[#This Row],[DEVOLUCIÓN]]</f>
        <v>50</v>
      </c>
      <c r="AE806" s="38" t="str">
        <f>+_xlfn.XLOOKUP(DETALLE_GD_1[[#This Row],[CODIGO]],PRODUCTOS[CODIGO],PRODUCTOS[DESC CORTA],"",0)</f>
        <v>CUBREJUNTA</v>
      </c>
      <c r="AF806"/>
      <c r="AI806"/>
    </row>
    <row r="807" spans="1:35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6"/>
      <c r="V807" s="2"/>
      <c r="W807">
        <v>6000</v>
      </c>
      <c r="X807" s="2">
        <v>6579000000</v>
      </c>
      <c r="Y807" s="6">
        <v>41376.000000000007</v>
      </c>
      <c r="Z807" s="38">
        <v>10010</v>
      </c>
      <c r="AA807" s="86">
        <f>+((DETALLE_GD_1[[#This Row],[VALOR X UN (GD)]]-DETALLE_GD_1[[#This Row],[VALOR PPTO]])/DETALLE_GD_1[[#This Row],[VALOR PPTO]])</f>
        <v>0.12439582366589326</v>
      </c>
      <c r="AB807" s="2">
        <f>+DETALLE_GD_1[[#This Row],[VALOR PPTO]]*DETALLE_GD_1[[#This Row],[CANTIDAD RECIBIDA]]</f>
        <v>41376</v>
      </c>
      <c r="AC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7" s="3">
        <f>+DETALLE_GD_1[[#This Row],[CANTIDAD SOLICITADA]]-DETALLE_GD_1[[#This Row],[DEVOLUCIÓN]]</f>
        <v>48</v>
      </c>
      <c r="AE807" s="38">
        <f>+_xlfn.XLOOKUP(DETALLE_GD_1[[#This Row],[CODIGO]],PRODUCTOS[CODIGO],PRODUCTOS[DESC CORTA],"",0)</f>
        <v>0</v>
      </c>
      <c r="AF807"/>
      <c r="AI807"/>
    </row>
    <row r="808" spans="1:35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6"/>
      <c r="V808" s="2"/>
      <c r="W808">
        <v>6000</v>
      </c>
      <c r="X808" s="2">
        <v>6579000000</v>
      </c>
      <c r="Y808" s="6">
        <v>46060</v>
      </c>
      <c r="Z808" s="38">
        <v>10010</v>
      </c>
      <c r="AA808" s="86">
        <f>+((DETALLE_GD_1[[#This Row],[VALOR X UN (GD)]]-DETALLE_GD_1[[#This Row],[VALOR PPTO]])/DETALLE_GD_1[[#This Row],[VALOR PPTO]])</f>
        <v>0</v>
      </c>
      <c r="AB808" s="2">
        <f>+DETALLE_GD_1[[#This Row],[VALOR PPTO]]*DETALLE_GD_1[[#This Row],[CANTIDAD RECIBIDA]]</f>
        <v>46060</v>
      </c>
      <c r="AC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8" s="3">
        <f>+DETALLE_GD_1[[#This Row],[CANTIDAD SOLICITADA]]-DETALLE_GD_1[[#This Row],[DEVOLUCIÓN]]</f>
        <v>1</v>
      </c>
      <c r="AE808" s="38">
        <f>+_xlfn.XLOOKUP(DETALLE_GD_1[[#This Row],[CODIGO]],PRODUCTOS[CODIGO],PRODUCTOS[DESC CORTA],"",0)</f>
        <v>0</v>
      </c>
      <c r="AF808"/>
      <c r="AI808"/>
    </row>
    <row r="809" spans="1:35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6"/>
      <c r="V809" s="2"/>
      <c r="W809">
        <v>6000</v>
      </c>
      <c r="X809" s="2">
        <v>6579000000</v>
      </c>
      <c r="Y809" s="6">
        <v>47889.5</v>
      </c>
      <c r="Z809" s="38">
        <v>10010</v>
      </c>
      <c r="AA809" s="86">
        <f>+((DETALLE_GD_1[[#This Row],[VALOR X UN (GD)]]-DETALLE_GD_1[[#This Row],[VALOR PPTO]])/DETALLE_GD_1[[#This Row],[VALOR PPTO]])</f>
        <v>1.0440702032804685E-5</v>
      </c>
      <c r="AB809" s="2">
        <f>+DETALLE_GD_1[[#This Row],[VALOR PPTO]]*DETALLE_GD_1[[#This Row],[CANTIDAD RECIBIDA]]</f>
        <v>47889.5</v>
      </c>
      <c r="AC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09" s="3">
        <f>+DETALLE_GD_1[[#This Row],[CANTIDAD SOLICITADA]]-DETALLE_GD_1[[#This Row],[DEVOLUCIÓN]]</f>
        <v>1</v>
      </c>
      <c r="AE809" s="38">
        <f>+_xlfn.XLOOKUP(DETALLE_GD_1[[#This Row],[CODIGO]],PRODUCTOS[CODIGO],PRODUCTOS[DESC CORTA],"",0)</f>
        <v>0</v>
      </c>
      <c r="AF809"/>
      <c r="AI809"/>
    </row>
    <row r="810" spans="1:35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6"/>
      <c r="V810" s="2"/>
      <c r="W810">
        <v>6000</v>
      </c>
      <c r="X810" s="2">
        <v>6579000000</v>
      </c>
      <c r="Y810" s="6">
        <v>50286.86</v>
      </c>
      <c r="Z810" s="38">
        <v>10010</v>
      </c>
      <c r="AA810" s="86">
        <f>+((DETALLE_GD_1[[#This Row],[VALOR X UN (GD)]]-DETALLE_GD_1[[#This Row],[VALOR PPTO]])/DETALLE_GD_1[[#This Row],[VALOR PPTO]])</f>
        <v>-1.3261118312020289E-2</v>
      </c>
      <c r="AB810" s="2">
        <f>+DETALLE_GD_1[[#This Row],[VALOR PPTO]]*DETALLE_GD_1[[#This Row],[CANTIDAD RECIBIDA]]</f>
        <v>50286.86</v>
      </c>
      <c r="AC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0" s="3">
        <f>+DETALLE_GD_1[[#This Row],[CANTIDAD SOLICITADA]]-DETALLE_GD_1[[#This Row],[DEVOLUCIÓN]]</f>
        <v>1</v>
      </c>
      <c r="AE810" s="38" t="str">
        <f>+_xlfn.XLOOKUP(DETALLE_GD_1[[#This Row],[CODIGO]],PRODUCTOS[CODIGO],PRODUCTOS[DESC CORTA],"",0)</f>
        <v>ESMALTE AL AGUA</v>
      </c>
      <c r="AF810"/>
      <c r="AI810"/>
    </row>
    <row r="811" spans="1:35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709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6" t="s">
        <v>2029</v>
      </c>
      <c r="V811" s="2">
        <v>202728</v>
      </c>
      <c r="W811">
        <v>6000</v>
      </c>
      <c r="X811" s="2">
        <v>6579000000</v>
      </c>
      <c r="Y811" s="6" t="s">
        <v>355</v>
      </c>
      <c r="Z811" s="38">
        <v>10010</v>
      </c>
      <c r="AA811" s="86" t="e">
        <f>+((DETALLE_GD_1[[#This Row],[VALOR X UN (GD)]]-DETALLE_GD_1[[#This Row],[VALOR PPTO]])/DETALLE_GD_1[[#This Row],[VALOR PPTO]])</f>
        <v>#DIV/0!</v>
      </c>
      <c r="AB811" s="2">
        <f>+DETALLE_GD_1[[#This Row],[VALOR PPTO]]*DETALLE_GD_1[[#This Row],[CANTIDAD RECIBIDA]]</f>
        <v>0</v>
      </c>
      <c r="AC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1" s="3">
        <f>+DETALLE_GD_1[[#This Row],[CANTIDAD SOLICITADA]]-DETALLE_GD_1[[#This Row],[DEVOLUCIÓN]]</f>
        <v>1</v>
      </c>
      <c r="AE811" s="38" t="str">
        <f>+_xlfn.XLOOKUP(DETALLE_GD_1[[#This Row],[CODIGO]],PRODUCTOS[CODIGO],PRODUCTOS[DESC CORTA],"",0)</f>
        <v/>
      </c>
      <c r="AF811"/>
      <c r="AI811"/>
    </row>
    <row r="812" spans="1:35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6"/>
      <c r="V812" s="2"/>
      <c r="W812">
        <v>6000</v>
      </c>
      <c r="X812" s="2">
        <v>6579000000</v>
      </c>
      <c r="Y812" s="6">
        <v>13476</v>
      </c>
      <c r="Z812" s="38">
        <v>10010</v>
      </c>
      <c r="AA812" s="86">
        <f>+((DETALLE_GD_1[[#This Row],[VALOR X UN (GD)]]-DETALLE_GD_1[[#This Row],[VALOR PPTO]])/DETALLE_GD_1[[#This Row],[VALOR PPTO]])</f>
        <v>-1.4766993173048382E-2</v>
      </c>
      <c r="AB812" s="2">
        <f>+DETALLE_GD_1[[#This Row],[VALOR PPTO]]*DETALLE_GD_1[[#This Row],[CANTIDAD RECIBIDA]]</f>
        <v>13476</v>
      </c>
      <c r="AC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2" s="3">
        <f>+DETALLE_GD_1[[#This Row],[CANTIDAD SOLICITADA]]-DETALLE_GD_1[[#This Row],[DEVOLUCIÓN]]</f>
        <v>2</v>
      </c>
      <c r="AE812" s="38" t="str">
        <f>+_xlfn.XLOOKUP(DETALLE_GD_1[[#This Row],[CODIGO]],PRODUCTOS[CODIGO],PRODUCTOS[DESC CORTA],"",0)</f>
        <v>CERRADURA DE EMB</v>
      </c>
      <c r="AF812"/>
      <c r="AI812"/>
    </row>
    <row r="813" spans="1:35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6"/>
      <c r="V813" s="2"/>
      <c r="W813">
        <v>6000</v>
      </c>
      <c r="X813" s="2">
        <v>6579000000</v>
      </c>
      <c r="Y813" s="6">
        <v>9596</v>
      </c>
      <c r="Z813" s="38">
        <v>10010</v>
      </c>
      <c r="AA813" s="86">
        <f>+((DETALLE_GD_1[[#This Row],[VALOR X UN (GD)]]-DETALLE_GD_1[[#This Row],[VALOR PPTO]])/DETALLE_GD_1[[#This Row],[VALOR PPTO]])</f>
        <v>-5.2105043768236768E-3</v>
      </c>
      <c r="AB813" s="2">
        <f>+DETALLE_GD_1[[#This Row],[VALOR PPTO]]*DETALLE_GD_1[[#This Row],[CANTIDAD RECIBIDA]]</f>
        <v>9596</v>
      </c>
      <c r="AC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3" s="3">
        <f>+DETALLE_GD_1[[#This Row],[CANTIDAD SOLICITADA]]-DETALLE_GD_1[[#This Row],[DEVOLUCIÓN]]</f>
        <v>2</v>
      </c>
      <c r="AE813" s="38" t="str">
        <f>+_xlfn.XLOOKUP(DETALLE_GD_1[[#This Row],[CODIGO]],PRODUCTOS[CODIGO],PRODUCTOS[DESC CORTA],"",0)</f>
        <v>CILINDRO 03 LLAVE/LLAVE</v>
      </c>
      <c r="AF813"/>
      <c r="AI813"/>
    </row>
    <row r="814" spans="1:35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6"/>
      <c r="V814" s="2"/>
      <c r="W814">
        <v>6000</v>
      </c>
      <c r="X814" s="2">
        <v>6579000000</v>
      </c>
      <c r="Y814" s="6">
        <v>20336</v>
      </c>
      <c r="Z814" s="38">
        <v>10010</v>
      </c>
      <c r="AA814" s="86">
        <f>+((DETALLE_GD_1[[#This Row],[VALOR X UN (GD)]]-DETALLE_GD_1[[#This Row],[VALOR PPTO]])/DETALLE_GD_1[[#This Row],[VALOR PPTO]])</f>
        <v>-6.1467348544453184E-3</v>
      </c>
      <c r="AB814" s="2">
        <f>+DETALLE_GD_1[[#This Row],[VALOR PPTO]]*DETALLE_GD_1[[#This Row],[CANTIDAD RECIBIDA]]</f>
        <v>20336</v>
      </c>
      <c r="AC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4" s="3">
        <f>+DETALLE_GD_1[[#This Row],[CANTIDAD SOLICITADA]]-DETALLE_GD_1[[#This Row],[DEVOLUCIÓN]]</f>
        <v>4</v>
      </c>
      <c r="AE814" s="38" t="str">
        <f>+_xlfn.XLOOKUP(DETALLE_GD_1[[#This Row],[CODIGO]],PRODUCTOS[CODIGO],PRODUCTOS[DESC CORTA],"",0)</f>
        <v>MANILLA JUEGO</v>
      </c>
      <c r="AF814"/>
      <c r="AI814"/>
    </row>
    <row r="815" spans="1:35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6"/>
      <c r="V815" s="2"/>
      <c r="W815">
        <v>6000</v>
      </c>
      <c r="X815" s="2">
        <v>6579000000</v>
      </c>
      <c r="Y815" s="6">
        <v>2820</v>
      </c>
      <c r="Z815" s="38">
        <v>10010</v>
      </c>
      <c r="AA815" s="86">
        <f>+((DETALLE_GD_1[[#This Row],[VALOR X UN (GD)]]-DETALLE_GD_1[[#This Row],[VALOR PPTO]])/DETALLE_GD_1[[#This Row],[VALOR PPTO]])</f>
        <v>7.411347517730496E-2</v>
      </c>
      <c r="AB815" s="2">
        <f>+DETALLE_GD_1[[#This Row],[VALOR PPTO]]*DETALLE_GD_1[[#This Row],[CANTIDAD RECIBIDA]]</f>
        <v>2820</v>
      </c>
      <c r="AC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5" s="3">
        <f>+DETALLE_GD_1[[#This Row],[CANTIDAD SOLICITADA]]-DETALLE_GD_1[[#This Row],[DEVOLUCIÓN]]</f>
        <v>2</v>
      </c>
      <c r="AE815" s="38" t="str">
        <f>+_xlfn.XLOOKUP(DETALLE_GD_1[[#This Row],[CODIGO]],PRODUCTOS[CODIGO],PRODUCTOS[DESC CORTA],"",0)</f>
        <v>BOCALLAVE B1 800 ACCESO</v>
      </c>
      <c r="AF815"/>
      <c r="AI815"/>
    </row>
    <row r="816" spans="1:35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6"/>
      <c r="V816" s="2"/>
      <c r="W816">
        <v>6000</v>
      </c>
      <c r="X816" s="2">
        <v>6579000000</v>
      </c>
      <c r="Y816" s="6">
        <v>3196</v>
      </c>
      <c r="Z816" s="38">
        <v>10010</v>
      </c>
      <c r="AA816" s="86">
        <f>+((DETALLE_GD_1[[#This Row],[VALOR X UN (GD)]]-DETALLE_GD_1[[#This Row],[VALOR PPTO]])/DETALLE_GD_1[[#This Row],[VALOR PPTO]])</f>
        <v>0.11733416770963705</v>
      </c>
      <c r="AB816" s="2">
        <f>+DETALLE_GD_1[[#This Row],[VALOR PPTO]]*DETALLE_GD_1[[#This Row],[CANTIDAD RECIBIDA]]</f>
        <v>3196</v>
      </c>
      <c r="AC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6" s="3">
        <f>+DETALLE_GD_1[[#This Row],[CANTIDAD SOLICITADA]]-DETALLE_GD_1[[#This Row],[DEVOLUCIÓN]]</f>
        <v>2</v>
      </c>
      <c r="AE816" s="38" t="str">
        <f>+_xlfn.XLOOKUP(DETALLE_GD_1[[#This Row],[CODIGO]],PRODUCTOS[CODIGO],PRODUCTOS[DESC CORTA],"",0)</f>
        <v>CUADRADILLO EXPANSION 8X</v>
      </c>
      <c r="AF816"/>
      <c r="AI816"/>
    </row>
    <row r="817" spans="1:35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6"/>
      <c r="V817" s="2"/>
      <c r="W817">
        <v>6000</v>
      </c>
      <c r="X817" s="2">
        <v>6579000000</v>
      </c>
      <c r="Y817" s="6">
        <v>47567.500819999994</v>
      </c>
      <c r="Z817" s="38">
        <v>10010</v>
      </c>
      <c r="AA817" s="86">
        <f>+((DETALLE_GD_1[[#This Row],[VALOR X UN (GD)]]-DETALLE_GD_1[[#This Row],[VALOR PPTO]])/DETALLE_GD_1[[#This Row],[VALOR PPTO]])</f>
        <v>-4.1320229148052806E-2</v>
      </c>
      <c r="AB817" s="2">
        <f>+DETALLE_GD_1[[#This Row],[VALOR PPTO]]*DETALLE_GD_1[[#This Row],[CANTIDAD RECIBIDA]]</f>
        <v>47567.5</v>
      </c>
      <c r="AC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7" s="3">
        <f>+DETALLE_GD_1[[#This Row],[CANTIDAD SOLICITADA]]-DETALLE_GD_1[[#This Row],[DEVOLUCIÓN]]</f>
        <v>20</v>
      </c>
      <c r="AE817" s="38">
        <f>+_xlfn.XLOOKUP(DETALLE_GD_1[[#This Row],[CODIGO]],PRODUCTOS[CODIGO],PRODUCTOS[DESC CORTA],"",0)</f>
        <v>0</v>
      </c>
      <c r="AF817"/>
      <c r="AI817"/>
    </row>
    <row r="818" spans="1:35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6"/>
      <c r="V818" s="2"/>
      <c r="W818">
        <v>6000</v>
      </c>
      <c r="X818" s="2">
        <v>6579000000</v>
      </c>
      <c r="Y818" s="6">
        <v>4870</v>
      </c>
      <c r="Z818" s="38">
        <v>10010</v>
      </c>
      <c r="AA818" s="86">
        <f>+((DETALLE_GD_1[[#This Row],[VALOR X UN (GD)]]-DETALLE_GD_1[[#This Row],[VALOR PPTO]])/DETALLE_GD_1[[#This Row],[VALOR PPTO]])</f>
        <v>0</v>
      </c>
      <c r="AB818" s="2">
        <f>+DETALLE_GD_1[[#This Row],[VALOR PPTO]]*DETALLE_GD_1[[#This Row],[CANTIDAD RECIBIDA]]</f>
        <v>4870</v>
      </c>
      <c r="AC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8" s="3">
        <f>+DETALLE_GD_1[[#This Row],[CANTIDAD SOLICITADA]]-DETALLE_GD_1[[#This Row],[DEVOLUCIÓN]]</f>
        <v>10</v>
      </c>
      <c r="AE818" s="38" t="str">
        <f>+_xlfn.XLOOKUP(DETALLE_GD_1[[#This Row],[CODIGO]],PRODUCTOS[CODIGO],PRODUCTOS[DESC CORTA],"",0)</f>
        <v>ESQUINERO PILASTRA PVC</v>
      </c>
      <c r="AF818"/>
      <c r="AI818"/>
    </row>
    <row r="819" spans="1:35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6" t="s">
        <v>2029</v>
      </c>
      <c r="V819" s="2">
        <v>284522</v>
      </c>
      <c r="W819">
        <v>6000</v>
      </c>
      <c r="X819" s="2">
        <v>6579000000</v>
      </c>
      <c r="Y819" s="6">
        <v>136499.94280000002</v>
      </c>
      <c r="Z819" s="38">
        <v>10010</v>
      </c>
      <c r="AA819" s="86">
        <f>+((DETALLE_GD_1[[#This Row],[VALOR X UN (GD)]]-DETALLE_GD_1[[#This Row],[VALOR PPTO]])/DETALLE_GD_1[[#This Row],[VALOR PPTO]])</f>
        <v>4.0293056526552117E-7</v>
      </c>
      <c r="AB819" s="2">
        <f>+DETALLE_GD_1[[#This Row],[VALOR PPTO]]*DETALLE_GD_1[[#This Row],[CANTIDAD RECIBIDA]]</f>
        <v>136499.94500000001</v>
      </c>
      <c r="AC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19" s="3">
        <f>+DETALLE_GD_1[[#This Row],[CANTIDAD SOLICITADA]]-DETALLE_GD_1[[#This Row],[DEVOLUCIÓN]]</f>
        <v>50</v>
      </c>
      <c r="AE819" s="38" t="str">
        <f>+_xlfn.XLOOKUP(DETALLE_GD_1[[#This Row],[CODIGO]],PRODUCTOS[CODIGO],PRODUCTOS[DESC CORTA],"",0)</f>
        <v>GUARDAPOLVO BLANCO</v>
      </c>
      <c r="AF819"/>
      <c r="AI819"/>
    </row>
    <row r="820" spans="1:35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6"/>
      <c r="V820" s="2"/>
      <c r="W820">
        <v>6000</v>
      </c>
      <c r="X820" s="2">
        <v>6579000000</v>
      </c>
      <c r="Y820" s="6">
        <v>36300</v>
      </c>
      <c r="Z820" s="38">
        <v>10010</v>
      </c>
      <c r="AA820" s="86">
        <f>+((DETALLE_GD_1[[#This Row],[VALOR X UN (GD)]]-DETALLE_GD_1[[#This Row],[VALOR PPTO]])/DETALLE_GD_1[[#This Row],[VALOR PPTO]])</f>
        <v>-0.12415977961432505</v>
      </c>
      <c r="AB820" s="2">
        <f>+DETALLE_GD_1[[#This Row],[VALOR PPTO]]*DETALLE_GD_1[[#This Row],[CANTIDAD RECIBIDA]]</f>
        <v>36300</v>
      </c>
      <c r="AC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0" s="3">
        <f>+DETALLE_GD_1[[#This Row],[CANTIDAD SOLICITADA]]-DETALLE_GD_1[[#This Row],[DEVOLUCIÓN]]</f>
        <v>100</v>
      </c>
      <c r="AE820" s="38" t="str">
        <f>+_xlfn.XLOOKUP(DETALLE_GD_1[[#This Row],[CODIGO]],PRODUCTOS[CODIGO],PRODUCTOS[DESC CORTA],"",0)</f>
        <v>ESQUINERO CORNIZA EXTERIOR</v>
      </c>
      <c r="AF820"/>
      <c r="AI820"/>
    </row>
    <row r="821" spans="1:35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6"/>
      <c r="V821" s="2"/>
      <c r="W821">
        <v>6000</v>
      </c>
      <c r="X821" s="2">
        <v>6579000000</v>
      </c>
      <c r="Y821" s="6">
        <v>30600.000000000007</v>
      </c>
      <c r="Z821" s="38">
        <v>10010</v>
      </c>
      <c r="AA821" s="86">
        <f>+((DETALLE_GD_1[[#This Row],[VALOR X UN (GD)]]-DETALLE_GD_1[[#This Row],[VALOR PPTO]])/DETALLE_GD_1[[#This Row],[VALOR PPTO]])</f>
        <v>-0.15558823529411769</v>
      </c>
      <c r="AB821" s="2">
        <f>+DETALLE_GD_1[[#This Row],[VALOR PPTO]]*DETALLE_GD_1[[#This Row],[CANTIDAD RECIBIDA]]</f>
        <v>30600</v>
      </c>
      <c r="AC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1" s="3">
        <f>+DETALLE_GD_1[[#This Row],[CANTIDAD SOLICITADA]]-DETALLE_GD_1[[#This Row],[DEVOLUCIÓN]]</f>
        <v>100</v>
      </c>
      <c r="AE821" s="38" t="str">
        <f>+_xlfn.XLOOKUP(DETALLE_GD_1[[#This Row],[CODIGO]],PRODUCTOS[CODIGO],PRODUCTOS[DESC CORTA],"",0)</f>
        <v>ESQUINERO CORNIZA INTERIOR</v>
      </c>
      <c r="AF821"/>
      <c r="AI821"/>
    </row>
    <row r="822" spans="1:35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6"/>
      <c r="V822" s="2"/>
      <c r="W822">
        <v>6000</v>
      </c>
      <c r="X822" s="2">
        <v>6579000000</v>
      </c>
      <c r="Y822" s="6">
        <v>58000</v>
      </c>
      <c r="Z822" s="38">
        <v>10010</v>
      </c>
      <c r="AA822" s="86">
        <f>+((DETALLE_GD_1[[#This Row],[VALOR X UN (GD)]]-DETALLE_GD_1[[#This Row],[VALOR PPTO]])/DETALLE_GD_1[[#This Row],[VALOR PPTO]])</f>
        <v>-1.7241379310348748E-4</v>
      </c>
      <c r="AB822" s="2">
        <f>+DETALLE_GD_1[[#This Row],[VALOR PPTO]]*DETALLE_GD_1[[#This Row],[CANTIDAD RECIBIDA]]</f>
        <v>58000</v>
      </c>
      <c r="AC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2" s="3">
        <f>+DETALLE_GD_1[[#This Row],[CANTIDAD SOLICITADA]]-DETALLE_GD_1[[#This Row],[DEVOLUCIÓN]]</f>
        <v>100</v>
      </c>
      <c r="AE822" s="38" t="str">
        <f>+_xlfn.XLOOKUP(DETALLE_GD_1[[#This Row],[CODIGO]],PRODUCTOS[CODIGO],PRODUCTOS[DESC CORTA],"",0)</f>
        <v>ESQUINERO GUARDAPOLVO EXTERIOR</v>
      </c>
      <c r="AF822"/>
      <c r="AI822"/>
    </row>
    <row r="823" spans="1:35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6"/>
      <c r="V823" s="2"/>
      <c r="W823">
        <v>6000</v>
      </c>
      <c r="X823" s="2">
        <v>6579000000</v>
      </c>
      <c r="Y823" s="6">
        <v>32400</v>
      </c>
      <c r="Z823" s="38">
        <v>10010</v>
      </c>
      <c r="AA823" s="86">
        <f>+((DETALLE_GD_1[[#This Row],[VALOR X UN (GD)]]-DETALLE_GD_1[[#This Row],[VALOR PPTO]])/DETALLE_GD_1[[#This Row],[VALOR PPTO]])</f>
        <v>0</v>
      </c>
      <c r="AB823" s="2">
        <f>+DETALLE_GD_1[[#This Row],[VALOR PPTO]]*DETALLE_GD_1[[#This Row],[CANTIDAD RECIBIDA]]</f>
        <v>32400</v>
      </c>
      <c r="AC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3" s="3">
        <f>+DETALLE_GD_1[[#This Row],[CANTIDAD SOLICITADA]]-DETALLE_GD_1[[#This Row],[DEVOLUCIÓN]]</f>
        <v>100</v>
      </c>
      <c r="AE823" s="38" t="str">
        <f>+_xlfn.XLOOKUP(DETALLE_GD_1[[#This Row],[CODIGO]],PRODUCTOS[CODIGO],PRODUCTOS[DESC CORTA],"",0)</f>
        <v>ESQUINERO GUARDAPOLVO INTERIOR</v>
      </c>
      <c r="AF823"/>
      <c r="AI823"/>
    </row>
    <row r="824" spans="1:35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6" t="s">
        <v>2022</v>
      </c>
      <c r="V824" s="2">
        <v>1428674</v>
      </c>
      <c r="W824">
        <v>6000</v>
      </c>
      <c r="X824" s="2">
        <v>6579000000</v>
      </c>
      <c r="Y824" s="6">
        <v>56700</v>
      </c>
      <c r="Z824" s="38">
        <v>10010</v>
      </c>
      <c r="AA824" s="86">
        <f>+((DETALLE_GD_1[[#This Row],[VALOR X UN (GD)]]-DETALLE_GD_1[[#This Row],[VALOR PPTO]])/DETALLE_GD_1[[#This Row],[VALOR PPTO]])</f>
        <v>-3.354497354497351E-2</v>
      </c>
      <c r="AB824" s="2">
        <f>+DETALLE_GD_1[[#This Row],[VALOR PPTO]]*DETALLE_GD_1[[#This Row],[CANTIDAD RECIBIDA]]</f>
        <v>56700</v>
      </c>
      <c r="AC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4" s="3">
        <f>+DETALLE_GD_1[[#This Row],[CANTIDAD SOLICITADA]]-DETALLE_GD_1[[#This Row],[DEVOLUCIÓN]]</f>
        <v>100</v>
      </c>
      <c r="AE824" s="38">
        <f>+_xlfn.XLOOKUP(DETALLE_GD_1[[#This Row],[CODIGO]],PRODUCTOS[CODIGO],PRODUCTOS[DESC CORTA],"",0)</f>
        <v>0</v>
      </c>
      <c r="AF824"/>
      <c r="AI824"/>
    </row>
    <row r="825" spans="1:35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6"/>
      <c r="V825" s="2"/>
      <c r="W825">
        <v>6000</v>
      </c>
      <c r="X825" s="2">
        <v>6579000000</v>
      </c>
      <c r="Y825" s="6">
        <v>763658.3333399999</v>
      </c>
      <c r="Z825" s="38">
        <v>10010</v>
      </c>
      <c r="AA825" s="86">
        <f>+((DETALLE_GD_1[[#This Row],[VALOR X UN (GD)]]-DETALLE_GD_1[[#This Row],[VALOR PPTO]])/DETALLE_GD_1[[#This Row],[VALOR PPTO]])</f>
        <v>2.4280054540726018E-2</v>
      </c>
      <c r="AB825" s="2">
        <f>+DETALLE_GD_1[[#This Row],[VALOR PPTO]]*DETALLE_GD_1[[#This Row],[CANTIDAD RECIBIDA]]</f>
        <v>763658.33400000003</v>
      </c>
      <c r="AC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5" s="3">
        <f>+DETALLE_GD_1[[#This Row],[CANTIDAD SOLICITADA]]-DETALLE_GD_1[[#This Row],[DEVOLUCIÓN]]</f>
        <v>20</v>
      </c>
      <c r="AE825" s="38" t="str">
        <f>+_xlfn.XLOOKUP(DETALLE_GD_1[[#This Row],[CODIGO]],PRODUCTOS[CODIGO],PRODUCTOS[DESC CORTA],"",0)</f>
        <v>FIBROCEMENTO BALCON</v>
      </c>
      <c r="AF825"/>
      <c r="AI825"/>
    </row>
    <row r="826" spans="1:35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6"/>
      <c r="V826" s="2"/>
      <c r="W826">
        <v>6000</v>
      </c>
      <c r="X826" s="2">
        <v>6579000000</v>
      </c>
      <c r="Y826" s="6">
        <v>601277.10064200009</v>
      </c>
      <c r="Z826" s="38">
        <v>10010</v>
      </c>
      <c r="AA826" s="86">
        <f>+((DETALLE_GD_1[[#This Row],[VALOR X UN (GD)]]-DETALLE_GD_1[[#This Row],[VALOR PPTO]])/DETALLE_GD_1[[#This Row],[VALOR PPTO]])</f>
        <v>-1.59678326279298E-2</v>
      </c>
      <c r="AB826" s="2">
        <f>+DETALLE_GD_1[[#This Row],[VALOR PPTO]]*DETALLE_GD_1[[#This Row],[CANTIDAD RECIBIDA]]</f>
        <v>601277.09400000004</v>
      </c>
      <c r="AC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26" s="3">
        <f>+DETALLE_GD_1[[#This Row],[CANTIDAD SOLICITADA]]-DETALLE_GD_1[[#This Row],[DEVOLUCIÓN]]</f>
        <v>162</v>
      </c>
      <c r="AE826" s="38" t="str">
        <f>+_xlfn.XLOOKUP(DETALLE_GD_1[[#This Row],[CODIGO]],PRODUCTOS[CODIGO],PRODUCTOS[DESC CORTA],"",0)</f>
        <v>AISLAN GLASS 140MM</v>
      </c>
      <c r="AF826"/>
      <c r="AI826"/>
    </row>
    <row r="827" spans="1:35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6" t="s">
        <v>2029</v>
      </c>
      <c r="V827" s="2">
        <v>8074</v>
      </c>
      <c r="W827">
        <v>6000</v>
      </c>
      <c r="X827" s="2">
        <v>6579000000</v>
      </c>
      <c r="Y827" s="6">
        <v>1093.8970839999999</v>
      </c>
      <c r="Z827" s="38">
        <v>10010</v>
      </c>
      <c r="AA827" s="86">
        <f>+((DETALLE_GD_1[[#This Row],[VALOR X UN (GD)]]-DETALLE_GD_1[[#This Row],[VALOR PPTO]])/DETALLE_GD_1[[#This Row],[VALOR PPTO]])</f>
        <v>9.397592388013088E-5</v>
      </c>
      <c r="AB827" s="2">
        <f>+DETALLE_GD_1[[#This Row],[VALOR PPTO]]*DETALLE_GD_1[[#This Row],[CANTIDAD RECIBIDA]]</f>
        <v>1093.8972000000001</v>
      </c>
      <c r="AC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7" s="3">
        <f>+DETALLE_GD_1[[#This Row],[CANTIDAD SOLICITADA]]-DETALLE_GD_1[[#This Row],[DEVOLUCIÓN]]</f>
        <v>4</v>
      </c>
      <c r="AE827" s="38" t="str">
        <f>+_xlfn.XLOOKUP(DETALLE_GD_1[[#This Row],[CODIGO]],PRODUCTOS[CODIGO],PRODUCTOS[DESC CORTA],"",0)</f>
        <v>ESQUINERO GUARDAPOLVO</v>
      </c>
      <c r="AF827"/>
      <c r="AI827"/>
    </row>
    <row r="828" spans="1:35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6"/>
      <c r="V828" s="2"/>
      <c r="W828">
        <v>6000</v>
      </c>
      <c r="X828" s="2">
        <v>6579000000</v>
      </c>
      <c r="Y828" s="6">
        <v>6758.5333330000003</v>
      </c>
      <c r="Z828" s="38">
        <v>10010</v>
      </c>
      <c r="AA828" s="86">
        <f>+((DETALLE_GD_1[[#This Row],[VALOR X UN (GD)]]-DETALLE_GD_1[[#This Row],[VALOR PPTO]])/DETALLE_GD_1[[#This Row],[VALOR PPTO]])</f>
        <v>3.2768455842334898E-2</v>
      </c>
      <c r="AB828" s="2">
        <f>+DETALLE_GD_1[[#This Row],[VALOR PPTO]]*DETALLE_GD_1[[#This Row],[CANTIDAD RECIBIDA]]</f>
        <v>6758.5333000000001</v>
      </c>
      <c r="AC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8" s="3">
        <f>+DETALLE_GD_1[[#This Row],[CANTIDAD SOLICITADA]]-DETALLE_GD_1[[#This Row],[DEVOLUCIÓN]]</f>
        <v>1</v>
      </c>
      <c r="AE828" s="38">
        <f>+_xlfn.XLOOKUP(DETALLE_GD_1[[#This Row],[CODIGO]],PRODUCTOS[CODIGO],PRODUCTOS[DESC CORTA],"",0)</f>
        <v>0</v>
      </c>
      <c r="AF828"/>
      <c r="AI828"/>
    </row>
    <row r="829" spans="1:35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710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6" t="s">
        <v>2029</v>
      </c>
      <c r="V829" s="2">
        <v>120089</v>
      </c>
      <c r="W829">
        <v>6000</v>
      </c>
      <c r="X829" s="2">
        <v>6579000000</v>
      </c>
      <c r="Y829" s="6">
        <v>0</v>
      </c>
      <c r="Z829" s="38">
        <v>10010</v>
      </c>
      <c r="AA829" s="86" t="e">
        <f>+((DETALLE_GD_1[[#This Row],[VALOR X UN (GD)]]-DETALLE_GD_1[[#This Row],[VALOR PPTO]])/DETALLE_GD_1[[#This Row],[VALOR PPTO]])</f>
        <v>#DIV/0!</v>
      </c>
      <c r="AB829" s="2">
        <f>+DETALLE_GD_1[[#This Row],[VALOR PPTO]]*DETALLE_GD_1[[#This Row],[CANTIDAD RECIBIDA]]</f>
        <v>0</v>
      </c>
      <c r="AC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29" s="3">
        <f>+DETALLE_GD_1[[#This Row],[CANTIDAD SOLICITADA]]-DETALLE_GD_1[[#This Row],[DEVOLUCIÓN]]</f>
        <v>20</v>
      </c>
      <c r="AE829" s="38" t="str">
        <f>+_xlfn.XLOOKUP(DETALLE_GD_1[[#This Row],[CODIGO]],PRODUCTOS[CODIGO],PRODUCTOS[DESC CORTA],"",0)</f>
        <v/>
      </c>
      <c r="AF829"/>
      <c r="AI829"/>
    </row>
    <row r="830" spans="1:35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6"/>
      <c r="V830" s="2">
        <v>17884466</v>
      </c>
      <c r="W830">
        <v>6000</v>
      </c>
      <c r="X830" s="2">
        <v>6579000000</v>
      </c>
      <c r="Y830" s="6">
        <v>1121391.9979500002</v>
      </c>
      <c r="Z830" s="38">
        <v>10010</v>
      </c>
      <c r="AA830" s="86">
        <f>+((DETALLE_GD_1[[#This Row],[VALOR X UN (GD)]]-DETALLE_GD_1[[#This Row],[VALOR PPTO]])/DETALLE_GD_1[[#This Row],[VALOR PPTO]])</f>
        <v>2.0783100843222619E-2</v>
      </c>
      <c r="AB830" s="2">
        <f>+DETALLE_GD_1[[#This Row],[VALOR PPTO]]*DETALLE_GD_1[[#This Row],[CANTIDAD RECIBIDA]]</f>
        <v>1121391.9990000001</v>
      </c>
      <c r="AC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0" s="3">
        <f>+DETALLE_GD_1[[#This Row],[CANTIDAD SOLICITADA]]-DETALLE_GD_1[[#This Row],[DEVOLUCIÓN]]</f>
        <v>70</v>
      </c>
      <c r="AE830" s="38" t="str">
        <f>+_xlfn.XLOOKUP(DETALLE_GD_1[[#This Row],[CODIGO]],PRODUCTOS[CODIGO],PRODUCTOS[DESC CORTA],"",0)</f>
        <v>VOCANITA EMPAPELADA MURO</v>
      </c>
      <c r="AF830"/>
      <c r="AI830"/>
    </row>
    <row r="831" spans="1:35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6"/>
      <c r="V831" s="2"/>
      <c r="W831">
        <v>6000</v>
      </c>
      <c r="X831" s="2">
        <v>6579000000</v>
      </c>
      <c r="Y831" s="6">
        <v>140000.00000000012</v>
      </c>
      <c r="Z831" s="38">
        <v>10010</v>
      </c>
      <c r="AA831" s="86">
        <f>+((DETALLE_GD_1[[#This Row],[VALOR X UN (GD)]]-DETALLE_GD_1[[#This Row],[VALOR PPTO]])/DETALLE_GD_1[[#This Row],[VALOR PPTO]])</f>
        <v>0</v>
      </c>
      <c r="AB831" s="2">
        <f>+DETALLE_GD_1[[#This Row],[VALOR PPTO]]*DETALLE_GD_1[[#This Row],[CANTIDAD RECIBIDA]]</f>
        <v>140000</v>
      </c>
      <c r="AC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1" s="3">
        <f>+DETALLE_GD_1[[#This Row],[CANTIDAD SOLICITADA]]-DETALLE_GD_1[[#This Row],[DEVOLUCIÓN]]</f>
        <v>4</v>
      </c>
      <c r="AE831" s="38" t="str">
        <f>+_xlfn.XLOOKUP(DETALLE_GD_1[[#This Row],[CODIGO]],PRODUCTOS[CODIGO],PRODUCTOS[DESC CORTA],"",0)</f>
        <v>CLAVO HELICOIDAL PROFIX</v>
      </c>
      <c r="AF831"/>
      <c r="AI831"/>
    </row>
    <row r="832" spans="1:35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6"/>
      <c r="V832" s="2"/>
      <c r="W832">
        <v>6000</v>
      </c>
      <c r="X832" s="2">
        <v>6579000000</v>
      </c>
      <c r="Y832" s="6" t="s">
        <v>355</v>
      </c>
      <c r="Z832" s="38">
        <v>10010</v>
      </c>
      <c r="AA832" s="86" t="e">
        <f>+((DETALLE_GD_1[[#This Row],[VALOR X UN (GD)]]-DETALLE_GD_1[[#This Row],[VALOR PPTO]])/DETALLE_GD_1[[#This Row],[VALOR PPTO]])</f>
        <v>#DIV/0!</v>
      </c>
      <c r="AB832" s="2">
        <f>+DETALLE_GD_1[[#This Row],[VALOR PPTO]]*DETALLE_GD_1[[#This Row],[CANTIDAD RECIBIDA]]</f>
        <v>0</v>
      </c>
      <c r="AC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2" s="3">
        <f>+DETALLE_GD_1[[#This Row],[CANTIDAD SOLICITADA]]-DETALLE_GD_1[[#This Row],[DEVOLUCIÓN]]</f>
        <v>1</v>
      </c>
      <c r="AE832" s="38" t="str">
        <f>+_xlfn.XLOOKUP(DETALLE_GD_1[[#This Row],[CODIGO]],PRODUCTOS[CODIGO],PRODUCTOS[DESC CORTA],"",0)</f>
        <v/>
      </c>
      <c r="AF832"/>
      <c r="AI832"/>
    </row>
    <row r="833" spans="1:35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6"/>
      <c r="V833" s="2"/>
      <c r="W833">
        <v>6000</v>
      </c>
      <c r="X833" s="2">
        <v>6579000000</v>
      </c>
      <c r="Y833" s="6" t="s">
        <v>355</v>
      </c>
      <c r="Z833" s="38">
        <v>10010</v>
      </c>
      <c r="AA833" s="86" t="e">
        <f>+((DETALLE_GD_1[[#This Row],[VALOR X UN (GD)]]-DETALLE_GD_1[[#This Row],[VALOR PPTO]])/DETALLE_GD_1[[#This Row],[VALOR PPTO]])</f>
        <v>#DIV/0!</v>
      </c>
      <c r="AB833" s="2">
        <f>+DETALLE_GD_1[[#This Row],[VALOR PPTO]]*DETALLE_GD_1[[#This Row],[CANTIDAD RECIBIDA]]</f>
        <v>0</v>
      </c>
      <c r="AC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3" s="3">
        <f>+DETALLE_GD_1[[#This Row],[CANTIDAD SOLICITADA]]-DETALLE_GD_1[[#This Row],[DEVOLUCIÓN]]</f>
        <v>1</v>
      </c>
      <c r="AE833" s="38" t="str">
        <f>+_xlfn.XLOOKUP(DETALLE_GD_1[[#This Row],[CODIGO]],PRODUCTOS[CODIGO],PRODUCTOS[DESC CORTA],"",0)</f>
        <v/>
      </c>
      <c r="AF833"/>
      <c r="AI833"/>
    </row>
    <row r="834" spans="1:35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6"/>
      <c r="V834" s="2"/>
      <c r="W834">
        <v>6000</v>
      </c>
      <c r="X834" s="2">
        <v>6579000000</v>
      </c>
      <c r="Y834" s="6">
        <v>2433712.1634000018</v>
      </c>
      <c r="Z834" s="38">
        <v>10010</v>
      </c>
      <c r="AA834" s="86">
        <f>+((DETALLE_GD_1[[#This Row],[VALOR X UN (GD)]]-DETALLE_GD_1[[#This Row],[VALOR PPTO]])/DETALLE_GD_1[[#This Row],[VALOR PPTO]])</f>
        <v>-4.4891022478904738E-3</v>
      </c>
      <c r="AB834" s="2">
        <f>+DETALLE_GD_1[[#This Row],[VALOR PPTO]]*DETALLE_GD_1[[#This Row],[CANTIDAD RECIBIDA]]</f>
        <v>2433712.176</v>
      </c>
      <c r="AC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4" s="3">
        <f>+DETALLE_GD_1[[#This Row],[CANTIDAD SOLICITADA]]-DETALLE_GD_1[[#This Row],[DEVOLUCIÓN]]</f>
        <v>252</v>
      </c>
      <c r="AE834" s="38" t="str">
        <f>+_xlfn.XLOOKUP(DETALLE_GD_1[[#This Row],[CODIGO]],PRODUCTOS[CODIGO],PRODUCTOS[DESC CORTA],"",0)</f>
        <v>OSB 9.5</v>
      </c>
      <c r="AF834"/>
      <c r="AI834"/>
    </row>
    <row r="835" spans="1:35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6"/>
      <c r="V835" s="2"/>
      <c r="W835">
        <v>6000</v>
      </c>
      <c r="X835" s="2">
        <v>6579000000</v>
      </c>
      <c r="Y835" s="6">
        <v>1280093.442976</v>
      </c>
      <c r="Z835" s="38">
        <v>10010</v>
      </c>
      <c r="AA835" s="86">
        <f>+((DETALLE_GD_1[[#This Row],[VALOR X UN (GD)]]-DETALLE_GD_1[[#This Row],[VALOR PPTO]])/DETALLE_GD_1[[#This Row],[VALOR PPTO]])</f>
        <v>-1.5325788679111968E-2</v>
      </c>
      <c r="AB835" s="2">
        <f>+DETALLE_GD_1[[#This Row],[VALOR PPTO]]*DETALLE_GD_1[[#This Row],[CANTIDAD RECIBIDA]]</f>
        <v>1280093.4432000001</v>
      </c>
      <c r="AC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5" s="3">
        <f>+DETALLE_GD_1[[#This Row],[CANTIDAD SOLICITADA]]-DETALLE_GD_1[[#This Row],[DEVOLUCIÓN]]</f>
        <v>32</v>
      </c>
      <c r="AE835" s="38" t="str">
        <f>+_xlfn.XLOOKUP(DETALLE_GD_1[[#This Row],[CODIGO]],PRODUCTOS[CODIGO],PRODUCTOS[DESC CORTA],"",0)</f>
        <v>PB2</v>
      </c>
      <c r="AF835"/>
      <c r="AI835"/>
    </row>
    <row r="836" spans="1:35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6"/>
      <c r="V836" s="2"/>
      <c r="W836">
        <v>6000</v>
      </c>
      <c r="X836" s="2">
        <v>6579000000</v>
      </c>
      <c r="Y836" s="6">
        <v>11208632.637183998</v>
      </c>
      <c r="Z836" s="38">
        <v>10010</v>
      </c>
      <c r="AA836" s="86">
        <f>+((DETALLE_GD_1[[#This Row],[VALOR X UN (GD)]]-DETALLE_GD_1[[#This Row],[VALOR PPTO]])/DETALLE_GD_1[[#This Row],[VALOR PPTO]])</f>
        <v>-9.3704244017403966E-3</v>
      </c>
      <c r="AB836" s="2">
        <f>+DETALLE_GD_1[[#This Row],[VALOR PPTO]]*DETALLE_GD_1[[#This Row],[CANTIDAD RECIBIDA]]</f>
        <v>11208632.640000001</v>
      </c>
      <c r="AC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6" s="3">
        <f>+DETALLE_GD_1[[#This Row],[CANTIDAD SOLICITADA]]-DETALLE_GD_1[[#This Row],[DEVOLUCIÓN]]</f>
        <v>128</v>
      </c>
      <c r="AE836" s="38" t="str">
        <f>+_xlfn.XLOOKUP(DETALLE_GD_1[[#This Row],[CODIGO]],PRODUCTOS[CODIGO],PRODUCTOS[DESC CORTA],"",0)</f>
        <v>PB1</v>
      </c>
      <c r="AF836"/>
      <c r="AI836"/>
    </row>
    <row r="837" spans="1:35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6"/>
      <c r="V837" s="2"/>
      <c r="W837">
        <v>6000</v>
      </c>
      <c r="X837" s="2">
        <v>6579000000</v>
      </c>
      <c r="Y837" s="6">
        <v>1782456</v>
      </c>
      <c r="Z837" s="38">
        <v>10010</v>
      </c>
      <c r="AA837" s="86">
        <f>+((DETALLE_GD_1[[#This Row],[VALOR X UN (GD)]]-DETALLE_GD_1[[#This Row],[VALOR PPTO]])/DETALLE_GD_1[[#This Row],[VALOR PPTO]])</f>
        <v>-8.2919866970068257E-2</v>
      </c>
      <c r="AB837" s="2">
        <f>+DETALLE_GD_1[[#This Row],[VALOR PPTO]]*DETALLE_GD_1[[#This Row],[CANTIDAD RECIBIDA]]</f>
        <v>1782456</v>
      </c>
      <c r="AC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7" s="3">
        <f>+DETALLE_GD_1[[#This Row],[CANTIDAD SOLICITADA]]-DETALLE_GD_1[[#This Row],[DEVOLUCIÓN]]</f>
        <v>312</v>
      </c>
      <c r="AE837" s="38">
        <f>+_xlfn.XLOOKUP(DETALLE_GD_1[[#This Row],[CODIGO]],PRODUCTOS[CODIGO],PRODUCTOS[DESC CORTA],"",0)</f>
        <v>0</v>
      </c>
      <c r="AF837"/>
      <c r="AI837"/>
    </row>
    <row r="838" spans="1:35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6"/>
      <c r="V838" s="2"/>
      <c r="W838">
        <v>6000</v>
      </c>
      <c r="X838" s="2">
        <v>6579000000</v>
      </c>
      <c r="Y838" s="6">
        <v>139999.8464000001</v>
      </c>
      <c r="Z838" s="38">
        <v>10010</v>
      </c>
      <c r="AA838" s="86">
        <f>+((DETALLE_GD_1[[#This Row],[VALOR X UN (GD)]]-DETALLE_GD_1[[#This Row],[VALOR PPTO]])/DETALLE_GD_1[[#This Row],[VALOR PPTO]])</f>
        <v>1.1428584490190236E-6</v>
      </c>
      <c r="AB838" s="2">
        <f>+DETALLE_GD_1[[#This Row],[VALOR PPTO]]*DETALLE_GD_1[[#This Row],[CANTIDAD RECIBIDA]]</f>
        <v>139999.84</v>
      </c>
      <c r="AC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38" s="3">
        <f>+DETALLE_GD_1[[#This Row],[CANTIDAD SOLICITADA]]-DETALLE_GD_1[[#This Row],[DEVOLUCIÓN]]</f>
        <v>200</v>
      </c>
      <c r="AE838" s="38">
        <f>+_xlfn.XLOOKUP(DETALLE_GD_1[[#This Row],[CODIGO]],PRODUCTOS[CODIGO],PRODUCTOS[DESC CORTA],"",0)</f>
        <v>0</v>
      </c>
      <c r="AF838"/>
      <c r="AI838"/>
    </row>
    <row r="839" spans="1:35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6" t="s">
        <v>2025</v>
      </c>
      <c r="V839" s="2">
        <v>3112037</v>
      </c>
      <c r="W839">
        <v>6000</v>
      </c>
      <c r="X839" s="2">
        <v>6579000000</v>
      </c>
      <c r="Y839" s="6">
        <v>3059497.0300320005</v>
      </c>
      <c r="Z839" s="38">
        <v>10010</v>
      </c>
      <c r="AA839" s="86">
        <f>+((DETALLE_GD_1[[#This Row],[VALOR X UN (GD)]]-DETALLE_GD_1[[#This Row],[VALOR PPTO]])/DETALLE_GD_1[[#This Row],[VALOR PPTO]])</f>
        <v>1.7172747339854508E-2</v>
      </c>
      <c r="AB839" s="2">
        <f>+DETALLE_GD_1[[#This Row],[VALOR PPTO]]*DETALLE_GD_1[[#This Row],[CANTIDAD RECIBIDA]]</f>
        <v>3059497.0367999999</v>
      </c>
      <c r="AC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39" s="3">
        <f>+DETALLE_GD_1[[#This Row],[CANTIDAD SOLICITADA]]-DETALLE_GD_1[[#This Row],[DEVOLUCIÓN]]</f>
        <v>144</v>
      </c>
      <c r="AE839" s="38" t="str">
        <f>+_xlfn.XLOOKUP(DETALLE_GD_1[[#This Row],[CODIGO]],PRODUCTOS[CODIGO],PRODUCTOS[DESC CORTA],"",0)</f>
        <v>SMARTPANEL</v>
      </c>
      <c r="AF839"/>
      <c r="AI839"/>
    </row>
    <row r="840" spans="1:35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6" t="s">
        <v>2030</v>
      </c>
      <c r="V840" s="2">
        <v>800594</v>
      </c>
      <c r="W840">
        <v>6000</v>
      </c>
      <c r="X840" s="2">
        <v>6579000000</v>
      </c>
      <c r="Y840" s="6">
        <v>61733.333332000002</v>
      </c>
      <c r="Z840" s="38">
        <v>10010</v>
      </c>
      <c r="AA840" s="86">
        <f>+((DETALLE_GD_1[[#This Row],[VALOR X UN (GD)]]-DETALLE_GD_1[[#This Row],[VALOR PPTO]])/DETALLE_GD_1[[#This Row],[VALOR PPTO]])</f>
        <v>-5.5421164266568401E-2</v>
      </c>
      <c r="AB840" s="2">
        <f>+DETALLE_GD_1[[#This Row],[VALOR PPTO]]*DETALLE_GD_1[[#This Row],[CANTIDAD RECIBIDA]]</f>
        <v>61733.333200000001</v>
      </c>
      <c r="AC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0" s="3">
        <f>+DETALLE_GD_1[[#This Row],[CANTIDAD SOLICITADA]]-DETALLE_GD_1[[#This Row],[DEVOLUCIÓN]]</f>
        <v>4</v>
      </c>
      <c r="AE840" s="38" t="str">
        <f>+_xlfn.XLOOKUP(DETALLE_GD_1[[#This Row],[CODIGO]],PRODUCTOS[CODIGO],PRODUCTOS[DESC CORTA],"",0)</f>
        <v>LAVAPLATOS</v>
      </c>
      <c r="AF840"/>
      <c r="AI840"/>
    </row>
    <row r="841" spans="1:35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6"/>
      <c r="V841" s="2"/>
      <c r="W841">
        <v>6000</v>
      </c>
      <c r="X841" s="2">
        <v>6579000000</v>
      </c>
      <c r="Y841" s="6">
        <v>165678.66666799999</v>
      </c>
      <c r="Z841" s="38">
        <v>10010</v>
      </c>
      <c r="AA841" s="86">
        <f>+((DETALLE_GD_1[[#This Row],[VALOR X UN (GD)]]-DETALLE_GD_1[[#This Row],[VALOR PPTO]])/DETALLE_GD_1[[#This Row],[VALOR PPTO]])</f>
        <v>2.0111219291491002E-6</v>
      </c>
      <c r="AB841" s="2">
        <f>+DETALLE_GD_1[[#This Row],[VALOR PPTO]]*DETALLE_GD_1[[#This Row],[CANTIDAD RECIBIDA]]</f>
        <v>165678.66680000001</v>
      </c>
      <c r="AC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1" s="3">
        <f>+DETALLE_GD_1[[#This Row],[CANTIDAD SOLICITADA]]-DETALLE_GD_1[[#This Row],[DEVOLUCIÓN]]</f>
        <v>4</v>
      </c>
      <c r="AE841" s="38" t="str">
        <f>+_xlfn.XLOOKUP(DETALLE_GD_1[[#This Row],[CODIGO]],PRODUCTOS[CODIGO],PRODUCTOS[DESC CORTA],"",0)</f>
        <v>MUEBLE LAVAPLATOS</v>
      </c>
      <c r="AF841"/>
      <c r="AI841"/>
    </row>
    <row r="842" spans="1:35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6"/>
      <c r="V842" s="2"/>
      <c r="W842">
        <v>6000</v>
      </c>
      <c r="X842" s="2">
        <v>6579000000</v>
      </c>
      <c r="Y842" s="6">
        <v>17490.909092000002</v>
      </c>
      <c r="Z842" s="38">
        <v>10010</v>
      </c>
      <c r="AA842" s="86">
        <f>+((DETALLE_GD_1[[#This Row],[VALOR X UN (GD)]]-DETALLE_GD_1[[#This Row],[VALOR PPTO]])/DETALLE_GD_1[[#This Row],[VALOR PPTO]])</f>
        <v>-2.0405411515142864E-2</v>
      </c>
      <c r="AB842" s="2">
        <f>+DETALLE_GD_1[[#This Row],[VALOR PPTO]]*DETALLE_GD_1[[#This Row],[CANTIDAD RECIBIDA]]</f>
        <v>17490.909199999998</v>
      </c>
      <c r="AC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2" s="3">
        <f>+DETALLE_GD_1[[#This Row],[CANTIDAD SOLICITADA]]-DETALLE_GD_1[[#This Row],[DEVOLUCIÓN]]</f>
        <v>4</v>
      </c>
      <c r="AE842" s="38" t="str">
        <f>+_xlfn.XLOOKUP(DETALLE_GD_1[[#This Row],[CODIGO]],PRODUCTOS[CODIGO],PRODUCTOS[DESC CORTA],"",0)</f>
        <v>LLAVE DE BOLA AC</v>
      </c>
      <c r="AF842"/>
      <c r="AI842"/>
    </row>
    <row r="843" spans="1:35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6"/>
      <c r="V843" s="2"/>
      <c r="W843">
        <v>6000</v>
      </c>
      <c r="X843" s="2">
        <v>6579000000</v>
      </c>
      <c r="Y843" s="6">
        <v>12950.428572000001</v>
      </c>
      <c r="Z843" s="38">
        <v>10010</v>
      </c>
      <c r="AA843" s="86">
        <f>+((DETALLE_GD_1[[#This Row],[VALOR X UN (GD)]]-DETALLE_GD_1[[#This Row],[VALOR PPTO]])/DETALLE_GD_1[[#This Row],[VALOR PPTO]])</f>
        <v>-7.8254430563856919E-2</v>
      </c>
      <c r="AB843" s="2">
        <f>+DETALLE_GD_1[[#This Row],[VALOR PPTO]]*DETALLE_GD_1[[#This Row],[CANTIDAD RECIBIDA]]</f>
        <v>12950.428400000001</v>
      </c>
      <c r="AC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3" s="3">
        <f>+DETALLE_GD_1[[#This Row],[CANTIDAD SOLICITADA]]-DETALLE_GD_1[[#This Row],[DEVOLUCIÓN]]</f>
        <v>4</v>
      </c>
      <c r="AE843" s="38" t="str">
        <f>+_xlfn.XLOOKUP(DETALLE_GD_1[[#This Row],[CODIGO]],PRODUCTOS[CODIGO],PRODUCTOS[DESC CORTA],"",0)</f>
        <v>LLAVE DE BOLA AF</v>
      </c>
      <c r="AF843"/>
      <c r="AI843"/>
    </row>
    <row r="844" spans="1:35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711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6"/>
      <c r="V844" s="2"/>
      <c r="W844">
        <v>6000</v>
      </c>
      <c r="X844" s="2">
        <v>6579000000</v>
      </c>
      <c r="Y844" s="6">
        <v>13472</v>
      </c>
      <c r="Z844" s="38">
        <v>10010</v>
      </c>
      <c r="AA844" s="86">
        <f>+((DETALLE_GD_1[[#This Row],[VALOR X UN (GD)]]-DETALLE_GD_1[[#This Row],[VALOR PPTO]])/DETALLE_GD_1[[#This Row],[VALOR PPTO]])</f>
        <v>-7.4228028503562949E-5</v>
      </c>
      <c r="AB844" s="2">
        <f>+DETALLE_GD_1[[#This Row],[VALOR PPTO]]*DETALLE_GD_1[[#This Row],[CANTIDAD RECIBIDA]]</f>
        <v>13472</v>
      </c>
      <c r="AC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4" s="3">
        <f>+DETALLE_GD_1[[#This Row],[CANTIDAD SOLICITADA]]-DETALLE_GD_1[[#This Row],[DEVOLUCIÓN]]</f>
        <v>8</v>
      </c>
      <c r="AE844" s="38" t="str">
        <f>+_xlfn.XLOOKUP(DETALLE_GD_1[[#This Row],[CODIGO]],PRODUCTOS[CODIGO],PRODUCTOS[DESC CORTA],"",0)</f>
        <v/>
      </c>
      <c r="AF844"/>
      <c r="AI844"/>
    </row>
    <row r="845" spans="1:35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6"/>
      <c r="V845" s="2"/>
      <c r="W845">
        <v>6000</v>
      </c>
      <c r="X845" s="2">
        <v>6579000000</v>
      </c>
      <c r="Y845" s="6">
        <v>9172</v>
      </c>
      <c r="Z845" s="38">
        <v>10010</v>
      </c>
      <c r="AA845" s="86">
        <f>+((DETALLE_GD_1[[#This Row],[VALOR X UN (GD)]]-DETALLE_GD_1[[#This Row],[VALOR PPTO]])/DETALLE_GD_1[[#This Row],[VALOR PPTO]])</f>
        <v>-3.2054077627562148E-2</v>
      </c>
      <c r="AB845" s="2">
        <f>+DETALLE_GD_1[[#This Row],[VALOR PPTO]]*DETALLE_GD_1[[#This Row],[CANTIDAD RECIBIDA]]</f>
        <v>9172</v>
      </c>
      <c r="AC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5" s="3">
        <f>+DETALLE_GD_1[[#This Row],[CANTIDAD SOLICITADA]]-DETALLE_GD_1[[#This Row],[DEVOLUCIÓN]]</f>
        <v>4</v>
      </c>
      <c r="AE845" s="38" t="str">
        <f>+_xlfn.XLOOKUP(DETALLE_GD_1[[#This Row],[CODIGO]],PRODUCTOS[CODIGO],PRODUCTOS[DESC CORTA],"",0)</f>
        <v>LLAVE ANGULAR 1/2X</v>
      </c>
      <c r="AF845"/>
      <c r="AI845"/>
    </row>
    <row r="846" spans="1:35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6"/>
      <c r="V846" s="2"/>
      <c r="W846">
        <v>6000</v>
      </c>
      <c r="X846" s="2">
        <v>6579000000</v>
      </c>
      <c r="Y846" s="6">
        <v>20424</v>
      </c>
      <c r="Z846" s="38">
        <v>10010</v>
      </c>
      <c r="AA846" s="86">
        <f>+((DETALLE_GD_1[[#This Row],[VALOR X UN (GD)]]-DETALLE_GD_1[[#This Row],[VALOR PPTO]])/DETALLE_GD_1[[#This Row],[VALOR PPTO]])</f>
        <v>-2.3110076380728619E-2</v>
      </c>
      <c r="AB846" s="2">
        <f>+DETALLE_GD_1[[#This Row],[VALOR PPTO]]*DETALLE_GD_1[[#This Row],[CANTIDAD RECIBIDA]]</f>
        <v>20424</v>
      </c>
      <c r="AC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6" s="3">
        <f>+DETALLE_GD_1[[#This Row],[CANTIDAD SOLICITADA]]-DETALLE_GD_1[[#This Row],[DEVOLUCIÓN]]</f>
        <v>6</v>
      </c>
      <c r="AE846" s="38" t="str">
        <f>+_xlfn.XLOOKUP(DETALLE_GD_1[[#This Row],[CODIGO]],PRODUCTOS[CODIGO],PRODUCTOS[DESC CORTA],"",0)</f>
        <v>NUEVA</v>
      </c>
      <c r="AF846"/>
      <c r="AI846"/>
    </row>
    <row r="847" spans="1:35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6"/>
      <c r="V847" s="2"/>
      <c r="W847">
        <v>6000</v>
      </c>
      <c r="X847" s="2">
        <v>6579000000</v>
      </c>
      <c r="Y847" s="6">
        <v>68580</v>
      </c>
      <c r="Z847" s="38">
        <v>10010</v>
      </c>
      <c r="AA847" s="86">
        <f>+((DETALLE_GD_1[[#This Row],[VALOR X UN (GD)]]-DETALLE_GD_1[[#This Row],[VALOR PPTO]])/DETALLE_GD_1[[#This Row],[VALOR PPTO]])</f>
        <v>-5.1049868766404202E-2</v>
      </c>
      <c r="AB847" s="2">
        <f>+DETALLE_GD_1[[#This Row],[VALOR PPTO]]*DETALLE_GD_1[[#This Row],[CANTIDAD RECIBIDA]]</f>
        <v>68580</v>
      </c>
      <c r="AC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7" s="3">
        <f>+DETALLE_GD_1[[#This Row],[CANTIDAD SOLICITADA]]-DETALLE_GD_1[[#This Row],[DEVOLUCIÓN]]</f>
        <v>4</v>
      </c>
      <c r="AE847" s="38" t="str">
        <f>+_xlfn.XLOOKUP(DETALLE_GD_1[[#This Row],[CODIGO]],PRODUCTOS[CODIGO],PRODUCTOS[DESC CORTA],"",0)</f>
        <v>ESTANQUE WC AURA</v>
      </c>
      <c r="AF847"/>
      <c r="AI847"/>
    </row>
    <row r="848" spans="1:35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6"/>
      <c r="V848" s="2"/>
      <c r="W848">
        <v>6000</v>
      </c>
      <c r="X848" s="2">
        <v>6579000000</v>
      </c>
      <c r="Y848" s="6">
        <v>92912</v>
      </c>
      <c r="Z848" s="38">
        <v>10010</v>
      </c>
      <c r="AA848" s="86">
        <f>+((DETALLE_GD_1[[#This Row],[VALOR X UN (GD)]]-DETALLE_GD_1[[#This Row],[VALOR PPTO]])/DETALLE_GD_1[[#This Row],[VALOR PPTO]])</f>
        <v>3.8208197003616324E-3</v>
      </c>
      <c r="AB848" s="2">
        <f>+DETALLE_GD_1[[#This Row],[VALOR PPTO]]*DETALLE_GD_1[[#This Row],[CANTIDAD RECIBIDA]]</f>
        <v>92912</v>
      </c>
      <c r="AC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8" s="3">
        <f>+DETALLE_GD_1[[#This Row],[CANTIDAD SOLICITADA]]-DETALLE_GD_1[[#This Row],[DEVOLUCIÓN]]</f>
        <v>4</v>
      </c>
      <c r="AE848" s="38" t="str">
        <f>+_xlfn.XLOOKUP(DETALLE_GD_1[[#This Row],[CODIGO]],PRODUCTOS[CODIGO],PRODUCTOS[DESC CORTA],"",0)</f>
        <v>TAZA WC AURA</v>
      </c>
      <c r="AF848"/>
      <c r="AI848"/>
    </row>
    <row r="849" spans="1:35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6"/>
      <c r="V849" s="2"/>
      <c r="W849">
        <v>6000</v>
      </c>
      <c r="X849" s="2">
        <v>6579000000</v>
      </c>
      <c r="Y849" s="6">
        <v>8796</v>
      </c>
      <c r="Z849" s="38">
        <v>10010</v>
      </c>
      <c r="AA849" s="86">
        <f>+((DETALLE_GD_1[[#This Row],[VALOR X UN (GD)]]-DETALLE_GD_1[[#This Row],[VALOR PPTO]])/DETALLE_GD_1[[#This Row],[VALOR PPTO]])</f>
        <v>0</v>
      </c>
      <c r="AB849" s="2">
        <f>+DETALLE_GD_1[[#This Row],[VALOR PPTO]]*DETALLE_GD_1[[#This Row],[CANTIDAD RECIBIDA]]</f>
        <v>8796</v>
      </c>
      <c r="AC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49" s="3">
        <f>+DETALLE_GD_1[[#This Row],[CANTIDAD SOLICITADA]]-DETALLE_GD_1[[#This Row],[DEVOLUCIÓN]]</f>
        <v>4</v>
      </c>
      <c r="AE849" s="38">
        <f>+_xlfn.XLOOKUP(DETALLE_GD_1[[#This Row],[CODIGO]],PRODUCTOS[CODIGO],PRODUCTOS[DESC CORTA],"",0)</f>
        <v>0</v>
      </c>
      <c r="AF849"/>
      <c r="AI849"/>
    </row>
    <row r="850" spans="1:35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6"/>
      <c r="V850" s="2"/>
      <c r="W850">
        <v>6000</v>
      </c>
      <c r="X850" s="2">
        <v>6579000000</v>
      </c>
      <c r="Y850" s="6">
        <v>4316</v>
      </c>
      <c r="Z850" s="38">
        <v>10010</v>
      </c>
      <c r="AA850" s="86">
        <f>+((DETALLE_GD_1[[#This Row],[VALOR X UN (GD)]]-DETALLE_GD_1[[#This Row],[VALOR PPTO]])/DETALLE_GD_1[[#This Row],[VALOR PPTO]])</f>
        <v>0</v>
      </c>
      <c r="AB850" s="2">
        <f>+DETALLE_GD_1[[#This Row],[VALOR PPTO]]*DETALLE_GD_1[[#This Row],[CANTIDAD RECIBIDA]]</f>
        <v>4316</v>
      </c>
      <c r="AC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0" s="3">
        <f>+DETALLE_GD_1[[#This Row],[CANTIDAD SOLICITADA]]-DETALLE_GD_1[[#This Row],[DEVOLUCIÓN]]</f>
        <v>4</v>
      </c>
      <c r="AE850" s="38" t="str">
        <f>+_xlfn.XLOOKUP(DETALLE_GD_1[[#This Row],[CODIGO]],PRODUCTOS[CODIGO],PRODUCTOS[DESC CORTA],"",0)</f>
        <v>UÑETAS INSTLACION LAVAMANOS</v>
      </c>
      <c r="AF850"/>
      <c r="AI850"/>
    </row>
    <row r="851" spans="1:35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6"/>
      <c r="V851" s="2"/>
      <c r="W851">
        <v>6000</v>
      </c>
      <c r="X851" s="2">
        <v>6579000000</v>
      </c>
      <c r="Y851" s="6">
        <v>30836</v>
      </c>
      <c r="Z851" s="38">
        <v>10010</v>
      </c>
      <c r="AA851" s="86">
        <f>+((DETALLE_GD_1[[#This Row],[VALOR X UN (GD)]]-DETALLE_GD_1[[#This Row],[VALOR PPTO]])/DETALLE_GD_1[[#This Row],[VALOR PPTO]])</f>
        <v>-9.4045920352834353E-4</v>
      </c>
      <c r="AB851" s="2">
        <f>+DETALLE_GD_1[[#This Row],[VALOR PPTO]]*DETALLE_GD_1[[#This Row],[CANTIDAD RECIBIDA]]</f>
        <v>30836</v>
      </c>
      <c r="AC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1" s="3">
        <f>+DETALLE_GD_1[[#This Row],[CANTIDAD SOLICITADA]]-DETALLE_GD_1[[#This Row],[DEVOLUCIÓN]]</f>
        <v>4</v>
      </c>
      <c r="AE851" s="38" t="str">
        <f>+_xlfn.XLOOKUP(DETALLE_GD_1[[#This Row],[CODIGO]],PRODUCTOS[CODIGO],PRODUCTOS[DESC CORTA],"",0)</f>
        <v>PEDESTAL DS THEOS</v>
      </c>
      <c r="AF851"/>
      <c r="AI851"/>
    </row>
    <row r="852" spans="1:35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6"/>
      <c r="V852" s="2"/>
      <c r="W852">
        <v>6000</v>
      </c>
      <c r="X852" s="2">
        <v>6579000000</v>
      </c>
      <c r="Y852" s="6">
        <v>47984</v>
      </c>
      <c r="Z852" s="38">
        <v>10010</v>
      </c>
      <c r="AA852" s="86">
        <f>+((DETALLE_GD_1[[#This Row],[VALOR X UN (GD)]]-DETALLE_GD_1[[#This Row],[VALOR PPTO]])/DETALLE_GD_1[[#This Row],[VALOR PPTO]])</f>
        <v>-9.5865288429476496E-4</v>
      </c>
      <c r="AB852" s="2">
        <f>+DETALLE_GD_1[[#This Row],[VALOR PPTO]]*DETALLE_GD_1[[#This Row],[CANTIDAD RECIBIDA]]</f>
        <v>47984</v>
      </c>
      <c r="AC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2" s="3">
        <f>+DETALLE_GD_1[[#This Row],[CANTIDAD SOLICITADA]]-DETALLE_GD_1[[#This Row],[DEVOLUCIÓN]]</f>
        <v>4</v>
      </c>
      <c r="AE852" s="38" t="str">
        <f>+_xlfn.XLOOKUP(DETALLE_GD_1[[#This Row],[CODIGO]],PRODUCTOS[CODIGO],PRODUCTOS[DESC CORTA],"",0)</f>
        <v>LAVAMANOS DS THEOS</v>
      </c>
      <c r="AF852"/>
      <c r="AI852"/>
    </row>
    <row r="853" spans="1:35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6"/>
      <c r="V853" s="2"/>
      <c r="W853">
        <v>6000</v>
      </c>
      <c r="X853" s="2">
        <v>6579000000</v>
      </c>
      <c r="Y853" s="6">
        <v>42964</v>
      </c>
      <c r="Z853" s="38">
        <v>10010</v>
      </c>
      <c r="AA853" s="86">
        <f>+((DETALLE_GD_1[[#This Row],[VALOR X UN (GD)]]-DETALLE_GD_1[[#This Row],[VALOR PPTO]])/DETALLE_GD_1[[#This Row],[VALOR PPTO]])</f>
        <v>-1.0241132110604227E-3</v>
      </c>
      <c r="AB853" s="2">
        <f>+DETALLE_GD_1[[#This Row],[VALOR PPTO]]*DETALLE_GD_1[[#This Row],[CANTIDAD RECIBIDA]]</f>
        <v>42964</v>
      </c>
      <c r="AC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3" s="3">
        <f>+DETALLE_GD_1[[#This Row],[CANTIDAD SOLICITADA]]-DETALLE_GD_1[[#This Row],[DEVOLUCIÓN]]</f>
        <v>4</v>
      </c>
      <c r="AE853" s="38" t="str">
        <f>+_xlfn.XLOOKUP(DETALLE_GD_1[[#This Row],[CODIGO]],PRODUCTOS[CODIGO],PRODUCTOS[DESC CORTA],"",0)</f>
        <v>LAVARROPA PLATICO DS</v>
      </c>
      <c r="AF853"/>
      <c r="AI853"/>
    </row>
    <row r="854" spans="1:35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6"/>
      <c r="V854" s="2"/>
      <c r="W854">
        <v>6000</v>
      </c>
      <c r="X854" s="2">
        <v>6579000000</v>
      </c>
      <c r="Y854" s="6">
        <v>59888</v>
      </c>
      <c r="Z854" s="38">
        <v>10010</v>
      </c>
      <c r="AA854" s="86">
        <f>+((DETALLE_GD_1[[#This Row],[VALOR X UN (GD)]]-DETALLE_GD_1[[#This Row],[VALOR PPTO]])/DETALLE_GD_1[[#This Row],[VALOR PPTO]])</f>
        <v>0</v>
      </c>
      <c r="AB854" s="2">
        <f>+DETALLE_GD_1[[#This Row],[VALOR PPTO]]*DETALLE_GD_1[[#This Row],[CANTIDAD RECIBIDA]]</f>
        <v>59888</v>
      </c>
      <c r="AC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4" s="3">
        <f>+DETALLE_GD_1[[#This Row],[CANTIDAD SOLICITADA]]-DETALLE_GD_1[[#This Row],[DEVOLUCIÓN]]</f>
        <v>4</v>
      </c>
      <c r="AE854" s="38" t="str">
        <f>+_xlfn.XLOOKUP(DETALLE_GD_1[[#This Row],[CODIGO]],PRODUCTOS[CODIGO],PRODUCTOS[DESC CORTA],"",0)</f>
        <v>NEW DUCHA SIMPLE, SOPORTE Y FLEXIBLE 1.5M 8LPM, ESTIU (TS2024020)</v>
      </c>
      <c r="AF854"/>
      <c r="AI854"/>
    </row>
    <row r="855" spans="1:35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6"/>
      <c r="V855" s="2"/>
      <c r="W855">
        <v>6000</v>
      </c>
      <c r="X855" s="2">
        <v>6579000000</v>
      </c>
      <c r="Y855" s="6">
        <v>55476</v>
      </c>
      <c r="Z855" s="38">
        <v>10010</v>
      </c>
      <c r="AA855" s="86">
        <f>+((DETALLE_GD_1[[#This Row],[VALOR X UN (GD)]]-DETALLE_GD_1[[#This Row],[VALOR PPTO]])/DETALLE_GD_1[[#This Row],[VALOR PPTO]])</f>
        <v>0</v>
      </c>
      <c r="AB855" s="2">
        <f>+DETALLE_GD_1[[#This Row],[VALOR PPTO]]*DETALLE_GD_1[[#This Row],[CANTIDAD RECIBIDA]]</f>
        <v>55476</v>
      </c>
      <c r="AC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5" s="3">
        <f>+DETALLE_GD_1[[#This Row],[CANTIDAD SOLICITADA]]-DETALLE_GD_1[[#This Row],[DEVOLUCIÓN]]</f>
        <v>4</v>
      </c>
      <c r="AE855" s="38" t="str">
        <f>+_xlfn.XLOOKUP(DETALLE_GD_1[[#This Row],[CODIGO]],PRODUCTOS[CODIGO],PRODUCTOS[DESC CORTA],"",0)</f>
        <v>NEW TS2024022)</v>
      </c>
      <c r="AF855"/>
      <c r="AI855"/>
    </row>
    <row r="856" spans="1:35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6"/>
      <c r="V856" s="2"/>
      <c r="W856">
        <v>6000</v>
      </c>
      <c r="X856" s="2">
        <v>6579000000</v>
      </c>
      <c r="Y856" s="6">
        <v>36488</v>
      </c>
      <c r="Z856" s="38">
        <v>10010</v>
      </c>
      <c r="AA856" s="86">
        <f>+((DETALLE_GD_1[[#This Row],[VALOR X UN (GD)]]-DETALLE_GD_1[[#This Row],[VALOR PPTO]])/DETALLE_GD_1[[#This Row],[VALOR PPTO]])</f>
        <v>0</v>
      </c>
      <c r="AB856" s="2">
        <f>+DETALLE_GD_1[[#This Row],[VALOR PPTO]]*DETALLE_GD_1[[#This Row],[CANTIDAD RECIBIDA]]</f>
        <v>36488</v>
      </c>
      <c r="AC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6" s="3">
        <f>+DETALLE_GD_1[[#This Row],[CANTIDAD SOLICITADA]]-DETALLE_GD_1[[#This Row],[DEVOLUCIÓN]]</f>
        <v>4</v>
      </c>
      <c r="AE856" s="38" t="str">
        <f>+_xlfn.XLOOKUP(DETALLE_GD_1[[#This Row],[CODIGO]],PRODUCTOS[CODIGO],PRODUCTOS[DESC CORTA],"",0)</f>
        <v>NEW TS2024019)</v>
      </c>
      <c r="AF856"/>
      <c r="AI856"/>
    </row>
    <row r="857" spans="1:35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6"/>
      <c r="V857" s="2"/>
      <c r="W857">
        <v>6000</v>
      </c>
      <c r="X857" s="2">
        <v>6579000000</v>
      </c>
      <c r="Y857" s="6">
        <v>18702.074076000001</v>
      </c>
      <c r="Z857" s="38">
        <v>10010</v>
      </c>
      <c r="AA857" s="86">
        <f>+((DETALLE_GD_1[[#This Row],[VALOR X UN (GD)]]-DETALLE_GD_1[[#This Row],[VALOR PPTO]])/DETALLE_GD_1[[#This Row],[VALOR PPTO]])</f>
        <v>7.1859730637361369E-2</v>
      </c>
      <c r="AB857" s="2">
        <f>+DETALLE_GD_1[[#This Row],[VALOR PPTO]]*DETALLE_GD_1[[#This Row],[CANTIDAD RECIBIDA]]</f>
        <v>18702.074000000001</v>
      </c>
      <c r="AC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7" s="3">
        <f>+DETALLE_GD_1[[#This Row],[CANTIDAD SOLICITADA]]-DETALLE_GD_1[[#This Row],[DEVOLUCIÓN]]</f>
        <v>4</v>
      </c>
      <c r="AE857" s="38" t="str">
        <f>+_xlfn.XLOOKUP(DETALLE_GD_1[[#This Row],[CODIGO]],PRODUCTOS[CODIGO],PRODUCTOS[DESC CORTA],"",0)</f>
        <v>KIT DESAGUE TINA</v>
      </c>
      <c r="AF857"/>
      <c r="AI857"/>
    </row>
    <row r="858" spans="1:35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712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6"/>
      <c r="V858" s="2"/>
      <c r="W858">
        <v>6000</v>
      </c>
      <c r="X858" s="2">
        <v>6579000000</v>
      </c>
      <c r="Y858" s="6">
        <v>17280</v>
      </c>
      <c r="Z858" s="38">
        <v>10010</v>
      </c>
      <c r="AA858" s="86">
        <f>+((DETALLE_GD_1[[#This Row],[VALOR X UN (GD)]]-DETALLE_GD_1[[#This Row],[VALOR PPTO]])/DETALLE_GD_1[[#This Row],[VALOR PPTO]])</f>
        <v>0</v>
      </c>
      <c r="AB858" s="2">
        <f>+DETALLE_GD_1[[#This Row],[VALOR PPTO]]*DETALLE_GD_1[[#This Row],[CANTIDAD RECIBIDA]]</f>
        <v>17280</v>
      </c>
      <c r="AC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8" s="3">
        <f>+DETALLE_GD_1[[#This Row],[CANTIDAD SOLICITADA]]-DETALLE_GD_1[[#This Row],[DEVOLUCIÓN]]</f>
        <v>3</v>
      </c>
      <c r="AE858" s="38" t="str">
        <f>+_xlfn.XLOOKUP(DETALLE_GD_1[[#This Row],[CODIGO]],PRODUCTOS[CODIGO],PRODUCTOS[DESC CORTA],"",0)</f>
        <v/>
      </c>
      <c r="AF858"/>
      <c r="AI858"/>
    </row>
    <row r="859" spans="1:35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6"/>
      <c r="V859" s="2"/>
      <c r="W859">
        <v>6000</v>
      </c>
      <c r="X859" s="2">
        <v>6579000000</v>
      </c>
      <c r="Y859" s="6">
        <v>6648</v>
      </c>
      <c r="Z859" s="38">
        <v>10010</v>
      </c>
      <c r="AA859" s="86">
        <f>+((DETALLE_GD_1[[#This Row],[VALOR X UN (GD)]]-DETALLE_GD_1[[#This Row],[VALOR PPTO]])/DETALLE_GD_1[[#This Row],[VALOR PPTO]])</f>
        <v>1.5042117930204573E-4</v>
      </c>
      <c r="AB859" s="2">
        <f>+DETALLE_GD_1[[#This Row],[VALOR PPTO]]*DETALLE_GD_1[[#This Row],[CANTIDAD RECIBIDA]]</f>
        <v>6648</v>
      </c>
      <c r="AC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59" s="3">
        <f>+DETALLE_GD_1[[#This Row],[CANTIDAD SOLICITADA]]-DETALLE_GD_1[[#This Row],[DEVOLUCIÓN]]</f>
        <v>4</v>
      </c>
      <c r="AE859" s="38" t="str">
        <f>+_xlfn.XLOOKUP(DETALLE_GD_1[[#This Row],[CODIGO]],PRODUCTOS[CODIGO],PRODUCTOS[DESC CORTA],"",0)</f>
        <v>SIFON LAVAPLATO</v>
      </c>
      <c r="AF859"/>
      <c r="AI859"/>
    </row>
    <row r="860" spans="1:35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713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6"/>
      <c r="V860" s="2"/>
      <c r="W860">
        <v>6000</v>
      </c>
      <c r="X860" s="2">
        <v>6579000000</v>
      </c>
      <c r="Y860" s="6">
        <v>9840</v>
      </c>
      <c r="Z860" s="38">
        <v>10010</v>
      </c>
      <c r="AA860" s="86">
        <f>+((DETALLE_GD_1[[#This Row],[VALOR X UN (GD)]]-DETALLE_GD_1[[#This Row],[VALOR PPTO]])/DETALLE_GD_1[[#This Row],[VALOR PPTO]])</f>
        <v>-3.048780487804878E-4</v>
      </c>
      <c r="AB860" s="2">
        <f>+DETALLE_GD_1[[#This Row],[VALOR PPTO]]*DETALLE_GD_1[[#This Row],[CANTIDAD RECIBIDA]]</f>
        <v>9840</v>
      </c>
      <c r="AC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0" s="3">
        <f>+DETALLE_GD_1[[#This Row],[CANTIDAD SOLICITADA]]-DETALLE_GD_1[[#This Row],[DEVOLUCIÓN]]</f>
        <v>8</v>
      </c>
      <c r="AE860" s="38" t="str">
        <f>+_xlfn.XLOOKUP(DETALLE_GD_1[[#This Row],[CODIGO]],PRODUCTOS[CODIGO],PRODUCTOS[DESC CORTA],"",0)</f>
        <v/>
      </c>
      <c r="AF860"/>
      <c r="AI860"/>
    </row>
    <row r="861" spans="1:35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6"/>
      <c r="V861" s="2"/>
      <c r="W861">
        <v>6000</v>
      </c>
      <c r="X861" s="2">
        <v>6579000000</v>
      </c>
      <c r="Y861" s="6">
        <v>6443.7344400000002</v>
      </c>
      <c r="Z861" s="38">
        <v>10010</v>
      </c>
      <c r="AA861" s="86">
        <f>+((DETALLE_GD_1[[#This Row],[VALOR X UN (GD)]]-DETALLE_GD_1[[#This Row],[VALOR PPTO]])/DETALLE_GD_1[[#This Row],[VALOR PPTO]])</f>
        <v>4.1218334511075141E-5</v>
      </c>
      <c r="AB861" s="2">
        <f>+DETALLE_GD_1[[#This Row],[VALOR PPTO]]*DETALLE_GD_1[[#This Row],[CANTIDAD RECIBIDA]]</f>
        <v>6443.7344000000003</v>
      </c>
      <c r="AC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1" s="3">
        <f>+DETALLE_GD_1[[#This Row],[CANTIDAD SOLICITADA]]-DETALLE_GD_1[[#This Row],[DEVOLUCIÓN]]</f>
        <v>4</v>
      </c>
      <c r="AE861" s="38" t="str">
        <f>+_xlfn.XLOOKUP(DETALLE_GD_1[[#This Row],[CODIGO]],PRODUCTOS[CODIGO],PRODUCTOS[DESC CORTA],"",0)</f>
        <v>SET BALCON</v>
      </c>
      <c r="AF861"/>
      <c r="AI861"/>
    </row>
    <row r="862" spans="1:35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6" t="s">
        <v>2029</v>
      </c>
      <c r="V862" s="2">
        <v>661966</v>
      </c>
      <c r="W862">
        <v>6000</v>
      </c>
      <c r="X862" s="2">
        <v>6579000000</v>
      </c>
      <c r="Y862" s="6">
        <v>24170.262952000005</v>
      </c>
      <c r="Z862" s="38">
        <v>10010</v>
      </c>
      <c r="AA862" s="86">
        <f>+((DETALLE_GD_1[[#This Row],[VALOR X UN (GD)]]-DETALLE_GD_1[[#This Row],[VALOR PPTO]])/DETALLE_GD_1[[#This Row],[VALOR PPTO]])</f>
        <v>-1.0889413897703603E-5</v>
      </c>
      <c r="AB862" s="2">
        <f>+DETALLE_GD_1[[#This Row],[VALOR PPTO]]*DETALLE_GD_1[[#This Row],[CANTIDAD RECIBIDA]]</f>
        <v>24170.263200000001</v>
      </c>
      <c r="AC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2" s="3">
        <f>+DETALLE_GD_1[[#This Row],[CANTIDAD SOLICITADA]]-DETALLE_GD_1[[#This Row],[DEVOLUCIÓN]]</f>
        <v>8</v>
      </c>
      <c r="AE862" s="38" t="str">
        <f>+_xlfn.XLOOKUP(DETALLE_GD_1[[#This Row],[CODIGO]],PRODUCTOS[CODIGO],PRODUCTOS[DESC CORTA],"",0)</f>
        <v>TOPE DE PUERTA</v>
      </c>
      <c r="AF862"/>
      <c r="AI862"/>
    </row>
    <row r="863" spans="1:35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6"/>
      <c r="V863" s="2"/>
      <c r="W863">
        <v>6000</v>
      </c>
      <c r="X863" s="2">
        <v>6579000000</v>
      </c>
      <c r="Y863" s="6">
        <v>45408</v>
      </c>
      <c r="Z863" s="38">
        <v>10010</v>
      </c>
      <c r="AA863" s="86">
        <f>+((DETALLE_GD_1[[#This Row],[VALOR X UN (GD)]]-DETALLE_GD_1[[#This Row],[VALOR PPTO]])/DETALLE_GD_1[[#This Row],[VALOR PPTO]])</f>
        <v>1.2332584566596505E-3</v>
      </c>
      <c r="AB863" s="2">
        <f>+DETALLE_GD_1[[#This Row],[VALOR PPTO]]*DETALLE_GD_1[[#This Row],[CANTIDAD RECIBIDA]]</f>
        <v>45408</v>
      </c>
      <c r="AC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3" s="3">
        <f>+DETALLE_GD_1[[#This Row],[CANTIDAD SOLICITADA]]-DETALLE_GD_1[[#This Row],[DEVOLUCIÓN]]</f>
        <v>6</v>
      </c>
      <c r="AE863" s="38" t="str">
        <f>+_xlfn.XLOOKUP(DETALLE_GD_1[[#This Row],[CODIGO]],PRODUCTOS[CODIGO],PRODUCTOS[DESC CORTA],"",0)</f>
        <v>CEERRADURA BAÑO 815 TUBULAR</v>
      </c>
      <c r="AF863"/>
      <c r="AI863"/>
    </row>
    <row r="864" spans="1:35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6"/>
      <c r="V864" s="2"/>
      <c r="W864">
        <v>6000</v>
      </c>
      <c r="X864" s="2">
        <v>6579000000</v>
      </c>
      <c r="Y864" s="6">
        <v>28575.132740000001</v>
      </c>
      <c r="Z864" s="38">
        <v>10010</v>
      </c>
      <c r="AA864" s="86">
        <f>+((DETALLE_GD_1[[#This Row],[VALOR X UN (GD)]]-DETALLE_GD_1[[#This Row],[VALOR PPTO]])/DETALLE_GD_1[[#This Row],[VALOR PPTO]])</f>
        <v>2.3400416019060161E-3</v>
      </c>
      <c r="AB864" s="2">
        <f>+DETALLE_GD_1[[#This Row],[VALOR PPTO]]*DETALLE_GD_1[[#This Row],[CANTIDAD RECIBIDA]]</f>
        <v>28575.133000000002</v>
      </c>
      <c r="AC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4" s="3">
        <f>+DETALLE_GD_1[[#This Row],[CANTIDAD SOLICITADA]]-DETALLE_GD_1[[#This Row],[DEVOLUCIÓN]]</f>
        <v>10</v>
      </c>
      <c r="AE864" s="38" t="str">
        <f>+_xlfn.XLOOKUP(DETALLE_GD_1[[#This Row],[CODIGO]],PRODUCTOS[CODIGO],PRODUCTOS[DESC CORTA],"",0)</f>
        <v>RODILLO CHIPORRO</v>
      </c>
      <c r="AF864"/>
      <c r="AI864"/>
    </row>
    <row r="865" spans="1:35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6"/>
      <c r="V865" s="2"/>
      <c r="W865">
        <v>6000</v>
      </c>
      <c r="X865" s="2">
        <v>6579000000</v>
      </c>
      <c r="Y865" s="6">
        <v>20421.197059999999</v>
      </c>
      <c r="Z865" s="38">
        <v>10010</v>
      </c>
      <c r="AA865" s="86">
        <f>+((DETALLE_GD_1[[#This Row],[VALOR X UN (GD)]]-DETALLE_GD_1[[#This Row],[VALOR PPTO]])/DETALLE_GD_1[[#This Row],[VALOR PPTO]])</f>
        <v>-9.6468390173490395E-6</v>
      </c>
      <c r="AB865" s="2">
        <f>+DETALLE_GD_1[[#This Row],[VALOR PPTO]]*DETALLE_GD_1[[#This Row],[CANTIDAD RECIBIDA]]</f>
        <v>20421.197</v>
      </c>
      <c r="AC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5" s="3">
        <f>+DETALLE_GD_1[[#This Row],[CANTIDAD SOLICITADA]]-DETALLE_GD_1[[#This Row],[DEVOLUCIÓN]]</f>
        <v>10</v>
      </c>
      <c r="AE865" s="38" t="str">
        <f>+_xlfn.XLOOKUP(DETALLE_GD_1[[#This Row],[CODIGO]],PRODUCTOS[CODIGO],PRODUCTOS[DESC CORTA],"",0)</f>
        <v>BROCHA 5/8 X4</v>
      </c>
      <c r="AF865"/>
      <c r="AI865"/>
    </row>
    <row r="866" spans="1:35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6"/>
      <c r="V866" s="2"/>
      <c r="W866">
        <v>6000</v>
      </c>
      <c r="X866" s="2">
        <v>6579000000</v>
      </c>
      <c r="Y866" s="6">
        <v>10545.292710000002</v>
      </c>
      <c r="Z866" s="38">
        <v>10010</v>
      </c>
      <c r="AA866" s="86">
        <f>+((DETALLE_GD_1[[#This Row],[VALOR X UN (GD)]]-DETALLE_GD_1[[#This Row],[VALOR PPTO]])/DETALLE_GD_1[[#This Row],[VALOR PPTO]])</f>
        <v>8.0197633209320524E-2</v>
      </c>
      <c r="AB866" s="2">
        <f>+DETALLE_GD_1[[#This Row],[VALOR PPTO]]*DETALLE_GD_1[[#This Row],[CANTIDAD RECIBIDA]]</f>
        <v>10545.2925</v>
      </c>
      <c r="AC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6" s="3">
        <f>+DETALLE_GD_1[[#This Row],[CANTIDAD SOLICITADA]]-DETALLE_GD_1[[#This Row],[DEVOLUCIÓN]]</f>
        <v>5</v>
      </c>
      <c r="AE866" s="38" t="str">
        <f>+_xlfn.XLOOKUP(DETALLE_GD_1[[#This Row],[CODIGO]],PRODUCTOS[CODIGO],PRODUCTOS[DESC CORTA],"",0)</f>
        <v>TRAPOS DE ASEO</v>
      </c>
      <c r="AF866"/>
      <c r="AI866"/>
    </row>
    <row r="867" spans="1:35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6"/>
      <c r="V867" s="2"/>
      <c r="W867">
        <v>6000</v>
      </c>
      <c r="X867" s="2">
        <v>6579000000</v>
      </c>
      <c r="Y867" s="6">
        <v>53999.972100000014</v>
      </c>
      <c r="Z867" s="38">
        <v>10010</v>
      </c>
      <c r="AA867" s="86">
        <f>+((DETALLE_GD_1[[#This Row],[VALOR X UN (GD)]]-DETALLE_GD_1[[#This Row],[VALOR PPTO]])/DETALLE_GD_1[[#This Row],[VALOR PPTO]])</f>
        <v>5.1851878741837811E-7</v>
      </c>
      <c r="AB867" s="2">
        <f>+DETALLE_GD_1[[#This Row],[VALOR PPTO]]*DETALLE_GD_1[[#This Row],[CANTIDAD RECIBIDA]]</f>
        <v>53999.971999999994</v>
      </c>
      <c r="AC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7" s="3">
        <f>+DETALLE_GD_1[[#This Row],[CANTIDAD SOLICITADA]]-DETALLE_GD_1[[#This Row],[DEVOLUCIÓN]]</f>
        <v>20</v>
      </c>
      <c r="AE867" s="38" t="str">
        <f>+_xlfn.XLOOKUP(DETALLE_GD_1[[#This Row],[CODIGO]],PRODUCTOS[CODIGO],PRODUCTOS[DESC CORTA],"",0)</f>
        <v>CORNIZA BLANCA</v>
      </c>
      <c r="AF867"/>
      <c r="AI867"/>
    </row>
    <row r="868" spans="1:35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6"/>
      <c r="V868" s="2"/>
      <c r="W868">
        <v>6000</v>
      </c>
      <c r="X868" s="2">
        <v>6579000000</v>
      </c>
      <c r="Y868" s="6">
        <v>104767.50644999991</v>
      </c>
      <c r="Z868" s="38">
        <v>10010</v>
      </c>
      <c r="AA868" s="86">
        <f>+((DETALLE_GD_1[[#This Row],[VALOR X UN (GD)]]-DETALLE_GD_1[[#This Row],[VALOR PPTO]])/DETALLE_GD_1[[#This Row],[VALOR PPTO]])</f>
        <v>-0.14305490046746852</v>
      </c>
      <c r="AB868" s="2">
        <f>+DETALLE_GD_1[[#This Row],[VALOR PPTO]]*DETALLE_GD_1[[#This Row],[CANTIDAD RECIBIDA]]</f>
        <v>104767.505</v>
      </c>
      <c r="AC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68" s="3">
        <f>+DETALLE_GD_1[[#This Row],[CANTIDAD SOLICITADA]]-DETALLE_GD_1[[#This Row],[DEVOLUCIÓN]]</f>
        <v>50</v>
      </c>
      <c r="AE868" s="38" t="str">
        <f>+_xlfn.XLOOKUP(DETALLE_GD_1[[#This Row],[CODIGO]],PRODUCTOS[CODIGO],PRODUCTOS[DESC CORTA],"",0)</f>
        <v>CUBREJUNTA</v>
      </c>
      <c r="AF868"/>
      <c r="AI868"/>
    </row>
    <row r="869" spans="1:35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6"/>
      <c r="V869" s="2"/>
      <c r="W869">
        <v>6000</v>
      </c>
      <c r="X869" s="2">
        <v>6579000000</v>
      </c>
      <c r="Y869" s="6">
        <v>4794</v>
      </c>
      <c r="Z869" s="38">
        <v>10010</v>
      </c>
      <c r="AA869" s="86">
        <f>+((DETALLE_GD_1[[#This Row],[VALOR X UN (GD)]]-DETALLE_GD_1[[#This Row],[VALOR PPTO]])/DETALLE_GD_1[[#This Row],[VALOR PPTO]])</f>
        <v>0.11722984981226534</v>
      </c>
      <c r="AB869" s="2">
        <f>+DETALLE_GD_1[[#This Row],[VALOR PPTO]]*DETALLE_GD_1[[#This Row],[CANTIDAD RECIBIDA]]</f>
        <v>4794</v>
      </c>
      <c r="AC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69" s="3">
        <f>+DETALLE_GD_1[[#This Row],[CANTIDAD SOLICITADA]]-DETALLE_GD_1[[#This Row],[DEVOLUCIÓN]]</f>
        <v>3</v>
      </c>
      <c r="AE869" s="38" t="str">
        <f>+_xlfn.XLOOKUP(DETALLE_GD_1[[#This Row],[CODIGO]],PRODUCTOS[CODIGO],PRODUCTOS[DESC CORTA],"",0)</f>
        <v>CUADRADILLO EXPANSION 8X</v>
      </c>
      <c r="AF869"/>
      <c r="AI869"/>
    </row>
    <row r="870" spans="1:35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6"/>
      <c r="V870" s="2"/>
      <c r="W870">
        <v>6000</v>
      </c>
      <c r="X870" s="2">
        <v>6579000000</v>
      </c>
      <c r="Y870" s="6">
        <v>4230</v>
      </c>
      <c r="Z870" s="38">
        <v>10010</v>
      </c>
      <c r="AA870" s="86">
        <f>+((DETALLE_GD_1[[#This Row],[VALOR X UN (GD)]]-DETALLE_GD_1[[#This Row],[VALOR PPTO]])/DETALLE_GD_1[[#This Row],[VALOR PPTO]])</f>
        <v>7.3995248226950361E-2</v>
      </c>
      <c r="AB870" s="2">
        <f>+DETALLE_GD_1[[#This Row],[VALOR PPTO]]*DETALLE_GD_1[[#This Row],[CANTIDAD RECIBIDA]]</f>
        <v>4230</v>
      </c>
      <c r="AC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0" s="3">
        <f>+DETALLE_GD_1[[#This Row],[CANTIDAD SOLICITADA]]-DETALLE_GD_1[[#This Row],[DEVOLUCIÓN]]</f>
        <v>3</v>
      </c>
      <c r="AE870" s="38" t="str">
        <f>+_xlfn.XLOOKUP(DETALLE_GD_1[[#This Row],[CODIGO]],PRODUCTOS[CODIGO],PRODUCTOS[DESC CORTA],"",0)</f>
        <v>BOCALLAVE B1 800 ACCESO</v>
      </c>
      <c r="AF870"/>
      <c r="AI870"/>
    </row>
    <row r="871" spans="1:35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6"/>
      <c r="V871" s="2"/>
      <c r="W871">
        <v>6000</v>
      </c>
      <c r="X871" s="2">
        <v>6579000000</v>
      </c>
      <c r="Y871" s="6">
        <v>15252</v>
      </c>
      <c r="Z871" s="38">
        <v>10010</v>
      </c>
      <c r="AA871" s="86">
        <f>+((DETALLE_GD_1[[#This Row],[VALOR X UN (GD)]]-DETALLE_GD_1[[#This Row],[VALOR PPTO]])/DETALLE_GD_1[[#This Row],[VALOR PPTO]])</f>
        <v>-6.0975609756097563E-3</v>
      </c>
      <c r="AB871" s="2">
        <f>+DETALLE_GD_1[[#This Row],[VALOR PPTO]]*DETALLE_GD_1[[#This Row],[CANTIDAD RECIBIDA]]</f>
        <v>15252</v>
      </c>
      <c r="AC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1" s="3">
        <f>+DETALLE_GD_1[[#This Row],[CANTIDAD SOLICITADA]]-DETALLE_GD_1[[#This Row],[DEVOLUCIÓN]]</f>
        <v>3</v>
      </c>
      <c r="AE871" s="38" t="str">
        <f>+_xlfn.XLOOKUP(DETALLE_GD_1[[#This Row],[CODIGO]],PRODUCTOS[CODIGO],PRODUCTOS[DESC CORTA],"",0)</f>
        <v>MANILLA JUEGO</v>
      </c>
      <c r="AF871"/>
      <c r="AI871"/>
    </row>
    <row r="872" spans="1:35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6"/>
      <c r="V872" s="2"/>
      <c r="W872">
        <v>6000</v>
      </c>
      <c r="X872" s="2">
        <v>6579000000</v>
      </c>
      <c r="Y872" s="6">
        <v>14394</v>
      </c>
      <c r="Z872" s="38">
        <v>10010</v>
      </c>
      <c r="AA872" s="86">
        <f>+((DETALLE_GD_1[[#This Row],[VALOR X UN (GD)]]-DETALLE_GD_1[[#This Row],[VALOR PPTO]])/DETALLE_GD_1[[#This Row],[VALOR PPTO]])</f>
        <v>-5.2799708211755392E-3</v>
      </c>
      <c r="AB872" s="2">
        <f>+DETALLE_GD_1[[#This Row],[VALOR PPTO]]*DETALLE_GD_1[[#This Row],[CANTIDAD RECIBIDA]]</f>
        <v>14394</v>
      </c>
      <c r="AC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2" s="3">
        <f>+DETALLE_GD_1[[#This Row],[CANTIDAD SOLICITADA]]-DETALLE_GD_1[[#This Row],[DEVOLUCIÓN]]</f>
        <v>3</v>
      </c>
      <c r="AE872" s="38" t="str">
        <f>+_xlfn.XLOOKUP(DETALLE_GD_1[[#This Row],[CODIGO]],PRODUCTOS[CODIGO],PRODUCTOS[DESC CORTA],"",0)</f>
        <v>CILINDRO 03 LLAVE/LLAVE</v>
      </c>
      <c r="AF872"/>
      <c r="AI872"/>
    </row>
    <row r="873" spans="1:35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6"/>
      <c r="V873" s="2"/>
      <c r="W873">
        <v>6000</v>
      </c>
      <c r="X873" s="2">
        <v>6579000000</v>
      </c>
      <c r="Y873" s="6">
        <v>20214</v>
      </c>
      <c r="Z873" s="38">
        <v>10010</v>
      </c>
      <c r="AA873" s="86">
        <f>+((DETALLE_GD_1[[#This Row],[VALOR X UN (GD)]]-DETALLE_GD_1[[#This Row],[VALOR PPTO]])/DETALLE_GD_1[[#This Row],[VALOR PPTO]])</f>
        <v>-1.4742252894033872E-2</v>
      </c>
      <c r="AB873" s="2">
        <f>+DETALLE_GD_1[[#This Row],[VALOR PPTO]]*DETALLE_GD_1[[#This Row],[CANTIDAD RECIBIDA]]</f>
        <v>20214</v>
      </c>
      <c r="AC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3" s="3">
        <f>+DETALLE_GD_1[[#This Row],[CANTIDAD SOLICITADA]]-DETALLE_GD_1[[#This Row],[DEVOLUCIÓN]]</f>
        <v>3</v>
      </c>
      <c r="AE873" s="38" t="str">
        <f>+_xlfn.XLOOKUP(DETALLE_GD_1[[#This Row],[CODIGO]],PRODUCTOS[CODIGO],PRODUCTOS[DESC CORTA],"",0)</f>
        <v>CERRADURA DE EMB</v>
      </c>
      <c r="AF873"/>
      <c r="AI873"/>
    </row>
    <row r="874" spans="1:35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6"/>
      <c r="V874" s="2"/>
      <c r="W874">
        <v>6000</v>
      </c>
      <c r="X874" s="2">
        <v>6579000000</v>
      </c>
      <c r="Y874" s="6">
        <v>20275.599998999998</v>
      </c>
      <c r="Z874" s="38">
        <v>10010</v>
      </c>
      <c r="AA874" s="86">
        <f>+((DETALLE_GD_1[[#This Row],[VALOR X UN (GD)]]-DETALLE_GD_1[[#This Row],[VALOR PPTO]])/DETALLE_GD_1[[#This Row],[VALOR PPTO]])</f>
        <v>3.2768455842334898E-2</v>
      </c>
      <c r="AB874" s="2">
        <f>+DETALLE_GD_1[[#This Row],[VALOR PPTO]]*DETALLE_GD_1[[#This Row],[CANTIDAD RECIBIDA]]</f>
        <v>20275.599900000001</v>
      </c>
      <c r="AC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4" s="3">
        <f>+DETALLE_GD_1[[#This Row],[CANTIDAD SOLICITADA]]-DETALLE_GD_1[[#This Row],[DEVOLUCIÓN]]</f>
        <v>3</v>
      </c>
      <c r="AE874" s="38">
        <f>+_xlfn.XLOOKUP(DETALLE_GD_1[[#This Row],[CODIGO]],PRODUCTOS[CODIGO],PRODUCTOS[DESC CORTA],"",0)</f>
        <v>0</v>
      </c>
      <c r="AF874"/>
      <c r="AI874"/>
    </row>
    <row r="875" spans="1:35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709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6"/>
      <c r="V875" s="2"/>
      <c r="W875">
        <v>6000</v>
      </c>
      <c r="X875" s="2">
        <v>6579000000</v>
      </c>
      <c r="Y875" s="6" t="s">
        <v>355</v>
      </c>
      <c r="Z875" s="38">
        <v>10010</v>
      </c>
      <c r="AA875" s="86" t="e">
        <f>+((DETALLE_GD_1[[#This Row],[VALOR X UN (GD)]]-DETALLE_GD_1[[#This Row],[VALOR PPTO]])/DETALLE_GD_1[[#This Row],[VALOR PPTO]])</f>
        <v>#DIV/0!</v>
      </c>
      <c r="AB875" s="2">
        <f>+DETALLE_GD_1[[#This Row],[VALOR PPTO]]*DETALLE_GD_1[[#This Row],[CANTIDAD RECIBIDA]]</f>
        <v>0</v>
      </c>
      <c r="AC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5" s="3">
        <f>+DETALLE_GD_1[[#This Row],[CANTIDAD SOLICITADA]]-DETALLE_GD_1[[#This Row],[DEVOLUCIÓN]]</f>
        <v>1</v>
      </c>
      <c r="AE875" s="38" t="str">
        <f>+_xlfn.XLOOKUP(DETALLE_GD_1[[#This Row],[CODIGO]],PRODUCTOS[CODIGO],PRODUCTOS[DESC CORTA],"",0)</f>
        <v/>
      </c>
      <c r="AF875"/>
      <c r="AI875"/>
    </row>
    <row r="876" spans="1:35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6"/>
      <c r="V876" s="2"/>
      <c r="W876">
        <v>6000</v>
      </c>
      <c r="X876" s="2">
        <v>6579000000</v>
      </c>
      <c r="Y876" s="6">
        <v>205244</v>
      </c>
      <c r="Z876" s="38">
        <v>10010</v>
      </c>
      <c r="AA876" s="86">
        <f>+((DETALLE_GD_1[[#This Row],[VALOR X UN (GD)]]-DETALLE_GD_1[[#This Row],[VALOR PPTO]])/DETALLE_GD_1[[#This Row],[VALOR PPTO]])</f>
        <v>0</v>
      </c>
      <c r="AB876" s="2">
        <f>+DETALLE_GD_1[[#This Row],[VALOR PPTO]]*DETALLE_GD_1[[#This Row],[CANTIDAD RECIBIDA]]</f>
        <v>205244</v>
      </c>
      <c r="AC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6" s="3">
        <f>+DETALLE_GD_1[[#This Row],[CANTIDAD SOLICITADA]]-DETALLE_GD_1[[#This Row],[DEVOLUCIÓN]]</f>
        <v>2</v>
      </c>
      <c r="AE876" s="38" t="str">
        <f>+_xlfn.XLOOKUP(DETALLE_GD_1[[#This Row],[CODIGO]],PRODUCTOS[CODIGO],PRODUCTOS[DESC CORTA],"",0)</f>
        <v>KIT PRECOLGADO</v>
      </c>
      <c r="AF876"/>
      <c r="AI876"/>
    </row>
    <row r="877" spans="1:35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6" t="s">
        <v>2022</v>
      </c>
      <c r="V877" s="2">
        <v>4491098</v>
      </c>
      <c r="W877">
        <v>6000</v>
      </c>
      <c r="X877" s="2">
        <v>6579000000</v>
      </c>
      <c r="Y877" s="6">
        <v>69472.774999999994</v>
      </c>
      <c r="Z877" s="38">
        <v>10010</v>
      </c>
      <c r="AA877" s="86">
        <f>+((DETALLE_GD_1[[#This Row],[VALOR X UN (GD)]]-DETALLE_GD_1[[#This Row],[VALOR PPTO]])/DETALLE_GD_1[[#This Row],[VALOR PPTO]])</f>
        <v>-8.6335947305996273E-3</v>
      </c>
      <c r="AB877" s="2">
        <f>+DETALLE_GD_1[[#This Row],[VALOR PPTO]]*DETALLE_GD_1[[#This Row],[CANTIDAD RECIBIDA]]</f>
        <v>69472.800000000003</v>
      </c>
      <c r="AC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77" s="3">
        <f>+DETALLE_GD_1[[#This Row],[CANTIDAD SOLICITADA]]-DETALLE_GD_1[[#This Row],[DEVOLUCIÓN]]</f>
        <v>1000</v>
      </c>
      <c r="AE877" s="38">
        <f>+_xlfn.XLOOKUP(DETALLE_GD_1[[#This Row],[CODIGO]],PRODUCTOS[CODIGO],PRODUCTOS[DESC CORTA],"",0)</f>
        <v>0</v>
      </c>
      <c r="AF877"/>
      <c r="AI877"/>
    </row>
    <row r="878" spans="1:35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6"/>
      <c r="V878" s="2"/>
      <c r="W878">
        <v>6000</v>
      </c>
      <c r="X878" s="2">
        <v>6579000000</v>
      </c>
      <c r="Y878" s="6">
        <v>601277.10064200009</v>
      </c>
      <c r="Z878" s="38">
        <v>10010</v>
      </c>
      <c r="AA878" s="86">
        <f>+((DETALLE_GD_1[[#This Row],[VALOR X UN (GD)]]-DETALLE_GD_1[[#This Row],[VALOR PPTO]])/DETALLE_GD_1[[#This Row],[VALOR PPTO]])</f>
        <v>-1.59678326279298E-2</v>
      </c>
      <c r="AB878" s="2">
        <f>+DETALLE_GD_1[[#This Row],[VALOR PPTO]]*DETALLE_GD_1[[#This Row],[CANTIDAD RECIBIDA]]</f>
        <v>601277.09400000004</v>
      </c>
      <c r="AC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8" s="3">
        <f>+DETALLE_GD_1[[#This Row],[CANTIDAD SOLICITADA]]-DETALLE_GD_1[[#This Row],[DEVOLUCIÓN]]</f>
        <v>162</v>
      </c>
      <c r="AE878" s="38" t="str">
        <f>+_xlfn.XLOOKUP(DETALLE_GD_1[[#This Row],[CODIGO]],PRODUCTOS[CODIGO],PRODUCTOS[DESC CORTA],"",0)</f>
        <v>AISLAN GLASS 140MM</v>
      </c>
      <c r="AF878"/>
      <c r="AI878"/>
    </row>
    <row r="879" spans="1:35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6"/>
      <c r="V879" s="2"/>
      <c r="W879">
        <v>6000</v>
      </c>
      <c r="X879" s="2">
        <v>6579000000</v>
      </c>
      <c r="Y879" s="6">
        <v>453321.13050000009</v>
      </c>
      <c r="Z879" s="38">
        <v>10010</v>
      </c>
      <c r="AA879" s="86">
        <f>+((DETALLE_GD_1[[#This Row],[VALOR X UN (GD)]]-DETALLE_GD_1[[#This Row],[VALOR PPTO]])/DETALLE_GD_1[[#This Row],[VALOR PPTO]])</f>
        <v>6.7479461599475155E-2</v>
      </c>
      <c r="AB879" s="2">
        <f>+DETALLE_GD_1[[#This Row],[VALOR PPTO]]*DETALLE_GD_1[[#This Row],[CANTIDAD RECIBIDA]]</f>
        <v>453321.13320000004</v>
      </c>
      <c r="AC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79" s="3">
        <f>+DETALLE_GD_1[[#This Row],[CANTIDAD SOLICITADA]]-DETALLE_GD_1[[#This Row],[DEVOLUCIÓN]]</f>
        <v>108</v>
      </c>
      <c r="AE879" s="38" t="str">
        <f>+_xlfn.XLOOKUP(DETALLE_GD_1[[#This Row],[CODIGO]],PRODUCTOS[CODIGO],PRODUCTOS[DESC CORTA],"",0)</f>
        <v>AISLAN ROCA 90MM</v>
      </c>
      <c r="AF879"/>
      <c r="AI879"/>
    </row>
    <row r="880" spans="1:35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6"/>
      <c r="V880" s="2"/>
      <c r="W880">
        <v>6000</v>
      </c>
      <c r="X880" s="2">
        <v>6579000000</v>
      </c>
      <c r="Y880" s="6">
        <v>570454.86033000005</v>
      </c>
      <c r="Z880" s="38">
        <v>10010</v>
      </c>
      <c r="AA880" s="86">
        <f>+((DETALLE_GD_1[[#This Row],[VALOR X UN (GD)]]-DETALLE_GD_1[[#This Row],[VALOR PPTO]])/DETALLE_GD_1[[#This Row],[VALOR PPTO]])</f>
        <v>-3.3104902991571636E-2</v>
      </c>
      <c r="AB880" s="2">
        <f>+DETALLE_GD_1[[#This Row],[VALOR PPTO]]*DETALLE_GD_1[[#This Row],[CANTIDAD RECIBIDA]]</f>
        <v>570454.86599999992</v>
      </c>
      <c r="AC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0" s="3">
        <f>+DETALLE_GD_1[[#This Row],[CANTIDAD SOLICITADA]]-DETALLE_GD_1[[#This Row],[DEVOLUCIÓN]]</f>
        <v>270</v>
      </c>
      <c r="AE880" s="38" t="str">
        <f>+_xlfn.XLOOKUP(DETALLE_GD_1[[#This Row],[CODIGO]],PRODUCTOS[CODIGO],PRODUCTOS[DESC CORTA],"",0)</f>
        <v>AISLAN GLASS 90MM</v>
      </c>
      <c r="AF880"/>
      <c r="AI880"/>
    </row>
    <row r="881" spans="1:35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6"/>
      <c r="V881" s="2"/>
      <c r="W881">
        <v>6000</v>
      </c>
      <c r="X881" s="2">
        <v>6579000000</v>
      </c>
      <c r="Y881" s="6">
        <v>150703.97545999996</v>
      </c>
      <c r="Z881" s="38">
        <v>10010</v>
      </c>
      <c r="AA881" s="86">
        <f>+((DETALLE_GD_1[[#This Row],[VALOR X UN (GD)]]-DETALLE_GD_1[[#This Row],[VALOR PPTO]])/DETALLE_GD_1[[#This Row],[VALOR PPTO]])</f>
        <v>3.186677713090557E-4</v>
      </c>
      <c r="AB881" s="2">
        <f>+DETALLE_GD_1[[#This Row],[VALOR PPTO]]*DETALLE_GD_1[[#This Row],[CANTIDAD RECIBIDA]]</f>
        <v>150703.9755</v>
      </c>
      <c r="AC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1" s="3">
        <f>+DETALLE_GD_1[[#This Row],[CANTIDAD SOLICITADA]]-DETALLE_GD_1[[#This Row],[DEVOLUCIÓN]]</f>
        <v>1</v>
      </c>
      <c r="AE881" s="38">
        <f>+_xlfn.XLOOKUP(DETALLE_GD_1[[#This Row],[CODIGO]],PRODUCTOS[CODIGO],PRODUCTOS[DESC CORTA],"",0)</f>
        <v>0</v>
      </c>
      <c r="AF881"/>
      <c r="AI881"/>
    </row>
    <row r="882" spans="1:35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6"/>
      <c r="V882" s="2"/>
      <c r="W882">
        <v>6000</v>
      </c>
      <c r="X882" s="2">
        <v>6579000000</v>
      </c>
      <c r="Y882" s="6">
        <v>297790</v>
      </c>
      <c r="Z882" s="38">
        <v>10010</v>
      </c>
      <c r="AA882" s="86">
        <f>+((DETALLE_GD_1[[#This Row],[VALOR X UN (GD)]]-DETALLE_GD_1[[#This Row],[VALOR PPTO]])/DETALLE_GD_1[[#This Row],[VALOR PPTO]])</f>
        <v>0.31116894455824584</v>
      </c>
      <c r="AB882" s="2">
        <f>+DETALLE_GD_1[[#This Row],[VALOR PPTO]]*DETALLE_GD_1[[#This Row],[CANTIDAD RECIBIDA]]</f>
        <v>297790</v>
      </c>
      <c r="AC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2" s="3">
        <f>+DETALLE_GD_1[[#This Row],[CANTIDAD SOLICITADA]]-DETALLE_GD_1[[#This Row],[DEVOLUCIÓN]]</f>
        <v>10</v>
      </c>
      <c r="AE882" s="38">
        <f>+_xlfn.XLOOKUP(DETALLE_GD_1[[#This Row],[CODIGO]],PRODUCTOS[CODIGO],PRODUCTOS[DESC CORTA],"",0)</f>
        <v>0</v>
      </c>
      <c r="AF882"/>
      <c r="AI882"/>
    </row>
    <row r="883" spans="1:35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6"/>
      <c r="V883" s="2"/>
      <c r="W883">
        <v>6000</v>
      </c>
      <c r="X883" s="2">
        <v>6579000000</v>
      </c>
      <c r="Y883" s="6" t="s">
        <v>355</v>
      </c>
      <c r="Z883" s="38">
        <v>10010</v>
      </c>
      <c r="AA883" s="86" t="e">
        <f>+((DETALLE_GD_1[[#This Row],[VALOR X UN (GD)]]-DETALLE_GD_1[[#This Row],[VALOR PPTO]])/DETALLE_GD_1[[#This Row],[VALOR PPTO]])</f>
        <v>#DIV/0!</v>
      </c>
      <c r="AB883" s="2">
        <f>+DETALLE_GD_1[[#This Row],[VALOR PPTO]]*DETALLE_GD_1[[#This Row],[CANTIDAD RECIBIDA]]</f>
        <v>0</v>
      </c>
      <c r="AC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3" s="3">
        <f>+DETALLE_GD_1[[#This Row],[CANTIDAD SOLICITADA]]-DETALLE_GD_1[[#This Row],[DEVOLUCIÓN]]</f>
        <v>24</v>
      </c>
      <c r="AE883" s="38" t="str">
        <f>+_xlfn.XLOOKUP(DETALLE_GD_1[[#This Row],[CODIGO]],PRODUCTOS[CODIGO],PRODUCTOS[DESC CORTA],"",0)</f>
        <v/>
      </c>
      <c r="AF883"/>
      <c r="AI883"/>
    </row>
    <row r="884" spans="1:35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6"/>
      <c r="V884" s="2"/>
      <c r="W884">
        <v>6000</v>
      </c>
      <c r="X884" s="2">
        <v>6579000000</v>
      </c>
      <c r="Y884" s="6">
        <v>88104</v>
      </c>
      <c r="Z884" s="38">
        <v>10010</v>
      </c>
      <c r="AA884" s="86">
        <f>+((DETALLE_GD_1[[#This Row],[VALOR X UN (GD)]]-DETALLE_GD_1[[#This Row],[VALOR PPTO]])/DETALLE_GD_1[[#This Row],[VALOR PPTO]])</f>
        <v>-1.8500953418687602E-3</v>
      </c>
      <c r="AB884" s="2">
        <f>+DETALLE_GD_1[[#This Row],[VALOR PPTO]]*DETALLE_GD_1[[#This Row],[CANTIDAD RECIBIDA]]</f>
        <v>88104</v>
      </c>
      <c r="AC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4" s="3">
        <f>+DETALLE_GD_1[[#This Row],[CANTIDAD SOLICITADA]]-DETALLE_GD_1[[#This Row],[DEVOLUCIÓN]]</f>
        <v>24</v>
      </c>
      <c r="AE884" s="38" t="str">
        <f>+_xlfn.XLOOKUP(DETALLE_GD_1[[#This Row],[CODIGO]],PRODUCTOS[CODIGO],PRODUCTOS[DESC CORTA],"",0)</f>
        <v>SELLO</v>
      </c>
      <c r="AF884"/>
      <c r="AI884"/>
    </row>
    <row r="885" spans="1:35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6"/>
      <c r="V885" s="2"/>
      <c r="W885">
        <v>6000</v>
      </c>
      <c r="X885" s="2">
        <v>6579000000</v>
      </c>
      <c r="Y885" s="6">
        <v>86558.461528000014</v>
      </c>
      <c r="Z885" s="38">
        <v>10010</v>
      </c>
      <c r="AA885" s="86">
        <f>+((DETALLE_GD_1[[#This Row],[VALOR X UN (GD)]]-DETALLE_GD_1[[#This Row],[VALOR PPTO]])/DETALLE_GD_1[[#This Row],[VALOR PPTO]])</f>
        <v>2.3728702244330655E-4</v>
      </c>
      <c r="AB885" s="2">
        <f>+DETALLE_GD_1[[#This Row],[VALOR PPTO]]*DETALLE_GD_1[[#This Row],[CANTIDAD RECIBIDA]]</f>
        <v>86558.463199999998</v>
      </c>
      <c r="AC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5" s="3">
        <f>+DETALLE_GD_1[[#This Row],[CANTIDAD SOLICITADA]]-DETALLE_GD_1[[#This Row],[DEVOLUCIÓN]]</f>
        <v>88</v>
      </c>
      <c r="AE885" s="38">
        <f>+_xlfn.XLOOKUP(DETALLE_GD_1[[#This Row],[CODIGO]],PRODUCTOS[CODIGO],PRODUCTOS[DESC CORTA],"",0)</f>
        <v>0</v>
      </c>
      <c r="AF885"/>
      <c r="AI885"/>
    </row>
    <row r="886" spans="1:35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6"/>
      <c r="V886" s="2"/>
      <c r="W886">
        <v>6000</v>
      </c>
      <c r="X886" s="2">
        <v>6579000000</v>
      </c>
      <c r="Y886" s="6">
        <v>96234</v>
      </c>
      <c r="Z886" s="38">
        <v>10010</v>
      </c>
      <c r="AA886" s="86">
        <f>+((DETALLE_GD_1[[#This Row],[VALOR X UN (GD)]]-DETALLE_GD_1[[#This Row],[VALOR PPTO]])/DETALLE_GD_1[[#This Row],[VALOR PPTO]])</f>
        <v>0</v>
      </c>
      <c r="AB886" s="2">
        <f>+DETALLE_GD_1[[#This Row],[VALOR PPTO]]*DETALLE_GD_1[[#This Row],[CANTIDAD RECIBIDA]]</f>
        <v>96234</v>
      </c>
      <c r="AC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6" s="3">
        <f>+DETALLE_GD_1[[#This Row],[CANTIDAD SOLICITADA]]-DETALLE_GD_1[[#This Row],[DEVOLUCIÓN]]</f>
        <v>129</v>
      </c>
      <c r="AE886" s="38">
        <f>+_xlfn.XLOOKUP(DETALLE_GD_1[[#This Row],[CODIGO]],PRODUCTOS[CODIGO],PRODUCTOS[DESC CORTA],"",0)</f>
        <v>0</v>
      </c>
      <c r="AF886"/>
      <c r="AI886"/>
    </row>
    <row r="887" spans="1:35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6"/>
      <c r="V887" s="2"/>
      <c r="W887">
        <v>6000</v>
      </c>
      <c r="X887" s="2">
        <v>6579000000</v>
      </c>
      <c r="Y887" s="6">
        <v>85376.31575199998</v>
      </c>
      <c r="Z887" s="38">
        <v>10010</v>
      </c>
      <c r="AA887" s="86">
        <f>+((DETALLE_GD_1[[#This Row],[VALOR X UN (GD)]]-DETALLE_GD_1[[#This Row],[VALOR PPTO]])/DETALLE_GD_1[[#This Row],[VALOR PPTO]])</f>
        <v>-5.7326412345170455E-2</v>
      </c>
      <c r="AB887" s="2">
        <f>+DETALLE_GD_1[[#This Row],[VALOR PPTO]]*DETALLE_GD_1[[#This Row],[CANTIDAD RECIBIDA]]</f>
        <v>85376.324800000002</v>
      </c>
      <c r="AC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87" s="3">
        <f>+DETALLE_GD_1[[#This Row],[CANTIDAD SOLICITADA]]-DETALLE_GD_1[[#This Row],[DEVOLUCIÓN]]</f>
        <v>232</v>
      </c>
      <c r="AE887" s="38" t="str">
        <f>+_xlfn.XLOOKUP(DETALLE_GD_1[[#This Row],[CODIGO]],PRODUCTOS[CODIGO],PRODUCTOS[DESC CORTA],"",0)</f>
        <v>CONECTOR DENTADO</v>
      </c>
      <c r="AF887"/>
      <c r="AI887"/>
    </row>
    <row r="888" spans="1:35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6"/>
      <c r="V888" s="2"/>
      <c r="W888">
        <v>6000</v>
      </c>
      <c r="X888" s="2">
        <v>6579000000</v>
      </c>
      <c r="Y888" s="6">
        <v>1771709.0217599999</v>
      </c>
      <c r="Z888" s="38">
        <v>10010</v>
      </c>
      <c r="AA888" s="86">
        <f>+((DETALLE_GD_1[[#This Row],[VALOR X UN (GD)]]-DETALLE_GD_1[[#This Row],[VALOR PPTO]])/DETALLE_GD_1[[#This Row],[VALOR PPTO]])</f>
        <v>2.6765668265851812E-2</v>
      </c>
      <c r="AB888" s="2">
        <f>+DETALLE_GD_1[[#This Row],[VALOR PPTO]]*DETALLE_GD_1[[#This Row],[CANTIDAD RECIBIDA]]</f>
        <v>1771709.024</v>
      </c>
      <c r="AC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8" s="3">
        <f>+DETALLE_GD_1[[#This Row],[CANTIDAD SOLICITADA]]-DETALLE_GD_1[[#This Row],[DEVOLUCIÓN]]</f>
        <v>80</v>
      </c>
      <c r="AE888" s="38" t="str">
        <f>+_xlfn.XLOOKUP(DETALLE_GD_1[[#This Row],[CODIGO]],PRODUCTOS[CODIGO],PRODUCTOS[DESC CORTA],"",0)</f>
        <v>VOLCANITA EMPAPELADA CIELO</v>
      </c>
      <c r="AF888"/>
      <c r="AI888"/>
    </row>
    <row r="889" spans="1:35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6" t="s">
        <v>2027</v>
      </c>
      <c r="V889" s="2">
        <v>2189074</v>
      </c>
      <c r="W889">
        <v>6000</v>
      </c>
      <c r="X889" s="2">
        <v>6579000000</v>
      </c>
      <c r="Y889" s="6">
        <v>1529748.5150160005</v>
      </c>
      <c r="Z889" s="38">
        <v>10010</v>
      </c>
      <c r="AA889" s="86">
        <f>+((DETALLE_GD_1[[#This Row],[VALOR X UN (GD)]]-DETALLE_GD_1[[#This Row],[VALOR PPTO]])/DETALLE_GD_1[[#This Row],[VALOR PPTO]])</f>
        <v>1.7173072099116601E-2</v>
      </c>
      <c r="AB889" s="2">
        <f>+DETALLE_GD_1[[#This Row],[VALOR PPTO]]*DETALLE_GD_1[[#This Row],[CANTIDAD RECIBIDA]]</f>
        <v>1529748.5183999999</v>
      </c>
      <c r="AC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89" s="3">
        <f>+DETALLE_GD_1[[#This Row],[CANTIDAD SOLICITADA]]-DETALLE_GD_1[[#This Row],[DEVOLUCIÓN]]</f>
        <v>72</v>
      </c>
      <c r="AE889" s="38" t="str">
        <f>+_xlfn.XLOOKUP(DETALLE_GD_1[[#This Row],[CODIGO]],PRODUCTOS[CODIGO],PRODUCTOS[DESC CORTA],"",0)</f>
        <v>SMARTPANEL</v>
      </c>
      <c r="AF889"/>
      <c r="AH889" s="3"/>
      <c r="AI889"/>
    </row>
    <row r="890" spans="1:35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6"/>
      <c r="V890" s="2"/>
      <c r="W890">
        <v>6000</v>
      </c>
      <c r="X890" s="2">
        <v>6579000000</v>
      </c>
      <c r="Y890" s="6">
        <v>4190.7002579999971</v>
      </c>
      <c r="Z890" s="38">
        <v>10010</v>
      </c>
      <c r="AA890" s="86">
        <f>+((DETALLE_GD_1[[#This Row],[VALOR X UN (GD)]]-DETALLE_GD_1[[#This Row],[VALOR PPTO]])/DETALLE_GD_1[[#This Row],[VALOR PPTO]])</f>
        <v>-0.14310262518898398</v>
      </c>
      <c r="AB890" s="2">
        <f>+DETALLE_GD_1[[#This Row],[VALOR PPTO]]*DETALLE_GD_1[[#This Row],[CANTIDAD RECIBIDA]]</f>
        <v>4190.7002000000002</v>
      </c>
      <c r="AC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890" s="3">
        <f>+DETALLE_GD_1[[#This Row],[CANTIDAD SOLICITADA]]-DETALLE_GD_1[[#This Row],[DEVOLUCIÓN]]</f>
        <v>2</v>
      </c>
      <c r="AE890" s="38" t="str">
        <f>+_xlfn.XLOOKUP(DETALLE_GD_1[[#This Row],[CODIGO]],PRODUCTOS[CODIGO],PRODUCTOS[DESC CORTA],"",0)</f>
        <v>CUBREJUNTA</v>
      </c>
      <c r="AF890"/>
      <c r="AH890" s="3"/>
      <c r="AI890"/>
    </row>
    <row r="891" spans="1:35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6"/>
      <c r="V891" s="2"/>
      <c r="W891">
        <v>6000</v>
      </c>
      <c r="X891" s="2">
        <v>6579000000</v>
      </c>
      <c r="Y891" s="6">
        <v>14610</v>
      </c>
      <c r="Z891" s="38">
        <v>10010</v>
      </c>
      <c r="AA891" s="86">
        <f>+((DETALLE_GD_1[[#This Row],[VALOR X UN (GD)]]-DETALLE_GD_1[[#This Row],[VALOR PPTO]])/DETALLE_GD_1[[#This Row],[VALOR PPTO]])</f>
        <v>0</v>
      </c>
      <c r="AB891" s="2">
        <f>+DETALLE_GD_1[[#This Row],[VALOR PPTO]]*DETALLE_GD_1[[#This Row],[CANTIDAD RECIBIDA]]</f>
        <v>14610</v>
      </c>
      <c r="AC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1" s="3">
        <f>+DETALLE_GD_1[[#This Row],[CANTIDAD SOLICITADA]]-DETALLE_GD_1[[#This Row],[DEVOLUCIÓN]]</f>
        <v>30</v>
      </c>
      <c r="AE891" s="38" t="str">
        <f>+_xlfn.XLOOKUP(DETALLE_GD_1[[#This Row],[CODIGO]],PRODUCTOS[CODIGO],PRODUCTOS[DESC CORTA],"",0)</f>
        <v>ESQUINERO PILASTRA PVC</v>
      </c>
      <c r="AF891"/>
      <c r="AH891" s="3"/>
      <c r="AI891"/>
    </row>
    <row r="892" spans="1:35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6"/>
      <c r="V892" s="2"/>
      <c r="W892">
        <v>6000</v>
      </c>
      <c r="X892" s="2">
        <v>6579000000</v>
      </c>
      <c r="Y892" s="6">
        <v>143668.5</v>
      </c>
      <c r="Z892" s="38">
        <v>10010</v>
      </c>
      <c r="AA892" s="86">
        <f>+((DETALLE_GD_1[[#This Row],[VALOR X UN (GD)]]-DETALLE_GD_1[[#This Row],[VALOR PPTO]])/DETALLE_GD_1[[#This Row],[VALOR PPTO]])</f>
        <v>1.0440702032804685E-5</v>
      </c>
      <c r="AB892" s="2">
        <f>+DETALLE_GD_1[[#This Row],[VALOR PPTO]]*DETALLE_GD_1[[#This Row],[CANTIDAD RECIBIDA]]</f>
        <v>143668.5</v>
      </c>
      <c r="AC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2" s="3">
        <f>+DETALLE_GD_1[[#This Row],[CANTIDAD SOLICITADA]]-DETALLE_GD_1[[#This Row],[DEVOLUCIÓN]]</f>
        <v>3</v>
      </c>
      <c r="AE892" s="38">
        <f>+_xlfn.XLOOKUP(DETALLE_GD_1[[#This Row],[CODIGO]],PRODUCTOS[CODIGO],PRODUCTOS[DESC CORTA],"",0)</f>
        <v>0</v>
      </c>
      <c r="AF892"/>
      <c r="AH892" s="3"/>
      <c r="AI892"/>
    </row>
    <row r="893" spans="1:35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6"/>
      <c r="V893" s="2"/>
      <c r="W893">
        <v>6000</v>
      </c>
      <c r="X893" s="2">
        <v>6579000000</v>
      </c>
      <c r="Y893" s="6">
        <v>138180</v>
      </c>
      <c r="Z893" s="38">
        <v>10010</v>
      </c>
      <c r="AA893" s="86">
        <f>+((DETALLE_GD_1[[#This Row],[VALOR X UN (GD)]]-DETALLE_GD_1[[#This Row],[VALOR PPTO]])/DETALLE_GD_1[[#This Row],[VALOR PPTO]])</f>
        <v>0</v>
      </c>
      <c r="AB893" s="2">
        <f>+DETALLE_GD_1[[#This Row],[VALOR PPTO]]*DETALLE_GD_1[[#This Row],[CANTIDAD RECIBIDA]]</f>
        <v>138180</v>
      </c>
      <c r="AC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3" s="3">
        <f>+DETALLE_GD_1[[#This Row],[CANTIDAD SOLICITADA]]-DETALLE_GD_1[[#This Row],[DEVOLUCIÓN]]</f>
        <v>3</v>
      </c>
      <c r="AE893" s="38">
        <f>+_xlfn.XLOOKUP(DETALLE_GD_1[[#This Row],[CODIGO]],PRODUCTOS[CODIGO],PRODUCTOS[DESC CORTA],"",0)</f>
        <v>0</v>
      </c>
      <c r="AF893"/>
      <c r="AH893" s="3"/>
      <c r="AI893"/>
    </row>
    <row r="894" spans="1:35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6"/>
      <c r="V894" s="2"/>
      <c r="W894">
        <v>6000</v>
      </c>
      <c r="X894" s="2">
        <v>6579000000</v>
      </c>
      <c r="Y894" s="6">
        <v>160831.29661200001</v>
      </c>
      <c r="Z894" s="38">
        <v>10010</v>
      </c>
      <c r="AA894" s="86">
        <f>+((DETALLE_GD_1[[#This Row],[VALOR X UN (GD)]]-DETALLE_GD_1[[#This Row],[VALOR PPTO]])/DETALLE_GD_1[[#This Row],[VALOR PPTO]])</f>
        <v>-6.8253489908903467E-2</v>
      </c>
      <c r="AB894" s="2">
        <f>+DETALLE_GD_1[[#This Row],[VALOR PPTO]]*DETALLE_GD_1[[#This Row],[CANTIDAD RECIBIDA]]</f>
        <v>160831.29690000002</v>
      </c>
      <c r="AC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4" s="3">
        <f>+DETALLE_GD_1[[#This Row],[CANTIDAD SOLICITADA]]-DETALLE_GD_1[[#This Row],[DEVOLUCIÓN]]</f>
        <v>9</v>
      </c>
      <c r="AE894" s="38" t="str">
        <f>+_xlfn.XLOOKUP(DETALLE_GD_1[[#This Row],[CODIGO]],PRODUCTOS[CODIGO],PRODUCTOS[DESC CORTA],"",0)</f>
        <v>VENTILACIÓN PASIVA</v>
      </c>
      <c r="AF894"/>
      <c r="AH894" s="3"/>
      <c r="AI894"/>
    </row>
    <row r="895" spans="1:35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722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6"/>
      <c r="V895" s="2"/>
      <c r="W895">
        <v>6000</v>
      </c>
      <c r="X895" s="2">
        <v>6579000000</v>
      </c>
      <c r="Y895" s="6" t="s">
        <v>355</v>
      </c>
      <c r="Z895" s="38">
        <v>10010</v>
      </c>
      <c r="AA895" s="86" t="e">
        <f>+((DETALLE_GD_1[[#This Row],[VALOR X UN (GD)]]-DETALLE_GD_1[[#This Row],[VALOR PPTO]])/DETALLE_GD_1[[#This Row],[VALOR PPTO]])</f>
        <v>#DIV/0!</v>
      </c>
      <c r="AB895" s="2">
        <f>+DETALLE_GD_1[[#This Row],[VALOR PPTO]]*DETALLE_GD_1[[#This Row],[CANTIDAD RECIBIDA]]</f>
        <v>0</v>
      </c>
      <c r="AC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5" s="3">
        <f>+DETALLE_GD_1[[#This Row],[CANTIDAD SOLICITADA]]-DETALLE_GD_1[[#This Row],[DEVOLUCIÓN]]</f>
        <v>10</v>
      </c>
      <c r="AE895" s="38" t="str">
        <f>+_xlfn.XLOOKUP(DETALLE_GD_1[[#This Row],[CODIGO]],PRODUCTOS[CODIGO],PRODUCTOS[DESC CORTA],"",0)</f>
        <v/>
      </c>
      <c r="AF895"/>
      <c r="AH895" s="3"/>
      <c r="AI895"/>
    </row>
    <row r="896" spans="1:35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6"/>
      <c r="V896" s="2"/>
      <c r="W896">
        <v>6000</v>
      </c>
      <c r="X896" s="2">
        <v>6579000000</v>
      </c>
      <c r="Y896" s="6">
        <v>88104</v>
      </c>
      <c r="Z896" s="38">
        <v>10010</v>
      </c>
      <c r="AA896" s="86">
        <f>+((DETALLE_GD_1[[#This Row],[VALOR X UN (GD)]]-DETALLE_GD_1[[#This Row],[VALOR PPTO]])/DETALLE_GD_1[[#This Row],[VALOR PPTO]])</f>
        <v>-1.8500953418687602E-3</v>
      </c>
      <c r="AB896" s="2">
        <f>+DETALLE_GD_1[[#This Row],[VALOR PPTO]]*DETALLE_GD_1[[#This Row],[CANTIDAD RECIBIDA]]</f>
        <v>88104</v>
      </c>
      <c r="AC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6" s="3">
        <f>+DETALLE_GD_1[[#This Row],[CANTIDAD SOLICITADA]]-DETALLE_GD_1[[#This Row],[DEVOLUCIÓN]]</f>
        <v>24</v>
      </c>
      <c r="AE896" s="38" t="str">
        <f>+_xlfn.XLOOKUP(DETALLE_GD_1[[#This Row],[CODIGO]],PRODUCTOS[CODIGO],PRODUCTOS[DESC CORTA],"",0)</f>
        <v>SELLO</v>
      </c>
      <c r="AF896"/>
      <c r="AH896" s="3"/>
      <c r="AI896"/>
    </row>
    <row r="897" spans="1:35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6"/>
      <c r="V897" s="2"/>
      <c r="W897">
        <v>6000</v>
      </c>
      <c r="X897" s="2">
        <v>6579000000</v>
      </c>
      <c r="Y897" s="6">
        <v>2594.270524</v>
      </c>
      <c r="Z897" s="38">
        <v>10010</v>
      </c>
      <c r="AA897" s="86">
        <f>+((DETALLE_GD_1[[#This Row],[VALOR X UN (GD)]]-DETALLE_GD_1[[#This Row],[VALOR PPTO]])/DETALLE_GD_1[[#This Row],[VALOR PPTO]])</f>
        <v>-1.0430677509116867E-4</v>
      </c>
      <c r="AB897" s="2">
        <f>+DETALLE_GD_1[[#This Row],[VALOR PPTO]]*DETALLE_GD_1[[#This Row],[CANTIDAD RECIBIDA]]</f>
        <v>2594.2705999999998</v>
      </c>
      <c r="AC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7" s="3">
        <f>+DETALLE_GD_1[[#This Row],[CANTIDAD SOLICITADA]]-DETALLE_GD_1[[#This Row],[DEVOLUCIÓN]]</f>
        <v>2</v>
      </c>
      <c r="AE897" s="38" t="str">
        <f>+_xlfn.XLOOKUP(DETALLE_GD_1[[#This Row],[CODIGO]],PRODUCTOS[CODIGO],PRODUCTOS[DESC CORTA],"",0)</f>
        <v>SELLO FUNGICIDA</v>
      </c>
      <c r="AF897"/>
      <c r="AH897" s="3"/>
      <c r="AI897"/>
    </row>
    <row r="898" spans="1:35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6"/>
      <c r="V898" s="2"/>
      <c r="W898">
        <v>6000</v>
      </c>
      <c r="X898" s="2">
        <v>6579000000</v>
      </c>
      <c r="Y898" s="6">
        <v>20688.000000000004</v>
      </c>
      <c r="Z898" s="38">
        <v>10010</v>
      </c>
      <c r="AA898" s="86">
        <f>+((DETALLE_GD_1[[#This Row],[VALOR X UN (GD)]]-DETALLE_GD_1[[#This Row],[VALOR PPTO]])/DETALLE_GD_1[[#This Row],[VALOR PPTO]])</f>
        <v>0.14167633410672853</v>
      </c>
      <c r="AB898" s="2">
        <f>+DETALLE_GD_1[[#This Row],[VALOR PPTO]]*DETALLE_GD_1[[#This Row],[CANTIDAD RECIBIDA]]</f>
        <v>20688</v>
      </c>
      <c r="AC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8" s="3">
        <f>+DETALLE_GD_1[[#This Row],[CANTIDAD SOLICITADA]]-DETALLE_GD_1[[#This Row],[DEVOLUCIÓN]]</f>
        <v>24</v>
      </c>
      <c r="AE898" s="38">
        <f>+_xlfn.XLOOKUP(DETALLE_GD_1[[#This Row],[CODIGO]],PRODUCTOS[CODIGO],PRODUCTOS[DESC CORTA],"",0)</f>
        <v>0</v>
      </c>
      <c r="AF898"/>
      <c r="AH898" s="3"/>
      <c r="AI898"/>
    </row>
    <row r="899" spans="1:35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6"/>
      <c r="V899" s="2"/>
      <c r="W899">
        <v>6000</v>
      </c>
      <c r="X899" s="2">
        <v>6579000000</v>
      </c>
      <c r="Y899" s="6">
        <v>16517.660688</v>
      </c>
      <c r="Z899" s="38">
        <v>10010</v>
      </c>
      <c r="AA899" s="86">
        <f>+((DETALLE_GD_1[[#This Row],[VALOR X UN (GD)]]-DETALLE_GD_1[[#This Row],[VALOR PPTO]])/DETALLE_GD_1[[#This Row],[VALOR PPTO]])</f>
        <v>2.0559812453786519E-5</v>
      </c>
      <c r="AB899" s="2">
        <f>+DETALLE_GD_1[[#This Row],[VALOR PPTO]]*DETALLE_GD_1[[#This Row],[CANTIDAD RECIBIDA]]</f>
        <v>16517.660400000001</v>
      </c>
      <c r="AC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899" s="3">
        <f>+DETALLE_GD_1[[#This Row],[CANTIDAD SOLICITADA]]-DETALLE_GD_1[[#This Row],[DEVOLUCIÓN]]</f>
        <v>12</v>
      </c>
      <c r="AE899" s="38">
        <f>+_xlfn.XLOOKUP(DETALLE_GD_1[[#This Row],[CODIGO]],PRODUCTOS[CODIGO],PRODUCTOS[DESC CORTA],"",0)</f>
        <v>0</v>
      </c>
      <c r="AF899"/>
      <c r="AH899" s="3"/>
      <c r="AI899"/>
    </row>
    <row r="900" spans="1:35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741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6"/>
      <c r="V900" s="2"/>
      <c r="W900">
        <v>6000</v>
      </c>
      <c r="X900" s="2">
        <v>6579000000</v>
      </c>
      <c r="Y900" s="6" t="s">
        <v>355</v>
      </c>
      <c r="Z900" s="38">
        <v>10010</v>
      </c>
      <c r="AA900" s="86" t="e">
        <f>+((DETALLE_GD_1[[#This Row],[VALOR X UN (GD)]]-DETALLE_GD_1[[#This Row],[VALOR PPTO]])/DETALLE_GD_1[[#This Row],[VALOR PPTO]])</f>
        <v>#DIV/0!</v>
      </c>
      <c r="AB900" s="2">
        <f>+DETALLE_GD_1[[#This Row],[VALOR PPTO]]*DETALLE_GD_1[[#This Row],[CANTIDAD RECIBIDA]]</f>
        <v>0</v>
      </c>
      <c r="AC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0" s="3">
        <f>+DETALLE_GD_1[[#This Row],[CANTIDAD SOLICITADA]]-DETALLE_GD_1[[#This Row],[DEVOLUCIÓN]]</f>
        <v>10</v>
      </c>
      <c r="AE900" s="38" t="str">
        <f>+_xlfn.XLOOKUP(DETALLE_GD_1[[#This Row],[CODIGO]],PRODUCTOS[CODIGO],PRODUCTOS[DESC CORTA],"",0)</f>
        <v/>
      </c>
      <c r="AF900"/>
      <c r="AH900" s="3"/>
      <c r="AI900"/>
    </row>
    <row r="901" spans="1:35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6" t="s">
        <v>2022</v>
      </c>
      <c r="V901" s="2">
        <v>7161558</v>
      </c>
      <c r="W901">
        <v>6000</v>
      </c>
      <c r="X901" s="2">
        <v>6579000000</v>
      </c>
      <c r="Y901" s="6">
        <v>2459425.2129600006</v>
      </c>
      <c r="Z901" s="38">
        <v>10010</v>
      </c>
      <c r="AA901" s="86">
        <f>+((DETALLE_GD_1[[#This Row],[VALOR X UN (GD)]]-DETALLE_GD_1[[#This Row],[VALOR PPTO]])/DETALLE_GD_1[[#This Row],[VALOR PPTO]])</f>
        <v>-3.2867113828060283E-2</v>
      </c>
      <c r="AB901" s="2">
        <f>+DETALLE_GD_1[[#This Row],[VALOR PPTO]]*DETALLE_GD_1[[#This Row],[CANTIDAD RECIBIDA]]</f>
        <v>2459425.1999999997</v>
      </c>
      <c r="AC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1" s="3">
        <f>+DETALLE_GD_1[[#This Row],[CANTIDAD SOLICITADA]]-DETALLE_GD_1[[#This Row],[DEVOLUCIÓN]]</f>
        <v>480</v>
      </c>
      <c r="AE901" s="38" t="str">
        <f>+_xlfn.XLOOKUP(DETALLE_GD_1[[#This Row],[CODIGO]],PRODUCTOS[CODIGO],PRODUCTOS[DESC CORTA],"",0)</f>
        <v>PINO 2X4X320</v>
      </c>
      <c r="AF901"/>
      <c r="AH901" s="3"/>
      <c r="AI901"/>
    </row>
    <row r="902" spans="1:35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6"/>
      <c r="V902" s="2"/>
      <c r="W902">
        <v>6000</v>
      </c>
      <c r="X902" s="2">
        <v>6579000000</v>
      </c>
      <c r="Y902" s="6">
        <v>3564912</v>
      </c>
      <c r="Z902" s="38">
        <v>10010</v>
      </c>
      <c r="AA902" s="86">
        <f>+((DETALLE_GD_1[[#This Row],[VALOR X UN (GD)]]-DETALLE_GD_1[[#This Row],[VALOR PPTO]])/DETALLE_GD_1[[#This Row],[VALOR PPTO]])</f>
        <v>-8.2919866970068257E-2</v>
      </c>
      <c r="AB902" s="2">
        <f>+DETALLE_GD_1[[#This Row],[VALOR PPTO]]*DETALLE_GD_1[[#This Row],[CANTIDAD RECIBIDA]]</f>
        <v>3564912</v>
      </c>
      <c r="AC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2" s="3">
        <f>+DETALLE_GD_1[[#This Row],[CANTIDAD SOLICITADA]]-DETALLE_GD_1[[#This Row],[DEVOLUCIÓN]]</f>
        <v>624</v>
      </c>
      <c r="AE902" s="38">
        <f>+_xlfn.XLOOKUP(DETALLE_GD_1[[#This Row],[CODIGO]],PRODUCTOS[CODIGO],PRODUCTOS[DESC CORTA],"",0)</f>
        <v>0</v>
      </c>
      <c r="AF902"/>
      <c r="AH902" s="3"/>
      <c r="AI902"/>
    </row>
    <row r="903" spans="1:35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6"/>
      <c r="V903" s="2"/>
      <c r="W903">
        <v>6000</v>
      </c>
      <c r="X903" s="2">
        <v>6579000000</v>
      </c>
      <c r="Y903" s="6">
        <v>959764.51785405388</v>
      </c>
      <c r="Z903" s="38">
        <v>10010</v>
      </c>
      <c r="AA903" s="86">
        <f>+((DETALLE_GD_1[[#This Row],[VALOR X UN (GD)]]-DETALLE_GD_1[[#This Row],[VALOR PPTO]])/DETALLE_GD_1[[#This Row],[VALOR PPTO]])</f>
        <v>-0.96822970634983885</v>
      </c>
      <c r="AB903" s="2">
        <f>+DETALLE_GD_1[[#This Row],[VALOR PPTO]]*DETALLE_GD_1[[#This Row],[CANTIDAD RECIBIDA]]</f>
        <v>959764.5</v>
      </c>
      <c r="AC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3" s="3">
        <f>+DETALLE_GD_1[[#This Row],[CANTIDAD SOLICITADA]]-DETALLE_GD_1[[#This Row],[DEVOLUCIÓN]]</f>
        <v>9000</v>
      </c>
      <c r="AE903" s="38" t="str">
        <f>+_xlfn.XLOOKUP(DETALLE_GD_1[[#This Row],[CODIGO]],PRODUCTOS[CODIGO],PRODUCTOS[DESC CORTA],"",0)</f>
        <v>TORNILLO CRS 6X1 5/8</v>
      </c>
      <c r="AF903"/>
      <c r="AH903" s="3"/>
      <c r="AI903"/>
    </row>
    <row r="904" spans="1:35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6"/>
      <c r="V904" s="2"/>
      <c r="W904">
        <v>6000</v>
      </c>
      <c r="X904" s="2">
        <v>6579000000</v>
      </c>
      <c r="Y904" s="6">
        <v>1419525.7199999995</v>
      </c>
      <c r="Z904" s="38">
        <v>10010</v>
      </c>
      <c r="AA904" s="86">
        <f>+((DETALLE_GD_1[[#This Row],[VALOR X UN (GD)]]-DETALLE_GD_1[[#This Row],[VALOR PPTO]])/DETALLE_GD_1[[#This Row],[VALOR PPTO]])</f>
        <v>2.1133821040261184E-7</v>
      </c>
      <c r="AB904" s="2">
        <f>+DETALLE_GD_1[[#This Row],[VALOR PPTO]]*DETALLE_GD_1[[#This Row],[CANTIDAD RECIBIDA]]</f>
        <v>1419525.6</v>
      </c>
      <c r="AC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4" s="3">
        <f>+DETALLE_GD_1[[#This Row],[CANTIDAD SOLICITADA]]-DETALLE_GD_1[[#This Row],[DEVOLUCIÓN]]</f>
        <v>3000</v>
      </c>
      <c r="AE904" s="38" t="str">
        <f>+_xlfn.XLOOKUP(DETALLE_GD_1[[#This Row],[CODIGO]],PRODUCTOS[CODIGO],PRODUCTOS[DESC CORTA],"",0)</f>
        <v>TORNILLO SIMPSON 6"</v>
      </c>
      <c r="AF904"/>
      <c r="AH904" s="3"/>
      <c r="AI904"/>
    </row>
    <row r="905" spans="1:35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6"/>
      <c r="V905" s="2"/>
      <c r="W905">
        <v>6000</v>
      </c>
      <c r="X905" s="2">
        <v>6579000000</v>
      </c>
      <c r="Y905" s="6">
        <v>63638.999999999985</v>
      </c>
      <c r="Z905" s="38">
        <v>10010</v>
      </c>
      <c r="AA905" s="86">
        <f>+((DETALLE_GD_1[[#This Row],[VALOR X UN (GD)]]-DETALLE_GD_1[[#This Row],[VALOR PPTO]])/DETALLE_GD_1[[#This Row],[VALOR PPTO]])</f>
        <v>0</v>
      </c>
      <c r="AB905" s="2">
        <f>+DETALLE_GD_1[[#This Row],[VALOR PPTO]]*DETALLE_GD_1[[#This Row],[CANTIDAD RECIBIDA]]</f>
        <v>63639</v>
      </c>
      <c r="AC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5" s="3">
        <f>+DETALLE_GD_1[[#This Row],[CANTIDAD SOLICITADA]]-DETALLE_GD_1[[#This Row],[DEVOLUCIÓN]]</f>
        <v>3</v>
      </c>
      <c r="AE905" s="38" t="str">
        <f>+_xlfn.XLOOKUP(DETALLE_GD_1[[#This Row],[CODIGO]],PRODUCTOS[CODIGO],PRODUCTOS[DESC CORTA],"",0)</f>
        <v>COLA FRIA</v>
      </c>
      <c r="AF905"/>
      <c r="AH905" s="3"/>
      <c r="AI905"/>
    </row>
    <row r="906" spans="1:35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6" t="s">
        <v>2027</v>
      </c>
      <c r="V906" s="2">
        <v>562070</v>
      </c>
      <c r="W906">
        <v>6000</v>
      </c>
      <c r="X906" s="2">
        <v>6579000000</v>
      </c>
      <c r="Y906" s="6">
        <v>475295.51668</v>
      </c>
      <c r="Z906" s="38">
        <v>10010</v>
      </c>
      <c r="AA906" s="86">
        <f>+((DETALLE_GD_1[[#This Row],[VALOR X UN (GD)]]-DETALLE_GD_1[[#This Row],[VALOR PPTO]])/DETALLE_GD_1[[#This Row],[VALOR PPTO]])</f>
        <v>9.3378713886288892E-2</v>
      </c>
      <c r="AB906" s="2">
        <f>+DETALLE_GD_1[[#This Row],[VALOR PPTO]]*DETALLE_GD_1[[#This Row],[CANTIDAD RECIBIDA]]</f>
        <v>475295.516</v>
      </c>
      <c r="AC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06" s="3">
        <f>+DETALLE_GD_1[[#This Row],[CANTIDAD SOLICITADA]]-DETALLE_GD_1[[#This Row],[DEVOLUCIÓN]]</f>
        <v>40</v>
      </c>
      <c r="AE906" s="38" t="str">
        <f>+_xlfn.XLOOKUP(DETALLE_GD_1[[#This Row],[CODIGO]],PRODUCTOS[CODIGO],PRODUCTOS[DESC CORTA],"",0)</f>
        <v>PISO TARKET</v>
      </c>
      <c r="AF906"/>
      <c r="AH906" s="3"/>
      <c r="AI906"/>
    </row>
    <row r="907" spans="1:35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6"/>
      <c r="V907" s="2"/>
      <c r="W907">
        <v>6000</v>
      </c>
      <c r="X907" s="2">
        <v>6579000000</v>
      </c>
      <c r="Y907" s="6">
        <v>22292</v>
      </c>
      <c r="Z907" s="38">
        <v>10010</v>
      </c>
      <c r="AA907" s="86">
        <f>+((DETALLE_GD_1[[#This Row],[VALOR X UN (GD)]]-DETALLE_GD_1[[#This Row],[VALOR PPTO]])/DETALLE_GD_1[[#This Row],[VALOR PPTO]])</f>
        <v>-2.5210837968778037E-2</v>
      </c>
      <c r="AB907" s="2">
        <f>+DETALLE_GD_1[[#This Row],[VALOR PPTO]]*DETALLE_GD_1[[#This Row],[CANTIDAD RECIBIDA]]</f>
        <v>22292</v>
      </c>
      <c r="AC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7" s="3">
        <f>+DETALLE_GD_1[[#This Row],[CANTIDAD SOLICITADA]]-DETALLE_GD_1[[#This Row],[DEVOLUCIÓN]]</f>
        <v>1</v>
      </c>
      <c r="AE907" s="38">
        <f>+_xlfn.XLOOKUP(DETALLE_GD_1[[#This Row],[CODIGO]],PRODUCTOS[CODIGO],PRODUCTOS[DESC CORTA],"",0)</f>
        <v>0</v>
      </c>
      <c r="AF907"/>
      <c r="AH907" s="3"/>
      <c r="AI907"/>
    </row>
    <row r="908" spans="1:35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6"/>
      <c r="V908" s="2"/>
      <c r="W908">
        <v>6000</v>
      </c>
      <c r="X908" s="2">
        <v>6579000000</v>
      </c>
      <c r="Y908" s="6">
        <v>3778.52441</v>
      </c>
      <c r="Z908" s="38">
        <v>10010</v>
      </c>
      <c r="AA908" s="86">
        <f>+((DETALLE_GD_1[[#This Row],[VALOR X UN (GD)]]-DETALLE_GD_1[[#This Row],[VALOR PPTO]])/DETALLE_GD_1[[#This Row],[VALOR PPTO]])</f>
        <v>-4.4335957064721834E-2</v>
      </c>
      <c r="AB908" s="2">
        <f>+DETALLE_GD_1[[#This Row],[VALOR PPTO]]*DETALLE_GD_1[[#This Row],[CANTIDAD RECIBIDA]]</f>
        <v>3778.5244999999995</v>
      </c>
      <c r="AC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8" s="3">
        <f>+DETALLE_GD_1[[#This Row],[CANTIDAD SOLICITADA]]-DETALLE_GD_1[[#This Row],[DEVOLUCIÓN]]</f>
        <v>5</v>
      </c>
      <c r="AE908" s="38">
        <f>+_xlfn.XLOOKUP(DETALLE_GD_1[[#This Row],[CODIGO]],PRODUCTOS[CODIGO],PRODUCTOS[DESC CORTA],"",0)</f>
        <v>0</v>
      </c>
      <c r="AF908"/>
      <c r="AH908" s="3"/>
      <c r="AI908"/>
    </row>
    <row r="909" spans="1:35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6"/>
      <c r="V909" s="2"/>
      <c r="W909">
        <v>6000</v>
      </c>
      <c r="X909" s="2">
        <v>6579000000</v>
      </c>
      <c r="Y909" s="6">
        <v>399.85528399999998</v>
      </c>
      <c r="Z909" s="38">
        <v>10010</v>
      </c>
      <c r="AA909" s="86">
        <f>+((DETALLE_GD_1[[#This Row],[VALOR X UN (GD)]]-DETALLE_GD_1[[#This Row],[VALOR PPTO]])/DETALLE_GD_1[[#This Row],[VALOR PPTO]])</f>
        <v>3.6213109145504462E-4</v>
      </c>
      <c r="AB909" s="2">
        <f>+DETALLE_GD_1[[#This Row],[VALOR PPTO]]*DETALLE_GD_1[[#This Row],[CANTIDAD RECIBIDA]]</f>
        <v>399.85520000000002</v>
      </c>
      <c r="AC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09" s="3">
        <f>+DETALLE_GD_1[[#This Row],[CANTIDAD SOLICITADA]]-DETALLE_GD_1[[#This Row],[DEVOLUCIÓN]]</f>
        <v>4</v>
      </c>
      <c r="AE909" s="38">
        <f>+_xlfn.XLOOKUP(DETALLE_GD_1[[#This Row],[CODIGO]],PRODUCTOS[CODIGO],PRODUCTOS[DESC CORTA],"",0)</f>
        <v>0</v>
      </c>
      <c r="AF909"/>
      <c r="AH909" s="3"/>
      <c r="AI909"/>
    </row>
    <row r="910" spans="1:35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6"/>
      <c r="V910" s="2"/>
      <c r="W910">
        <v>6000</v>
      </c>
      <c r="X910" s="2">
        <v>6579000000</v>
      </c>
      <c r="Y910" s="6">
        <v>16650.65814</v>
      </c>
      <c r="Z910" s="38">
        <v>10010</v>
      </c>
      <c r="AA910" s="86">
        <f>+((DETALLE_GD_1[[#This Row],[VALOR X UN (GD)]]-DETALLE_GD_1[[#This Row],[VALOR PPTO]])/DETALLE_GD_1[[#This Row],[VALOR PPTO]])</f>
        <v>2.0539728203711989E-5</v>
      </c>
      <c r="AB910" s="2">
        <f>+DETALLE_GD_1[[#This Row],[VALOR PPTO]]*DETALLE_GD_1[[#This Row],[CANTIDAD RECIBIDA]]</f>
        <v>16650.658499999998</v>
      </c>
      <c r="AC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0" s="3">
        <f>+DETALLE_GD_1[[#This Row],[CANTIDAD SOLICITADA]]-DETALLE_GD_1[[#This Row],[DEVOLUCIÓN]]</f>
        <v>15</v>
      </c>
      <c r="AE910" s="38">
        <f>+_xlfn.XLOOKUP(DETALLE_GD_1[[#This Row],[CODIGO]],PRODUCTOS[CODIGO],PRODUCTOS[DESC CORTA],"",0)</f>
        <v>0</v>
      </c>
      <c r="AF910"/>
      <c r="AH910" s="3"/>
      <c r="AI910"/>
    </row>
    <row r="911" spans="1:35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6" t="s">
        <v>2027</v>
      </c>
      <c r="V911" s="2">
        <v>86890</v>
      </c>
      <c r="W911">
        <v>6000</v>
      </c>
      <c r="X911" s="2">
        <v>6579000000</v>
      </c>
      <c r="Y911" s="6">
        <v>6758.5333330000003</v>
      </c>
      <c r="Z911" s="38">
        <v>10010</v>
      </c>
      <c r="AA911" s="86">
        <f>+((DETALLE_GD_1[[#This Row],[VALOR X UN (GD)]]-DETALLE_GD_1[[#This Row],[VALOR PPTO]])/DETALLE_GD_1[[#This Row],[VALOR PPTO]])</f>
        <v>3.2768455842334898E-2</v>
      </c>
      <c r="AB911" s="2">
        <f>+DETALLE_GD_1[[#This Row],[VALOR PPTO]]*DETALLE_GD_1[[#This Row],[CANTIDAD RECIBIDA]]</f>
        <v>6758.5333000000001</v>
      </c>
      <c r="AC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1" s="3">
        <f>+DETALLE_GD_1[[#This Row],[CANTIDAD SOLICITADA]]-DETALLE_GD_1[[#This Row],[DEVOLUCIÓN]]</f>
        <v>1</v>
      </c>
      <c r="AE911" s="38">
        <f>+_xlfn.XLOOKUP(DETALLE_GD_1[[#This Row],[CODIGO]],PRODUCTOS[CODIGO],PRODUCTOS[DESC CORTA],"",0)</f>
        <v>0</v>
      </c>
      <c r="AF911"/>
      <c r="AH911" s="3"/>
      <c r="AI911"/>
    </row>
    <row r="912" spans="1:35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6"/>
      <c r="V912" s="2"/>
      <c r="W912">
        <v>6000</v>
      </c>
      <c r="X912" s="2">
        <v>6579000000</v>
      </c>
      <c r="Y912" s="6">
        <v>13476</v>
      </c>
      <c r="Z912" s="38">
        <v>10010</v>
      </c>
      <c r="AA912" s="86">
        <f>+((DETALLE_GD_1[[#This Row],[VALOR X UN (GD)]]-DETALLE_GD_1[[#This Row],[VALOR PPTO]])/DETALLE_GD_1[[#This Row],[VALOR PPTO]])</f>
        <v>-1.4766993173048382E-2</v>
      </c>
      <c r="AB912" s="2">
        <f>+DETALLE_GD_1[[#This Row],[VALOR PPTO]]*DETALLE_GD_1[[#This Row],[CANTIDAD RECIBIDA]]</f>
        <v>13476</v>
      </c>
      <c r="AC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2" s="3">
        <f>+DETALLE_GD_1[[#This Row],[CANTIDAD SOLICITADA]]-DETALLE_GD_1[[#This Row],[DEVOLUCIÓN]]</f>
        <v>2</v>
      </c>
      <c r="AE912" s="38" t="str">
        <f>+_xlfn.XLOOKUP(DETALLE_GD_1[[#This Row],[CODIGO]],PRODUCTOS[CODIGO],PRODUCTOS[DESC CORTA],"",0)</f>
        <v>CERRADURA DE EMB</v>
      </c>
      <c r="AF912"/>
      <c r="AH912" s="3"/>
      <c r="AI912"/>
    </row>
    <row r="913" spans="1:35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6"/>
      <c r="V913" s="2"/>
      <c r="W913">
        <v>6000</v>
      </c>
      <c r="X913" s="2">
        <v>6579000000</v>
      </c>
      <c r="Y913" s="6">
        <v>9596</v>
      </c>
      <c r="Z913" s="38">
        <v>10010</v>
      </c>
      <c r="AA913" s="86">
        <f>+((DETALLE_GD_1[[#This Row],[VALOR X UN (GD)]]-DETALLE_GD_1[[#This Row],[VALOR PPTO]])/DETALLE_GD_1[[#This Row],[VALOR PPTO]])</f>
        <v>-5.2105043768236768E-3</v>
      </c>
      <c r="AB913" s="2">
        <f>+DETALLE_GD_1[[#This Row],[VALOR PPTO]]*DETALLE_GD_1[[#This Row],[CANTIDAD RECIBIDA]]</f>
        <v>9596</v>
      </c>
      <c r="AC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3" s="3">
        <f>+DETALLE_GD_1[[#This Row],[CANTIDAD SOLICITADA]]-DETALLE_GD_1[[#This Row],[DEVOLUCIÓN]]</f>
        <v>2</v>
      </c>
      <c r="AE913" s="38" t="str">
        <f>+_xlfn.XLOOKUP(DETALLE_GD_1[[#This Row],[CODIGO]],PRODUCTOS[CODIGO],PRODUCTOS[DESC CORTA],"",0)</f>
        <v>CILINDRO 03 LLAVE/LLAVE</v>
      </c>
      <c r="AF913"/>
      <c r="AH913" s="3"/>
      <c r="AI913"/>
    </row>
    <row r="914" spans="1:35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6"/>
      <c r="V914" s="2"/>
      <c r="W914">
        <v>6000</v>
      </c>
      <c r="X914" s="2">
        <v>6579000000</v>
      </c>
      <c r="Y914" s="6">
        <v>10168</v>
      </c>
      <c r="Z914" s="38">
        <v>10010</v>
      </c>
      <c r="AA914" s="86">
        <f>+((DETALLE_GD_1[[#This Row],[VALOR X UN (GD)]]-DETALLE_GD_1[[#This Row],[VALOR PPTO]])/DETALLE_GD_1[[#This Row],[VALOR PPTO]])</f>
        <v>-6.0975609756097563E-3</v>
      </c>
      <c r="AB914" s="2">
        <f>+DETALLE_GD_1[[#This Row],[VALOR PPTO]]*DETALLE_GD_1[[#This Row],[CANTIDAD RECIBIDA]]</f>
        <v>10168</v>
      </c>
      <c r="AC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4" s="3">
        <f>+DETALLE_GD_1[[#This Row],[CANTIDAD SOLICITADA]]-DETALLE_GD_1[[#This Row],[DEVOLUCIÓN]]</f>
        <v>2</v>
      </c>
      <c r="AE914" s="38" t="str">
        <f>+_xlfn.XLOOKUP(DETALLE_GD_1[[#This Row],[CODIGO]],PRODUCTOS[CODIGO],PRODUCTOS[DESC CORTA],"",0)</f>
        <v>MANILLA JUEGO</v>
      </c>
      <c r="AF914"/>
      <c r="AH914" s="3"/>
      <c r="AI914"/>
    </row>
    <row r="915" spans="1:35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6"/>
      <c r="V915" s="2"/>
      <c r="W915">
        <v>6000</v>
      </c>
      <c r="X915" s="2">
        <v>6579000000</v>
      </c>
      <c r="Y915" s="6">
        <v>2820</v>
      </c>
      <c r="Z915" s="38">
        <v>10010</v>
      </c>
      <c r="AA915" s="86">
        <f>+((DETALLE_GD_1[[#This Row],[VALOR X UN (GD)]]-DETALLE_GD_1[[#This Row],[VALOR PPTO]])/DETALLE_GD_1[[#This Row],[VALOR PPTO]])</f>
        <v>7.411347517730496E-2</v>
      </c>
      <c r="AB915" s="2">
        <f>+DETALLE_GD_1[[#This Row],[VALOR PPTO]]*DETALLE_GD_1[[#This Row],[CANTIDAD RECIBIDA]]</f>
        <v>2820</v>
      </c>
      <c r="AC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5" s="3">
        <f>+DETALLE_GD_1[[#This Row],[CANTIDAD SOLICITADA]]-DETALLE_GD_1[[#This Row],[DEVOLUCIÓN]]</f>
        <v>2</v>
      </c>
      <c r="AE915" s="38" t="str">
        <f>+_xlfn.XLOOKUP(DETALLE_GD_1[[#This Row],[CODIGO]],PRODUCTOS[CODIGO],PRODUCTOS[DESC CORTA],"",0)</f>
        <v>BOCALLAVE B1 800 ACCESO</v>
      </c>
      <c r="AF915"/>
      <c r="AH915" s="3"/>
      <c r="AI915"/>
    </row>
    <row r="916" spans="1:35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6"/>
      <c r="V916" s="2"/>
      <c r="W916">
        <v>6000</v>
      </c>
      <c r="X916" s="2">
        <v>6579000000</v>
      </c>
      <c r="Y916" s="6">
        <v>1598</v>
      </c>
      <c r="Z916" s="38">
        <v>10010</v>
      </c>
      <c r="AA916" s="86">
        <f>+((DETALLE_GD_1[[#This Row],[VALOR X UN (GD)]]-DETALLE_GD_1[[#This Row],[VALOR PPTO]])/DETALLE_GD_1[[#This Row],[VALOR PPTO]])</f>
        <v>0.11702127659574468</v>
      </c>
      <c r="AB916" s="2">
        <f>+DETALLE_GD_1[[#This Row],[VALOR PPTO]]*DETALLE_GD_1[[#This Row],[CANTIDAD RECIBIDA]]</f>
        <v>1598</v>
      </c>
      <c r="AC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6" s="3">
        <f>+DETALLE_GD_1[[#This Row],[CANTIDAD SOLICITADA]]-DETALLE_GD_1[[#This Row],[DEVOLUCIÓN]]</f>
        <v>1</v>
      </c>
      <c r="AE916" s="38" t="str">
        <f>+_xlfn.XLOOKUP(DETALLE_GD_1[[#This Row],[CODIGO]],PRODUCTOS[CODIGO],PRODUCTOS[DESC CORTA],"",0)</f>
        <v>CUADRADILLO EXPANSION 8X</v>
      </c>
      <c r="AF916"/>
      <c r="AH916" s="3"/>
      <c r="AI916"/>
    </row>
    <row r="917" spans="1:35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6"/>
      <c r="V917" s="2"/>
      <c r="W917">
        <v>6000</v>
      </c>
      <c r="X917" s="2">
        <v>6579000000</v>
      </c>
      <c r="Y917" s="6">
        <v>4261.5146199999999</v>
      </c>
      <c r="Z917" s="38">
        <v>10010</v>
      </c>
      <c r="AA917" s="86">
        <f>+((DETALLE_GD_1[[#This Row],[VALOR X UN (GD)]]-DETALLE_GD_1[[#This Row],[VALOR PPTO]])/DETALLE_GD_1[[#This Row],[VALOR PPTO]])</f>
        <v>2.6395638771248033E-2</v>
      </c>
      <c r="AB917" s="2">
        <f>+DETALLE_GD_1[[#This Row],[VALOR PPTO]]*DETALLE_GD_1[[#This Row],[CANTIDAD RECIBIDA]]</f>
        <v>4261.5146000000004</v>
      </c>
      <c r="AC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7" s="3">
        <f>+DETALLE_GD_1[[#This Row],[CANTIDAD SOLICITADA]]-DETALLE_GD_1[[#This Row],[DEVOLUCIÓN]]</f>
        <v>2</v>
      </c>
      <c r="AE917" s="38" t="str">
        <f>+_xlfn.XLOOKUP(DETALLE_GD_1[[#This Row],[CODIGO]],PRODUCTOS[CODIGO],PRODUCTOS[DESC CORTA],"",0)</f>
        <v>DUCO</v>
      </c>
      <c r="AF917"/>
      <c r="AH917" s="3"/>
      <c r="AI917"/>
    </row>
    <row r="918" spans="1:35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6"/>
      <c r="V918" s="2"/>
      <c r="W918">
        <v>6000</v>
      </c>
      <c r="X918" s="2">
        <v>6579000000</v>
      </c>
      <c r="Y918" s="6">
        <v>37781.070879999999</v>
      </c>
      <c r="Z918" s="38">
        <v>10010</v>
      </c>
      <c r="AA918" s="86">
        <f>+((DETALLE_GD_1[[#This Row],[VALOR X UN (GD)]]-DETALLE_GD_1[[#This Row],[VALOR PPTO]])/DETALLE_GD_1[[#This Row],[VALOR PPTO]])</f>
        <v>3.1576659951669208E-4</v>
      </c>
      <c r="AB918" s="2">
        <f>+DETALLE_GD_1[[#This Row],[VALOR PPTO]]*DETALLE_GD_1[[#This Row],[CANTIDAD RECIBIDA]]</f>
        <v>37781.07</v>
      </c>
      <c r="AC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8" s="3">
        <f>+DETALLE_GD_1[[#This Row],[CANTIDAD SOLICITADA]]-DETALLE_GD_1[[#This Row],[DEVOLUCIÓN]]</f>
        <v>20</v>
      </c>
      <c r="AE918" s="38">
        <f>+_xlfn.XLOOKUP(DETALLE_GD_1[[#This Row],[CODIGO]],PRODUCTOS[CODIGO],PRODUCTOS[DESC CORTA],"",0)</f>
        <v>0</v>
      </c>
      <c r="AF918"/>
      <c r="AH918" s="3"/>
      <c r="AI918"/>
    </row>
    <row r="919" spans="1:35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6" t="s">
        <v>2022</v>
      </c>
      <c r="V919" s="2">
        <v>12567741</v>
      </c>
      <c r="W919">
        <v>6000</v>
      </c>
      <c r="X919" s="2">
        <v>6579000000</v>
      </c>
      <c r="Y919" s="6">
        <v>3778.52441</v>
      </c>
      <c r="Z919" s="38">
        <v>10010</v>
      </c>
      <c r="AA919" s="86">
        <f>+((DETALLE_GD_1[[#This Row],[VALOR X UN (GD)]]-DETALLE_GD_1[[#This Row],[VALOR PPTO]])/DETALLE_GD_1[[#This Row],[VALOR PPTO]])</f>
        <v>-4.4335957064721834E-2</v>
      </c>
      <c r="AB919" s="2">
        <f>+DETALLE_GD_1[[#This Row],[VALOR PPTO]]*DETALLE_GD_1[[#This Row],[CANTIDAD RECIBIDA]]</f>
        <v>3778.5244999999995</v>
      </c>
      <c r="AC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19" s="3">
        <f>+DETALLE_GD_1[[#This Row],[CANTIDAD SOLICITADA]]-DETALLE_GD_1[[#This Row],[DEVOLUCIÓN]]</f>
        <v>5</v>
      </c>
      <c r="AE919" s="38">
        <f>+_xlfn.XLOOKUP(DETALLE_GD_1[[#This Row],[CODIGO]],PRODUCTOS[CODIGO],PRODUCTOS[DESC CORTA],"",0)</f>
        <v>0</v>
      </c>
      <c r="AF919"/>
      <c r="AH919" s="3"/>
      <c r="AI919"/>
    </row>
    <row r="920" spans="1:35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6"/>
      <c r="V920" s="2"/>
      <c r="W920">
        <v>6000</v>
      </c>
      <c r="X920" s="2">
        <v>6579000000</v>
      </c>
      <c r="Y920" s="6">
        <v>1559.59933</v>
      </c>
      <c r="Z920" s="38">
        <v>10010</v>
      </c>
      <c r="AA920" s="86">
        <f>+((DETALLE_GD_1[[#This Row],[VALOR X UN (GD)]]-DETALLE_GD_1[[#This Row],[VALOR PPTO]])/DETALLE_GD_1[[#This Row],[VALOR PPTO]])</f>
        <v>2.5679669684433674E-4</v>
      </c>
      <c r="AB920" s="2">
        <f>+DETALLE_GD_1[[#This Row],[VALOR PPTO]]*DETALLE_GD_1[[#This Row],[CANTIDAD RECIBIDA]]</f>
        <v>1559.5994999999998</v>
      </c>
      <c r="AC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0" s="3">
        <f>+DETALLE_GD_1[[#This Row],[CANTIDAD SOLICITADA]]-DETALLE_GD_1[[#This Row],[DEVOLUCIÓN]]</f>
        <v>5</v>
      </c>
      <c r="AE920" s="38" t="str">
        <f>+_xlfn.XLOOKUP(DETALLE_GD_1[[#This Row],[CODIGO]],PRODUCTOS[CODIGO],PRODUCTOS[DESC CORTA],"",0)</f>
        <v>CINTA EMBALAJE TRANSPARENTE</v>
      </c>
      <c r="AF920"/>
      <c r="AH920" s="3"/>
      <c r="AI920"/>
    </row>
    <row r="921" spans="1:35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6"/>
      <c r="V921" s="2"/>
      <c r="W921">
        <v>6000</v>
      </c>
      <c r="X921" s="2">
        <v>6579000000</v>
      </c>
      <c r="Y921" s="6">
        <v>3564912</v>
      </c>
      <c r="Z921" s="38">
        <v>10010</v>
      </c>
      <c r="AA921" s="86">
        <f>+((DETALLE_GD_1[[#This Row],[VALOR X UN (GD)]]-DETALLE_GD_1[[#This Row],[VALOR PPTO]])/DETALLE_GD_1[[#This Row],[VALOR PPTO]])</f>
        <v>-8.2919866970068257E-2</v>
      </c>
      <c r="AB921" s="2">
        <f>+DETALLE_GD_1[[#This Row],[VALOR PPTO]]*DETALLE_GD_1[[#This Row],[CANTIDAD RECIBIDA]]</f>
        <v>3564912</v>
      </c>
      <c r="AC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1" s="3">
        <f>+DETALLE_GD_1[[#This Row],[CANTIDAD SOLICITADA]]-DETALLE_GD_1[[#This Row],[DEVOLUCIÓN]]</f>
        <v>624</v>
      </c>
      <c r="AE921" s="38">
        <f>+_xlfn.XLOOKUP(DETALLE_GD_1[[#This Row],[CODIGO]],PRODUCTOS[CODIGO],PRODUCTOS[DESC CORTA],"",0)</f>
        <v>0</v>
      </c>
      <c r="AF921"/>
      <c r="AH921" s="3"/>
      <c r="AI921"/>
    </row>
    <row r="922" spans="1:35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6"/>
      <c r="V922" s="2"/>
      <c r="W922">
        <v>6000</v>
      </c>
      <c r="X922" s="2">
        <v>6579000000</v>
      </c>
      <c r="Y922" s="6">
        <v>2433712.1634000018</v>
      </c>
      <c r="Z922" s="38">
        <v>10010</v>
      </c>
      <c r="AA922" s="86">
        <f>+((DETALLE_GD_1[[#This Row],[VALOR X UN (GD)]]-DETALLE_GD_1[[#This Row],[VALOR PPTO]])/DETALLE_GD_1[[#This Row],[VALOR PPTO]])</f>
        <v>-4.4891022478904738E-3</v>
      </c>
      <c r="AB922" s="2">
        <f>+DETALLE_GD_1[[#This Row],[VALOR PPTO]]*DETALLE_GD_1[[#This Row],[CANTIDAD RECIBIDA]]</f>
        <v>2433712.176</v>
      </c>
      <c r="AC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2" s="3">
        <f>+DETALLE_GD_1[[#This Row],[CANTIDAD SOLICITADA]]-DETALLE_GD_1[[#This Row],[DEVOLUCIÓN]]</f>
        <v>252</v>
      </c>
      <c r="AE922" s="38" t="str">
        <f>+_xlfn.XLOOKUP(DETALLE_GD_1[[#This Row],[CODIGO]],PRODUCTOS[CODIGO],PRODUCTOS[DESC CORTA],"",0)</f>
        <v>OSB 9.5</v>
      </c>
      <c r="AF922"/>
      <c r="AH922" s="3"/>
      <c r="AI922"/>
    </row>
    <row r="923" spans="1:35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6"/>
      <c r="V923" s="2"/>
      <c r="W923">
        <v>6000</v>
      </c>
      <c r="X923" s="2">
        <v>6579000000</v>
      </c>
      <c r="Y923" s="6">
        <v>499636</v>
      </c>
      <c r="Z923" s="38">
        <v>10010</v>
      </c>
      <c r="AA923" s="86">
        <f>+((DETALLE_GD_1[[#This Row],[VALOR X UN (GD)]]-DETALLE_GD_1[[#This Row],[VALOR PPTO]])/DETALLE_GD_1[[#This Row],[VALOR PPTO]])</f>
        <v>0</v>
      </c>
      <c r="AB923" s="2">
        <f>+DETALLE_GD_1[[#This Row],[VALOR PPTO]]*DETALLE_GD_1[[#This Row],[CANTIDAD RECIBIDA]]</f>
        <v>499636</v>
      </c>
      <c r="AC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3" s="3">
        <f>+DETALLE_GD_1[[#This Row],[CANTIDAD SOLICITADA]]-DETALLE_GD_1[[#This Row],[DEVOLUCIÓN]]</f>
        <v>4</v>
      </c>
      <c r="AE923" s="38" t="str">
        <f>+_xlfn.XLOOKUP(DETALLE_GD_1[[#This Row],[CODIGO]],PRODUCTOS[CODIGO],PRODUCTOS[DESC CORTA],"",0)</f>
        <v>BARANDA BALCON</v>
      </c>
      <c r="AF923"/>
      <c r="AH923" s="3"/>
      <c r="AI923"/>
    </row>
    <row r="924" spans="1:35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6"/>
      <c r="V924" s="2"/>
      <c r="W924">
        <v>6000</v>
      </c>
      <c r="X924" s="2">
        <v>6579000000</v>
      </c>
      <c r="Y924" s="6">
        <v>1482000</v>
      </c>
      <c r="Z924" s="38">
        <v>10010</v>
      </c>
      <c r="AA924" s="86">
        <f>+((DETALLE_GD_1[[#This Row],[VALOR X UN (GD)]]-DETALLE_GD_1[[#This Row],[VALOR PPTO]])/DETALLE_GD_1[[#This Row],[VALOR PPTO]])</f>
        <v>1.417004048582996E-2</v>
      </c>
      <c r="AB924" s="2">
        <f>+DETALLE_GD_1[[#This Row],[VALOR PPTO]]*DETALLE_GD_1[[#This Row],[CANTIDAD RECIBIDA]]</f>
        <v>1482000</v>
      </c>
      <c r="AC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4" s="3">
        <f>+DETALLE_GD_1[[#This Row],[CANTIDAD SOLICITADA]]-DETALLE_GD_1[[#This Row],[DEVOLUCIÓN]]</f>
        <v>10</v>
      </c>
      <c r="AE924" s="38">
        <f>+_xlfn.XLOOKUP(DETALLE_GD_1[[#This Row],[CODIGO]],PRODUCTOS[CODIGO],PRODUCTOS[DESC CORTA],"",0)</f>
        <v>0</v>
      </c>
      <c r="AF924"/>
      <c r="AH924" s="3"/>
      <c r="AI924"/>
    </row>
    <row r="925" spans="1:35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6"/>
      <c r="V925" s="2"/>
      <c r="W925">
        <v>6000</v>
      </c>
      <c r="X925" s="2">
        <v>6579000000</v>
      </c>
      <c r="Y925" s="6">
        <v>1947659.9999999993</v>
      </c>
      <c r="Z925" s="38">
        <v>10010</v>
      </c>
      <c r="AA925" s="86">
        <f>+((DETALLE_GD_1[[#This Row],[VALOR X UN (GD)]]-DETALLE_GD_1[[#This Row],[VALOR PPTO]])/DETALLE_GD_1[[#This Row],[VALOR PPTO]])</f>
        <v>-5.1855560005389863E-5</v>
      </c>
      <c r="AB925" s="2">
        <f>+DETALLE_GD_1[[#This Row],[VALOR PPTO]]*DETALLE_GD_1[[#This Row],[CANTIDAD RECIBIDA]]</f>
        <v>1947660</v>
      </c>
      <c r="AC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5" s="3">
        <f>+DETALLE_GD_1[[#This Row],[CANTIDAD SOLICITADA]]-DETALLE_GD_1[[#This Row],[DEVOLUCIÓN]]</f>
        <v>130</v>
      </c>
      <c r="AE925" s="38" t="str">
        <f>+_xlfn.XLOOKUP(DETALLE_GD_1[[#This Row],[CODIGO]],PRODUCTOS[CODIGO],PRODUCTOS[DESC CORTA],"",0)</f>
        <v>TERCIADO FENOLICO</v>
      </c>
      <c r="AF925"/>
      <c r="AH925" s="3"/>
      <c r="AI925"/>
    </row>
    <row r="926" spans="1:35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6"/>
      <c r="V926" s="2"/>
      <c r="W926">
        <v>6000</v>
      </c>
      <c r="X926" s="2">
        <v>6579000000</v>
      </c>
      <c r="Y926" s="6">
        <v>2242783.9959000004</v>
      </c>
      <c r="Z926" s="38">
        <v>10010</v>
      </c>
      <c r="AA926" s="86">
        <f>+((DETALLE_GD_1[[#This Row],[VALOR X UN (GD)]]-DETALLE_GD_1[[#This Row],[VALOR PPTO]])/DETALLE_GD_1[[#This Row],[VALOR PPTO]])</f>
        <v>2.0782651401813682E-2</v>
      </c>
      <c r="AB926" s="2">
        <f>+DETALLE_GD_1[[#This Row],[VALOR PPTO]]*DETALLE_GD_1[[#This Row],[CANTIDAD RECIBIDA]]</f>
        <v>2242783.9980000001</v>
      </c>
      <c r="AC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6" s="3">
        <f>+DETALLE_GD_1[[#This Row],[CANTIDAD SOLICITADA]]-DETALLE_GD_1[[#This Row],[DEVOLUCIÓN]]</f>
        <v>140</v>
      </c>
      <c r="AE926" s="38" t="str">
        <f>+_xlfn.XLOOKUP(DETALLE_GD_1[[#This Row],[CODIGO]],PRODUCTOS[CODIGO],PRODUCTOS[DESC CORTA],"",0)</f>
        <v>VOCANITA EMPAPELADA MURO</v>
      </c>
      <c r="AF926"/>
      <c r="AH926" s="3"/>
      <c r="AI926"/>
    </row>
    <row r="927" spans="1:35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6"/>
      <c r="V927" s="2"/>
      <c r="W927">
        <v>6000</v>
      </c>
      <c r="X927" s="2">
        <v>6579000000</v>
      </c>
      <c r="Y927" s="6">
        <v>626858.07631999976</v>
      </c>
      <c r="Z927" s="38">
        <v>10010</v>
      </c>
      <c r="AA927" s="86">
        <f>+((DETALLE_GD_1[[#This Row],[VALOR X UN (GD)]]-DETALLE_GD_1[[#This Row],[VALOR PPTO]])/DETALLE_GD_1[[#This Row],[VALOR PPTO]])</f>
        <v>6.4207834730311787E-3</v>
      </c>
      <c r="AB927" s="2">
        <f>+DETALLE_GD_1[[#This Row],[VALOR PPTO]]*DETALLE_GD_1[[#This Row],[CANTIDAD RECIBIDA]]</f>
        <v>626858.07999999996</v>
      </c>
      <c r="AC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27" s="3">
        <f>+DETALLE_GD_1[[#This Row],[CANTIDAD SOLICITADA]]-DETALLE_GD_1[[#This Row],[DEVOLUCIÓN]]</f>
        <v>80</v>
      </c>
      <c r="AE927" s="38" t="str">
        <f>+_xlfn.XLOOKUP(DETALLE_GD_1[[#This Row],[CODIGO]],PRODUCTOS[CODIGO],PRODUCTOS[DESC CORTA],"",0)</f>
        <v>VOLCANITA RF</v>
      </c>
      <c r="AF927"/>
      <c r="AH927" s="3"/>
      <c r="AI927"/>
    </row>
    <row r="928" spans="1:35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6" t="s">
        <v>2014</v>
      </c>
      <c r="V928" s="2">
        <v>9988928</v>
      </c>
      <c r="W928">
        <v>6014</v>
      </c>
      <c r="X928" s="2">
        <v>6579000000</v>
      </c>
      <c r="Y928" s="6">
        <v>5548500</v>
      </c>
      <c r="Z928" s="38">
        <v>10010</v>
      </c>
      <c r="AA928" s="86">
        <f>+((DETALLE_GD_1[[#This Row],[VALOR X UN (GD)]]-DETALLE_GD_1[[#This Row],[VALOR PPTO]])/DETALLE_GD_1[[#This Row],[VALOR PPTO]])</f>
        <v>-1.2769757664233612E-2</v>
      </c>
      <c r="AB928" s="2">
        <f>+DETALLE_GD_1[[#This Row],[VALOR PPTO]]*DETALLE_GD_1[[#This Row],[CANTIDAD RECIBIDA]]</f>
        <v>5548500</v>
      </c>
      <c r="AC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8" s="3">
        <f>+DETALLE_GD_1[[#This Row],[CANTIDAD SOLICITADA]]-DETALLE_GD_1[[#This Row],[DEVOLUCIÓN]]</f>
        <v>27</v>
      </c>
      <c r="AE928" s="38" t="str">
        <f>+_xlfn.XLOOKUP(DETALLE_GD_1[[#This Row],[CODIGO]],PRODUCTOS[CODIGO],PRODUCTOS[DESC CORTA],"",0)</f>
        <v>VENTANA V-01</v>
      </c>
      <c r="AF928"/>
      <c r="AH928" s="3"/>
      <c r="AI928"/>
    </row>
    <row r="929" spans="1:35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6" t="s">
        <v>2014</v>
      </c>
      <c r="V929" s="2"/>
      <c r="W929">
        <v>6014</v>
      </c>
      <c r="X929" s="2">
        <v>6579000000</v>
      </c>
      <c r="Y929" s="6">
        <v>911061</v>
      </c>
      <c r="Z929" s="38">
        <v>10010</v>
      </c>
      <c r="AA929" s="86">
        <f>+((DETALLE_GD_1[[#This Row],[VALOR X UN (GD)]]-DETALLE_GD_1[[#This Row],[VALOR PPTO]])/DETALLE_GD_1[[#This Row],[VALOR PPTO]])</f>
        <v>0.18298445405960742</v>
      </c>
      <c r="AB929" s="2">
        <f>+DETALLE_GD_1[[#This Row],[VALOR PPTO]]*DETALLE_GD_1[[#This Row],[CANTIDAD RECIBIDA]]</f>
        <v>911061</v>
      </c>
      <c r="AC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29" s="3">
        <f>+DETALLE_GD_1[[#This Row],[CANTIDAD SOLICITADA]]-DETALLE_GD_1[[#This Row],[DEVOLUCIÓN]]</f>
        <v>9</v>
      </c>
      <c r="AE929" s="38">
        <f>+_xlfn.XLOOKUP(DETALLE_GD_1[[#This Row],[CODIGO]],PRODUCTOS[CODIGO],PRODUCTOS[DESC CORTA],"",0)</f>
        <v>0</v>
      </c>
      <c r="AF929"/>
      <c r="AH929" s="3"/>
      <c r="AI929"/>
    </row>
    <row r="930" spans="1:35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6" t="s">
        <v>2014</v>
      </c>
      <c r="V930" s="2"/>
      <c r="W930">
        <v>6014</v>
      </c>
      <c r="X930" s="2">
        <v>6579000000</v>
      </c>
      <c r="Y930" s="6">
        <v>3151251</v>
      </c>
      <c r="Z930" s="38">
        <v>10010</v>
      </c>
      <c r="AA930" s="86">
        <f>+((DETALLE_GD_1[[#This Row],[VALOR X UN (GD)]]-DETALLE_GD_1[[#This Row],[VALOR PPTO]])/DETALLE_GD_1[[#This Row],[VALOR PPTO]])</f>
        <v>8.957045944610563E-2</v>
      </c>
      <c r="AB930" s="2">
        <f>+DETALLE_GD_1[[#This Row],[VALOR PPTO]]*DETALLE_GD_1[[#This Row],[CANTIDAD RECIBIDA]]</f>
        <v>3151251</v>
      </c>
      <c r="AC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0" s="3">
        <f>+DETALLE_GD_1[[#This Row],[CANTIDAD SOLICITADA]]-DETALLE_GD_1[[#This Row],[DEVOLUCIÓN]]</f>
        <v>9</v>
      </c>
      <c r="AE930" s="38" t="str">
        <f>+_xlfn.XLOOKUP(DETALLE_GD_1[[#This Row],[CODIGO]],PRODUCTOS[CODIGO],PRODUCTOS[DESC CORTA],"",0)</f>
        <v>VENTANA V.05</v>
      </c>
      <c r="AF930"/>
      <c r="AH930" s="3"/>
      <c r="AI930"/>
    </row>
    <row r="931" spans="1:35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6" t="s">
        <v>2022</v>
      </c>
      <c r="V931" s="2">
        <v>7700013</v>
      </c>
      <c r="W931">
        <v>6000</v>
      </c>
      <c r="X931" s="2">
        <v>6579000000</v>
      </c>
      <c r="Y931" s="6">
        <v>3412617.0849120007</v>
      </c>
      <c r="Z931" s="38">
        <v>10010</v>
      </c>
      <c r="AA931" s="86">
        <f>+((DETALLE_GD_1[[#This Row],[VALOR X UN (GD)]]-DETALLE_GD_1[[#This Row],[VALOR PPTO]])/DETALLE_GD_1[[#This Row],[VALOR PPTO]])</f>
        <v>-3.3789560550217482E-3</v>
      </c>
      <c r="AB931" s="2">
        <f>+DETALLE_GD_1[[#This Row],[VALOR PPTO]]*DETALLE_GD_1[[#This Row],[CANTIDAD RECIBIDA]]</f>
        <v>3412617.0959999999</v>
      </c>
      <c r="AC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1" s="3">
        <f>+DETALLE_GD_1[[#This Row],[CANTIDAD SOLICITADA]]-DETALLE_GD_1[[#This Row],[DEVOLUCIÓN]]</f>
        <v>336</v>
      </c>
      <c r="AE931" s="38" t="str">
        <f>+_xlfn.XLOOKUP(DETALLE_GD_1[[#This Row],[CODIGO]],PRODUCTOS[CODIGO],PRODUCTOS[DESC CORTA],"",0)</f>
        <v>PINO 2X6X400</v>
      </c>
      <c r="AF931"/>
      <c r="AH931" s="3"/>
      <c r="AI931"/>
    </row>
    <row r="932" spans="1:35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6"/>
      <c r="V932" s="2"/>
      <c r="W932">
        <v>6000</v>
      </c>
      <c r="X932" s="2">
        <v>6579000000</v>
      </c>
      <c r="Y932" s="6">
        <v>2961510.1115760002</v>
      </c>
      <c r="Z932" s="38">
        <v>10010</v>
      </c>
      <c r="AA932" s="86">
        <f>+((DETALLE_GD_1[[#This Row],[VALOR X UN (GD)]]-DETALLE_GD_1[[#This Row],[VALOR PPTO]])/DETALLE_GD_1[[#This Row],[VALOR PPTO]])</f>
        <v>-5.7529811581396841E-2</v>
      </c>
      <c r="AB932" s="2">
        <f>+DETALLE_GD_1[[#This Row],[VALOR PPTO]]*DETALLE_GD_1[[#This Row],[CANTIDAD RECIBIDA]]</f>
        <v>2961510.12</v>
      </c>
      <c r="AC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2" s="3">
        <f>+DETALLE_GD_1[[#This Row],[CANTIDAD SOLICITADA]]-DETALLE_GD_1[[#This Row],[DEVOLUCIÓN]]</f>
        <v>216</v>
      </c>
      <c r="AE932" s="38" t="str">
        <f>+_xlfn.XLOOKUP(DETALLE_GD_1[[#This Row],[CODIGO]],PRODUCTOS[CODIGO],PRODUCTOS[DESC CORTA],"",0)</f>
        <v>PINO 2X8X4</v>
      </c>
      <c r="AF932"/>
      <c r="AH932" s="3"/>
      <c r="AI932"/>
    </row>
    <row r="933" spans="1:35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6"/>
      <c r="V933" s="2"/>
      <c r="W933">
        <v>6000</v>
      </c>
      <c r="X933" s="2">
        <v>6579000000</v>
      </c>
      <c r="Y933" s="6">
        <v>570454.86033000005</v>
      </c>
      <c r="Z933" s="38">
        <v>10010</v>
      </c>
      <c r="AA933" s="86">
        <f>+((DETALLE_GD_1[[#This Row],[VALOR X UN (GD)]]-DETALLE_GD_1[[#This Row],[VALOR PPTO]])/DETALLE_GD_1[[#This Row],[VALOR PPTO]])</f>
        <v>-3.3104902991571636E-2</v>
      </c>
      <c r="AB933" s="2">
        <f>+DETALLE_GD_1[[#This Row],[VALOR PPTO]]*DETALLE_GD_1[[#This Row],[CANTIDAD RECIBIDA]]</f>
        <v>570454.86599999992</v>
      </c>
      <c r="AC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3" s="3">
        <f>+DETALLE_GD_1[[#This Row],[CANTIDAD SOLICITADA]]-DETALLE_GD_1[[#This Row],[DEVOLUCIÓN]]</f>
        <v>270</v>
      </c>
      <c r="AE933" s="38" t="str">
        <f>+_xlfn.XLOOKUP(DETALLE_GD_1[[#This Row],[CODIGO]],PRODUCTOS[CODIGO],PRODUCTOS[DESC CORTA],"",0)</f>
        <v>AISLAN GLASS 90MM</v>
      </c>
      <c r="AF933"/>
      <c r="AH933" s="3"/>
      <c r="AI933"/>
    </row>
    <row r="934" spans="1:35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6"/>
      <c r="V934" s="2"/>
      <c r="W934">
        <v>6000</v>
      </c>
      <c r="X934" s="2">
        <v>6579000000</v>
      </c>
      <c r="Y934" s="6">
        <v>139999.8464000001</v>
      </c>
      <c r="Z934" s="38">
        <v>10010</v>
      </c>
      <c r="AA934" s="86">
        <f>+((DETALLE_GD_1[[#This Row],[VALOR X UN (GD)]]-DETALLE_GD_1[[#This Row],[VALOR PPTO]])/DETALLE_GD_1[[#This Row],[VALOR PPTO]])</f>
        <v>1.1428584490190236E-6</v>
      </c>
      <c r="AB934" s="2">
        <f>+DETALLE_GD_1[[#This Row],[VALOR PPTO]]*DETALLE_GD_1[[#This Row],[CANTIDAD RECIBIDA]]</f>
        <v>139999.84</v>
      </c>
      <c r="AC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4" s="3">
        <f>+DETALLE_GD_1[[#This Row],[CANTIDAD SOLICITADA]]-DETALLE_GD_1[[#This Row],[DEVOLUCIÓN]]</f>
        <v>200</v>
      </c>
      <c r="AE934" s="38">
        <f>+_xlfn.XLOOKUP(DETALLE_GD_1[[#This Row],[CODIGO]],PRODUCTOS[CODIGO],PRODUCTOS[DESC CORTA],"",0)</f>
        <v>0</v>
      </c>
      <c r="AF934"/>
      <c r="AH934" s="3"/>
      <c r="AI934"/>
    </row>
    <row r="935" spans="1:35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6"/>
      <c r="V935" s="2"/>
      <c r="W935">
        <v>6000</v>
      </c>
      <c r="X935" s="2">
        <v>6579000000</v>
      </c>
      <c r="Y935" s="6">
        <v>823993.41758399969</v>
      </c>
      <c r="Z935" s="38">
        <v>10010</v>
      </c>
      <c r="AA935" s="86">
        <f>+((DETALLE_GD_1[[#This Row],[VALOR X UN (GD)]]-DETALLE_GD_1[[#This Row],[VALOR PPTO]])/DETALLE_GD_1[[#This Row],[VALOR PPTO]])</f>
        <v>-9.4314025441193054E-3</v>
      </c>
      <c r="AB935" s="2">
        <f>+DETALLE_GD_1[[#This Row],[VALOR PPTO]]*DETALLE_GD_1[[#This Row],[CANTIDAD RECIBIDA]]</f>
        <v>823993.41599999997</v>
      </c>
      <c r="AC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35" s="3">
        <f>+DETALLE_GD_1[[#This Row],[CANTIDAD SOLICITADA]]-DETALLE_GD_1[[#This Row],[DEVOLUCIÓN]]</f>
        <v>72</v>
      </c>
      <c r="AE935" s="38" t="str">
        <f>+_xlfn.XLOOKUP(DETALLE_GD_1[[#This Row],[CODIGO]],PRODUCTOS[CODIGO],PRODUCTOS[DESC CORTA],"",0)</f>
        <v>OSB 11MM</v>
      </c>
      <c r="AF935"/>
      <c r="AH935" s="3"/>
      <c r="AI935"/>
    </row>
    <row r="936" spans="1:35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6" t="s">
        <v>2012</v>
      </c>
      <c r="V936" s="2">
        <v>628026</v>
      </c>
      <c r="W936">
        <v>6045</v>
      </c>
      <c r="X936" s="2">
        <v>6579000000</v>
      </c>
      <c r="Y936" s="6">
        <v>102622</v>
      </c>
      <c r="Z936" s="38">
        <v>10010</v>
      </c>
      <c r="AA936" s="86">
        <f>+((DETALLE_GD_1[[#This Row],[VALOR X UN (GD)]]-DETALLE_GD_1[[#This Row],[VALOR PPTO]])/DETALLE_GD_1[[#This Row],[VALOR PPTO]])</f>
        <v>0</v>
      </c>
      <c r="AB936" s="2">
        <f>+DETALLE_GD_1[[#This Row],[VALOR PPTO]]*DETALLE_GD_1[[#This Row],[CANTIDAD RECIBIDA]]</f>
        <v>102622</v>
      </c>
      <c r="AC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6" s="3">
        <f>+DETALLE_GD_1[[#This Row],[CANTIDAD SOLICITADA]]-DETALLE_GD_1[[#This Row],[DEVOLUCIÓN]]</f>
        <v>1</v>
      </c>
      <c r="AE936" s="38" t="str">
        <f>+_xlfn.XLOOKUP(DETALLE_GD_1[[#This Row],[CODIGO]],PRODUCTOS[CODIGO],PRODUCTOS[DESC CORTA],"",0)</f>
        <v>KIT PRECOLGADO</v>
      </c>
      <c r="AF936"/>
      <c r="AH936" s="3"/>
      <c r="AI936"/>
    </row>
    <row r="937" spans="1:35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6"/>
      <c r="V937" s="2"/>
      <c r="W937">
        <v>6045</v>
      </c>
      <c r="X937" s="2">
        <v>6579000000</v>
      </c>
      <c r="Y937" s="6">
        <v>145847</v>
      </c>
      <c r="Z937" s="38">
        <v>10010</v>
      </c>
      <c r="AA937" s="86">
        <f>+((DETALLE_GD_1[[#This Row],[VALOR X UN (GD)]]-DETALLE_GD_1[[#This Row],[VALOR PPTO]])/DETALLE_GD_1[[#This Row],[VALOR PPTO]])</f>
        <v>-2.2729298511453784E-2</v>
      </c>
      <c r="AB937" s="2">
        <f>+DETALLE_GD_1[[#This Row],[VALOR PPTO]]*DETALLE_GD_1[[#This Row],[CANTIDAD RECIBIDA]]</f>
        <v>145847</v>
      </c>
      <c r="AC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7" s="3">
        <f>+DETALLE_GD_1[[#This Row],[CANTIDAD SOLICITADA]]-DETALLE_GD_1[[#This Row],[DEVOLUCIÓN]]</f>
        <v>1</v>
      </c>
      <c r="AE937" s="38" t="str">
        <f>+_xlfn.XLOOKUP(DETALLE_GD_1[[#This Row],[CODIGO]],PRODUCTOS[CODIGO],PRODUCTOS[DESC CORTA],"",0)</f>
        <v>KIT PREC</v>
      </c>
      <c r="AF937"/>
      <c r="AH937" s="3"/>
      <c r="AI937"/>
    </row>
    <row r="938" spans="1:35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6"/>
      <c r="V938" s="2"/>
      <c r="W938">
        <v>6045</v>
      </c>
      <c r="X938" s="2">
        <v>6579000000</v>
      </c>
      <c r="Y938" s="6">
        <v>4624</v>
      </c>
      <c r="Z938" s="38">
        <v>10010</v>
      </c>
      <c r="AA938" s="86">
        <f>+((DETALLE_GD_1[[#This Row],[VALOR X UN (GD)]]-DETALLE_GD_1[[#This Row],[VALOR PPTO]])/DETALLE_GD_1[[#This Row],[VALOR PPTO]])</f>
        <v>2.1626297577854672E-4</v>
      </c>
      <c r="AB938" s="2">
        <f>+DETALLE_GD_1[[#This Row],[VALOR PPTO]]*DETALLE_GD_1[[#This Row],[CANTIDAD RECIBIDA]]</f>
        <v>4624</v>
      </c>
      <c r="AC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8" s="3">
        <f>+DETALLE_GD_1[[#This Row],[CANTIDAD SOLICITADA]]-DETALLE_GD_1[[#This Row],[DEVOLUCIÓN]]</f>
        <v>2</v>
      </c>
      <c r="AE938" s="38" t="str">
        <f>+_xlfn.XLOOKUP(DETALLE_GD_1[[#This Row],[CODIGO]],PRODUCTOS[CODIGO],PRODUCTOS[DESC CORTA],"",0)</f>
        <v>CELOSIA ALUMINIO 25X25</v>
      </c>
      <c r="AF938"/>
      <c r="AH938" s="3"/>
      <c r="AI938"/>
    </row>
    <row r="939" spans="1:35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707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6"/>
      <c r="V939" s="2"/>
      <c r="W939">
        <v>6045</v>
      </c>
      <c r="X939" s="2">
        <v>6579000000</v>
      </c>
      <c r="Y939" s="6" t="s">
        <v>355</v>
      </c>
      <c r="Z939" s="38">
        <v>10010</v>
      </c>
      <c r="AA939" s="86" t="e">
        <f>+((DETALLE_GD_1[[#This Row],[VALOR X UN (GD)]]-DETALLE_GD_1[[#This Row],[VALOR PPTO]])/DETALLE_GD_1[[#This Row],[VALOR PPTO]])</f>
        <v>#DIV/0!</v>
      </c>
      <c r="AB939" s="2">
        <f>+DETALLE_GD_1[[#This Row],[VALOR PPTO]]*DETALLE_GD_1[[#This Row],[CANTIDAD RECIBIDA]]</f>
        <v>0</v>
      </c>
      <c r="AC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39" s="3">
        <f>+DETALLE_GD_1[[#This Row],[CANTIDAD SOLICITADA]]-DETALLE_GD_1[[#This Row],[DEVOLUCIÓN]]</f>
        <v>12</v>
      </c>
      <c r="AE939" s="38" t="str">
        <f>+_xlfn.XLOOKUP(DETALLE_GD_1[[#This Row],[CODIGO]],PRODUCTOS[CODIGO],PRODUCTOS[DESC CORTA],"",0)</f>
        <v/>
      </c>
      <c r="AF939"/>
      <c r="AH939" s="3"/>
      <c r="AI939"/>
    </row>
    <row r="940" spans="1:35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6"/>
      <c r="V940" s="2"/>
      <c r="W940">
        <v>6045</v>
      </c>
      <c r="X940" s="2">
        <v>6579000000</v>
      </c>
      <c r="Y940" s="6">
        <v>44052</v>
      </c>
      <c r="Z940" s="38">
        <v>10010</v>
      </c>
      <c r="AA940" s="86">
        <f>+((DETALLE_GD_1[[#This Row],[VALOR X UN (GD)]]-DETALLE_GD_1[[#This Row],[VALOR PPTO]])/DETALLE_GD_1[[#This Row],[VALOR PPTO]])</f>
        <v>-1.8614274039770583E-3</v>
      </c>
      <c r="AB940" s="2">
        <f>+DETALLE_GD_1[[#This Row],[VALOR PPTO]]*DETALLE_GD_1[[#This Row],[CANTIDAD RECIBIDA]]</f>
        <v>44052</v>
      </c>
      <c r="AC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0" s="3">
        <f>+DETALLE_GD_1[[#This Row],[CANTIDAD SOLICITADA]]-DETALLE_GD_1[[#This Row],[DEVOLUCIÓN]]</f>
        <v>12</v>
      </c>
      <c r="AE940" s="38" t="str">
        <f>+_xlfn.XLOOKUP(DETALLE_GD_1[[#This Row],[CODIGO]],PRODUCTOS[CODIGO],PRODUCTOS[DESC CORTA],"",0)</f>
        <v>SELLO</v>
      </c>
      <c r="AF940"/>
      <c r="AH940" s="3"/>
      <c r="AI940"/>
    </row>
    <row r="941" spans="1:35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6"/>
      <c r="V941" s="2"/>
      <c r="W941">
        <v>6045</v>
      </c>
      <c r="X941" s="2">
        <v>6579000000</v>
      </c>
      <c r="Y941" s="6">
        <v>80999.95815000002</v>
      </c>
      <c r="Z941" s="38">
        <v>10010</v>
      </c>
      <c r="AA941" s="86">
        <f>+((DETALLE_GD_1[[#This Row],[VALOR X UN (GD)]]-DETALLE_GD_1[[#This Row],[VALOR PPTO]])/DETALLE_GD_1[[#This Row],[VALOR PPTO]])</f>
        <v>5.1851878741837811E-7</v>
      </c>
      <c r="AB941" s="2">
        <f>+DETALLE_GD_1[[#This Row],[VALOR PPTO]]*DETALLE_GD_1[[#This Row],[CANTIDAD RECIBIDA]]</f>
        <v>80999.957999999999</v>
      </c>
      <c r="AC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1" s="3">
        <f>+DETALLE_GD_1[[#This Row],[CANTIDAD SOLICITADA]]-DETALLE_GD_1[[#This Row],[DEVOLUCIÓN]]</f>
        <v>30</v>
      </c>
      <c r="AE941" s="38" t="str">
        <f>+_xlfn.XLOOKUP(DETALLE_GD_1[[#This Row],[CODIGO]],PRODUCTOS[CODIGO],PRODUCTOS[DESC CORTA],"",0)</f>
        <v>CORNIZA BLANCA</v>
      </c>
      <c r="AF941"/>
      <c r="AH941" s="3"/>
      <c r="AI941"/>
    </row>
    <row r="942" spans="1:35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6"/>
      <c r="V942" s="2"/>
      <c r="W942">
        <v>6045</v>
      </c>
      <c r="X942" s="2">
        <v>6579000000</v>
      </c>
      <c r="Y942" s="6">
        <v>16517.660688</v>
      </c>
      <c r="Z942" s="38">
        <v>10010</v>
      </c>
      <c r="AA942" s="86">
        <f>+((DETALLE_GD_1[[#This Row],[VALOR X UN (GD)]]-DETALLE_GD_1[[#This Row],[VALOR PPTO]])/DETALLE_GD_1[[#This Row],[VALOR PPTO]])</f>
        <v>2.0559812453786519E-5</v>
      </c>
      <c r="AB942" s="2">
        <f>+DETALLE_GD_1[[#This Row],[VALOR PPTO]]*DETALLE_GD_1[[#This Row],[CANTIDAD RECIBIDA]]</f>
        <v>16517.660400000001</v>
      </c>
      <c r="AC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2" s="3">
        <f>+DETALLE_GD_1[[#This Row],[CANTIDAD SOLICITADA]]-DETALLE_GD_1[[#This Row],[DEVOLUCIÓN]]</f>
        <v>12</v>
      </c>
      <c r="AE942" s="38">
        <f>+_xlfn.XLOOKUP(DETALLE_GD_1[[#This Row],[CODIGO]],PRODUCTOS[CODIGO],PRODUCTOS[DESC CORTA],"",0)</f>
        <v>0</v>
      </c>
      <c r="AF942"/>
      <c r="AH942" s="3"/>
      <c r="AI942"/>
    </row>
    <row r="943" spans="1:35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6"/>
      <c r="V943" s="2"/>
      <c r="W943">
        <v>6045</v>
      </c>
      <c r="X943" s="2">
        <v>6579000000</v>
      </c>
      <c r="Y943" s="6">
        <v>20688.000000000004</v>
      </c>
      <c r="Z943" s="38">
        <v>10010</v>
      </c>
      <c r="AA943" s="86">
        <f>+((DETALLE_GD_1[[#This Row],[VALOR X UN (GD)]]-DETALLE_GD_1[[#This Row],[VALOR PPTO]])/DETALLE_GD_1[[#This Row],[VALOR PPTO]])</f>
        <v>0.14689675174013922</v>
      </c>
      <c r="AB943" s="2">
        <f>+DETALLE_GD_1[[#This Row],[VALOR PPTO]]*DETALLE_GD_1[[#This Row],[CANTIDAD RECIBIDA]]</f>
        <v>20688</v>
      </c>
      <c r="AC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3" s="3">
        <f>+DETALLE_GD_1[[#This Row],[CANTIDAD SOLICITADA]]-DETALLE_GD_1[[#This Row],[DEVOLUCIÓN]]</f>
        <v>24</v>
      </c>
      <c r="AE943" s="38">
        <f>+_xlfn.XLOOKUP(DETALLE_GD_1[[#This Row],[CODIGO]],PRODUCTOS[CODIGO],PRODUCTOS[DESC CORTA],"",0)</f>
        <v>0</v>
      </c>
      <c r="AF943"/>
      <c r="AH943" s="3"/>
      <c r="AI943"/>
    </row>
    <row r="944" spans="1:35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6"/>
      <c r="V944" s="2"/>
      <c r="W944">
        <v>6045</v>
      </c>
      <c r="X944" s="2">
        <v>6579000000</v>
      </c>
      <c r="Y944" s="6">
        <v>104767.50644999991</v>
      </c>
      <c r="Z944" s="38">
        <v>10010</v>
      </c>
      <c r="AA944" s="86">
        <f>+((DETALLE_GD_1[[#This Row],[VALOR X UN (GD)]]-DETALLE_GD_1[[#This Row],[VALOR PPTO]])/DETALLE_GD_1[[#This Row],[VALOR PPTO]])</f>
        <v>-0.14305490046746852</v>
      </c>
      <c r="AB944" s="2">
        <f>+DETALLE_GD_1[[#This Row],[VALOR PPTO]]*DETALLE_GD_1[[#This Row],[CANTIDAD RECIBIDA]]</f>
        <v>104767.505</v>
      </c>
      <c r="AC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44" s="3">
        <f>+DETALLE_GD_1[[#This Row],[CANTIDAD SOLICITADA]]-DETALLE_GD_1[[#This Row],[DEVOLUCIÓN]]</f>
        <v>50</v>
      </c>
      <c r="AE944" s="38" t="str">
        <f>+_xlfn.XLOOKUP(DETALLE_GD_1[[#This Row],[CODIGO]],PRODUCTOS[CODIGO],PRODUCTOS[DESC CORTA],"",0)</f>
        <v>CUBREJUNTA</v>
      </c>
      <c r="AF944"/>
      <c r="AH944" s="3"/>
      <c r="AI944"/>
    </row>
    <row r="945" spans="1:35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6"/>
      <c r="V945" s="2"/>
      <c r="W945">
        <v>6045</v>
      </c>
      <c r="X945" s="2">
        <v>6579000000</v>
      </c>
      <c r="Y945" s="6">
        <v>94452.677199999991</v>
      </c>
      <c r="Z945" s="38">
        <v>10010</v>
      </c>
      <c r="AA945" s="86">
        <f>+((DETALLE_GD_1[[#This Row],[VALOR X UN (GD)]]-DETALLE_GD_1[[#This Row],[VALOR PPTO]])/DETALLE_GD_1[[#This Row],[VALOR PPTO]])</f>
        <v>2.9988563055514597E-4</v>
      </c>
      <c r="AB945" s="2">
        <f>+DETALLE_GD_1[[#This Row],[VALOR PPTO]]*DETALLE_GD_1[[#This Row],[CANTIDAD RECIBIDA]]</f>
        <v>94452.675000000003</v>
      </c>
      <c r="AC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5" s="3">
        <f>+DETALLE_GD_1[[#This Row],[CANTIDAD SOLICITADA]]-DETALLE_GD_1[[#This Row],[DEVOLUCIÓN]]</f>
        <v>50</v>
      </c>
      <c r="AE945" s="38">
        <f>+_xlfn.XLOOKUP(DETALLE_GD_1[[#This Row],[CODIGO]],PRODUCTOS[CODIGO],PRODUCTOS[DESC CORTA],"",0)</f>
        <v>0</v>
      </c>
      <c r="AF945"/>
      <c r="AH945" s="3"/>
      <c r="AI945"/>
    </row>
    <row r="946" spans="1:35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6" t="s">
        <v>2022</v>
      </c>
      <c r="V946" s="2">
        <v>55399</v>
      </c>
      <c r="W946">
        <v>6045</v>
      </c>
      <c r="X946" s="2">
        <v>6579000000</v>
      </c>
      <c r="Y946" s="6">
        <v>16517.660688</v>
      </c>
      <c r="Z946" s="38">
        <v>10010</v>
      </c>
      <c r="AA946" s="86">
        <f>+((DETALLE_GD_1[[#This Row],[VALOR X UN (GD)]]-DETALLE_GD_1[[#This Row],[VALOR PPTO]])/DETALLE_GD_1[[#This Row],[VALOR PPTO]])</f>
        <v>2.0559812453786519E-5</v>
      </c>
      <c r="AB946" s="2">
        <f>+DETALLE_GD_1[[#This Row],[VALOR PPTO]]*DETALLE_GD_1[[#This Row],[CANTIDAD RECIBIDA]]</f>
        <v>16517.660400000001</v>
      </c>
      <c r="AC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6" s="3">
        <f>+DETALLE_GD_1[[#This Row],[CANTIDAD SOLICITADA]]-DETALLE_GD_1[[#This Row],[DEVOLUCIÓN]]</f>
        <v>12</v>
      </c>
      <c r="AE946" s="38">
        <f>+_xlfn.XLOOKUP(DETALLE_GD_1[[#This Row],[CODIGO]],PRODUCTOS[CODIGO],PRODUCTOS[DESC CORTA],"",0)</f>
        <v>0</v>
      </c>
      <c r="AF946"/>
      <c r="AH946" s="3"/>
      <c r="AI946"/>
    </row>
    <row r="947" spans="1:35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6"/>
      <c r="V947" s="2"/>
      <c r="W947">
        <v>6045</v>
      </c>
      <c r="X947" s="2">
        <v>6579000000</v>
      </c>
      <c r="Y947" s="6">
        <v>6480.8648000000003</v>
      </c>
      <c r="Z947" s="38">
        <v>10010</v>
      </c>
      <c r="AA947" s="86">
        <f>+((DETALLE_GD_1[[#This Row],[VALOR X UN (GD)]]-DETALLE_GD_1[[#This Row],[VALOR PPTO]])/DETALLE_GD_1[[#This Row],[VALOR PPTO]])</f>
        <v>1.8516003999413709E-5</v>
      </c>
      <c r="AB947" s="2">
        <f>+DETALLE_GD_1[[#This Row],[VALOR PPTO]]*DETALLE_GD_1[[#This Row],[CANTIDAD RECIBIDA]]</f>
        <v>6480.88</v>
      </c>
      <c r="AC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7" s="3">
        <f>+DETALLE_GD_1[[#This Row],[CANTIDAD SOLICITADA]]-DETALLE_GD_1[[#This Row],[DEVOLUCIÓN]]</f>
        <v>400</v>
      </c>
      <c r="AE947" s="38">
        <f>+_xlfn.XLOOKUP(DETALLE_GD_1[[#This Row],[CODIGO]],PRODUCTOS[CODIGO],PRODUCTOS[DESC CORTA],"",0)</f>
        <v>0</v>
      </c>
      <c r="AF947"/>
      <c r="AH947" s="3"/>
      <c r="AI947"/>
    </row>
    <row r="948" spans="1:35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6"/>
      <c r="V948" s="2"/>
      <c r="W948">
        <v>6045</v>
      </c>
      <c r="X948" s="2">
        <v>6579000000</v>
      </c>
      <c r="Y948" s="6">
        <v>32400</v>
      </c>
      <c r="Z948" s="38">
        <v>10010</v>
      </c>
      <c r="AA948" s="86">
        <f>+((DETALLE_GD_1[[#This Row],[VALOR X UN (GD)]]-DETALLE_GD_1[[#This Row],[VALOR PPTO]])/DETALLE_GD_1[[#This Row],[VALOR PPTO]])</f>
        <v>0</v>
      </c>
      <c r="AB948" s="2">
        <f>+DETALLE_GD_1[[#This Row],[VALOR PPTO]]*DETALLE_GD_1[[#This Row],[CANTIDAD RECIBIDA]]</f>
        <v>32400</v>
      </c>
      <c r="AC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8" s="3">
        <f>+DETALLE_GD_1[[#This Row],[CANTIDAD SOLICITADA]]-DETALLE_GD_1[[#This Row],[DEVOLUCIÓN]]</f>
        <v>100</v>
      </c>
      <c r="AE948" s="38" t="str">
        <f>+_xlfn.XLOOKUP(DETALLE_GD_1[[#This Row],[CODIGO]],PRODUCTOS[CODIGO],PRODUCTOS[DESC CORTA],"",0)</f>
        <v>ESQUINERO GUARDAPOLVO INTERIOR</v>
      </c>
      <c r="AF948"/>
      <c r="AH948" s="3"/>
      <c r="AI948"/>
    </row>
    <row r="949" spans="1:35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710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6" t="s">
        <v>2012</v>
      </c>
      <c r="V949" s="2">
        <v>2283886</v>
      </c>
      <c r="W949">
        <v>6045</v>
      </c>
      <c r="X949" s="2">
        <v>6579000000</v>
      </c>
      <c r="Y949" s="6">
        <v>0</v>
      </c>
      <c r="Z949" s="38">
        <v>10010</v>
      </c>
      <c r="AA949" s="86" t="e">
        <f>+((DETALLE_GD_1[[#This Row],[VALOR X UN (GD)]]-DETALLE_GD_1[[#This Row],[VALOR PPTO]])/DETALLE_GD_1[[#This Row],[VALOR PPTO]])</f>
        <v>#DIV/0!</v>
      </c>
      <c r="AB949" s="2">
        <f>+DETALLE_GD_1[[#This Row],[VALOR PPTO]]*DETALLE_GD_1[[#This Row],[CANTIDAD RECIBIDA]]</f>
        <v>0</v>
      </c>
      <c r="AC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49" s="3">
        <f>+DETALLE_GD_1[[#This Row],[CANTIDAD SOLICITADA]]-DETALLE_GD_1[[#This Row],[DEVOLUCIÓN]]</f>
        <v>10</v>
      </c>
      <c r="AE949" s="38" t="str">
        <f>+_xlfn.XLOOKUP(DETALLE_GD_1[[#This Row],[CODIGO]],PRODUCTOS[CODIGO],PRODUCTOS[DESC CORTA],"",0)</f>
        <v/>
      </c>
    </row>
    <row r="950" spans="1:35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6"/>
      <c r="V950" s="2"/>
      <c r="W950">
        <v>6045</v>
      </c>
      <c r="X950" s="2">
        <v>6579000000</v>
      </c>
      <c r="Y950" s="6">
        <v>3632</v>
      </c>
      <c r="Z950" s="38">
        <v>10010</v>
      </c>
      <c r="AA950" s="86">
        <f>+((DETALLE_GD_1[[#This Row],[VALOR X UN (GD)]]-DETALLE_GD_1[[#This Row],[VALOR PPTO]])/DETALLE_GD_1[[#This Row],[VALOR PPTO]])</f>
        <v>-0.11095814977973568</v>
      </c>
      <c r="AB950" s="2">
        <f>+DETALLE_GD_1[[#This Row],[VALOR PPTO]]*DETALLE_GD_1[[#This Row],[CANTIDAD RECIBIDA]]</f>
        <v>3632</v>
      </c>
      <c r="AC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0" s="3">
        <f>+DETALLE_GD_1[[#This Row],[CANTIDAD SOLICITADA]]-DETALLE_GD_1[[#This Row],[DEVOLUCIÓN]]</f>
        <v>1</v>
      </c>
      <c r="AE950" s="38" t="str">
        <f>+_xlfn.XLOOKUP(DETALLE_GD_1[[#This Row],[CODIGO]],PRODUCTOS[CODIGO],PRODUCTOS[DESC CORTA],"",0)</f>
        <v>PORTA ROLLO BENTON</v>
      </c>
    </row>
    <row r="951" spans="1:35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6"/>
      <c r="V951" s="2"/>
      <c r="W951">
        <v>6045</v>
      </c>
      <c r="X951" s="2">
        <v>6579000000</v>
      </c>
      <c r="Y951" s="6" t="s">
        <v>355</v>
      </c>
      <c r="Z951" s="38">
        <v>10010</v>
      </c>
      <c r="AA951" s="86" t="e">
        <f>+((DETALLE_GD_1[[#This Row],[VALOR X UN (GD)]]-DETALLE_GD_1[[#This Row],[VALOR PPTO]])/DETALLE_GD_1[[#This Row],[VALOR PPTO]])</f>
        <v>#DIV/0!</v>
      </c>
      <c r="AB951" s="2">
        <f>+DETALLE_GD_1[[#This Row],[VALOR PPTO]]*DETALLE_GD_1[[#This Row],[CANTIDAD RECIBIDA]]</f>
        <v>0</v>
      </c>
      <c r="AC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1" s="3">
        <f>+DETALLE_GD_1[[#This Row],[CANTIDAD SOLICITADA]]-DETALLE_GD_1[[#This Row],[DEVOLUCIÓN]]</f>
        <v>1</v>
      </c>
      <c r="AE951" s="38" t="str">
        <f>+_xlfn.XLOOKUP(DETALLE_GD_1[[#This Row],[CODIGO]],PRODUCTOS[CODIGO],PRODUCTOS[DESC CORTA],"",0)</f>
        <v/>
      </c>
    </row>
    <row r="952" spans="1:35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6"/>
      <c r="V952" s="2"/>
      <c r="W952">
        <v>6045</v>
      </c>
      <c r="X952" s="2">
        <v>6579000000</v>
      </c>
      <c r="Y952" s="6">
        <v>12764</v>
      </c>
      <c r="Z952" s="38">
        <v>10010</v>
      </c>
      <c r="AA952" s="86">
        <f>+((DETALLE_GD_1[[#This Row],[VALOR X UN (GD)]]-DETALLE_GD_1[[#This Row],[VALOR PPTO]])/DETALLE_GD_1[[#This Row],[VALOR PPTO]])</f>
        <v>-7.8345346286430584E-5</v>
      </c>
      <c r="AB952" s="2">
        <f>+DETALLE_GD_1[[#This Row],[VALOR PPTO]]*DETALLE_GD_1[[#This Row],[CANTIDAD RECIBIDA]]</f>
        <v>12764</v>
      </c>
      <c r="AC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2" s="3">
        <f>+DETALLE_GD_1[[#This Row],[CANTIDAD SOLICITADA]]-DETALLE_GD_1[[#This Row],[DEVOLUCIÓN]]</f>
        <v>4</v>
      </c>
      <c r="AE952" s="38" t="str">
        <f>+_xlfn.XLOOKUP(DETALLE_GD_1[[#This Row],[CODIGO]],PRODUCTOS[CODIGO],PRODUCTOS[DESC CORTA],"",0)</f>
        <v>PERFIL ESQUINERO INTERIOR</v>
      </c>
    </row>
    <row r="953" spans="1:35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6"/>
      <c r="V953" s="2"/>
      <c r="W953">
        <v>6045</v>
      </c>
      <c r="X953" s="2">
        <v>6579000000</v>
      </c>
      <c r="Y953" s="6">
        <v>9708</v>
      </c>
      <c r="Z953" s="38">
        <v>10010</v>
      </c>
      <c r="AA953" s="86">
        <f>+((DETALLE_GD_1[[#This Row],[VALOR X UN (GD)]]-DETALLE_GD_1[[#This Row],[VALOR PPTO]])/DETALLE_GD_1[[#This Row],[VALOR PPTO]])</f>
        <v>0</v>
      </c>
      <c r="AB953" s="2">
        <f>+DETALLE_GD_1[[#This Row],[VALOR PPTO]]*DETALLE_GD_1[[#This Row],[CANTIDAD RECIBIDA]]</f>
        <v>9708</v>
      </c>
      <c r="AC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3" s="3">
        <f>+DETALLE_GD_1[[#This Row],[CANTIDAD SOLICITADA]]-DETALLE_GD_1[[#This Row],[DEVOLUCIÓN]]</f>
        <v>4</v>
      </c>
      <c r="AE953" s="38" t="str">
        <f>+_xlfn.XLOOKUP(DETALLE_GD_1[[#This Row],[CODIGO]],PRODUCTOS[CODIGO],PRODUCTOS[DESC CORTA],"",0)</f>
        <v>PERFIL ESQUINERO ENCUENTRO</v>
      </c>
    </row>
    <row r="954" spans="1:35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6"/>
      <c r="V954" s="2"/>
      <c r="W954">
        <v>6045</v>
      </c>
      <c r="X954" s="2">
        <v>6579000000</v>
      </c>
      <c r="Y954" s="6">
        <v>781345.83333500021</v>
      </c>
      <c r="Z954" s="38">
        <v>10010</v>
      </c>
      <c r="AA954" s="86">
        <f>+((DETALLE_GD_1[[#This Row],[VALOR X UN (GD)]]-DETALLE_GD_1[[#This Row],[VALOR PPTO]])/DETALLE_GD_1[[#This Row],[VALOR PPTO]])</f>
        <v>-8.6617643683896076E-3</v>
      </c>
      <c r="AB954" s="2">
        <f>+DETALLE_GD_1[[#This Row],[VALOR PPTO]]*DETALLE_GD_1[[#This Row],[CANTIDAD RECIBIDA]]</f>
        <v>781345.83349999995</v>
      </c>
      <c r="AC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54" s="3">
        <f>+DETALLE_GD_1[[#This Row],[CANTIDAD SOLICITADA]]-DETALLE_GD_1[[#This Row],[DEVOLUCIÓN]]</f>
        <v>5</v>
      </c>
      <c r="AE954" s="38" t="str">
        <f>+_xlfn.XLOOKUP(DETALLE_GD_1[[#This Row],[CODIGO]],PRODUCTOS[CODIGO],PRODUCTOS[DESC CORTA],"",0)</f>
        <v>MEMBRANA PVC</v>
      </c>
    </row>
    <row r="955" spans="1:35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6"/>
      <c r="V955" s="2"/>
      <c r="W955">
        <v>6045</v>
      </c>
      <c r="X955" s="2">
        <v>6579000000</v>
      </c>
      <c r="Y955" s="6">
        <v>324791.52631599992</v>
      </c>
      <c r="Z955" s="38">
        <v>10010</v>
      </c>
      <c r="AA955" s="86">
        <f>+((DETALLE_GD_1[[#This Row],[VALOR X UN (GD)]]-DETALLE_GD_1[[#This Row],[VALOR PPTO]])/DETALLE_GD_1[[#This Row],[VALOR PPTO]])</f>
        <v>2.3010452528932222E-5</v>
      </c>
      <c r="AB955" s="2">
        <f>+DETALLE_GD_1[[#This Row],[VALOR PPTO]]*DETALLE_GD_1[[#This Row],[CANTIDAD RECIBIDA]]</f>
        <v>324791.52639999997</v>
      </c>
      <c r="AC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5" s="3">
        <f>+DETALLE_GD_1[[#This Row],[CANTIDAD SOLICITADA]]-DETALLE_GD_1[[#This Row],[DEVOLUCIÓN]]</f>
        <v>4</v>
      </c>
      <c r="AE955" s="38">
        <f>+_xlfn.XLOOKUP(DETALLE_GD_1[[#This Row],[CODIGO]],PRODUCTOS[CODIGO],PRODUCTOS[DESC CORTA],"",0)</f>
        <v>0</v>
      </c>
    </row>
    <row r="956" spans="1:35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6"/>
      <c r="V956" s="2"/>
      <c r="W956">
        <v>6045</v>
      </c>
      <c r="X956" s="2">
        <v>6579000000</v>
      </c>
      <c r="Y956" s="6">
        <v>8436.2341680000009</v>
      </c>
      <c r="Z956" s="38">
        <v>10010</v>
      </c>
      <c r="AA956" s="86">
        <f>+((DETALLE_GD_1[[#This Row],[VALOR X UN (GD)]]-DETALLE_GD_1[[#This Row],[VALOR PPTO]])/DETALLE_GD_1[[#This Row],[VALOR PPTO]])</f>
        <v>8.0221340470167088E-2</v>
      </c>
      <c r="AB956" s="2">
        <f>+DETALLE_GD_1[[#This Row],[VALOR PPTO]]*DETALLE_GD_1[[#This Row],[CANTIDAD RECIBIDA]]</f>
        <v>8436.2340000000004</v>
      </c>
      <c r="AC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6" s="3">
        <f>+DETALLE_GD_1[[#This Row],[CANTIDAD SOLICITADA]]-DETALLE_GD_1[[#This Row],[DEVOLUCIÓN]]</f>
        <v>4</v>
      </c>
      <c r="AE956" s="38" t="str">
        <f>+_xlfn.XLOOKUP(DETALLE_GD_1[[#This Row],[CODIGO]],PRODUCTOS[CODIGO],PRODUCTOS[DESC CORTA],"",0)</f>
        <v>TRAPOS DE ASEO</v>
      </c>
    </row>
    <row r="957" spans="1:35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6"/>
      <c r="V957" s="2"/>
      <c r="W957">
        <v>6045</v>
      </c>
      <c r="X957" s="2">
        <v>6579000000</v>
      </c>
      <c r="Y957" s="6">
        <v>8523.0292399999998</v>
      </c>
      <c r="Z957" s="38">
        <v>10010</v>
      </c>
      <c r="AA957" s="86">
        <f>+((DETALLE_GD_1[[#This Row],[VALOR X UN (GD)]]-DETALLE_GD_1[[#This Row],[VALOR PPTO]])/DETALLE_GD_1[[#This Row],[VALOR PPTO]])</f>
        <v>2.5574334533548133E-2</v>
      </c>
      <c r="AB957" s="2">
        <f>+DETALLE_GD_1[[#This Row],[VALOR PPTO]]*DETALLE_GD_1[[#This Row],[CANTIDAD RECIBIDA]]</f>
        <v>8523.0292000000009</v>
      </c>
      <c r="AC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7" s="3">
        <f>+DETALLE_GD_1[[#This Row],[CANTIDAD SOLICITADA]]-DETALLE_GD_1[[#This Row],[DEVOLUCIÓN]]</f>
        <v>4</v>
      </c>
      <c r="AE957" s="38" t="str">
        <f>+_xlfn.XLOOKUP(DETALLE_GD_1[[#This Row],[CODIGO]],PRODUCTOS[CODIGO],PRODUCTOS[DESC CORTA],"",0)</f>
        <v>DUCO</v>
      </c>
    </row>
    <row r="958" spans="1:35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6"/>
      <c r="V958" s="2"/>
      <c r="W958">
        <v>6045</v>
      </c>
      <c r="X958" s="2">
        <v>6579000000</v>
      </c>
      <c r="Y958" s="6">
        <v>904223.85275999969</v>
      </c>
      <c r="Z958" s="38">
        <v>10010</v>
      </c>
      <c r="AA958" s="86">
        <f>+((DETALLE_GD_1[[#This Row],[VALOR X UN (GD)]]-DETALLE_GD_1[[#This Row],[VALOR PPTO]])/DETALLE_GD_1[[#This Row],[VALOR PPTO]])</f>
        <v>3.208793917981145E-4</v>
      </c>
      <c r="AB958" s="2">
        <f>+DETALLE_GD_1[[#This Row],[VALOR PPTO]]*DETALLE_GD_1[[#This Row],[CANTIDAD RECIBIDA]]</f>
        <v>904223.853</v>
      </c>
      <c r="AC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8" s="3">
        <f>+DETALLE_GD_1[[#This Row],[CANTIDAD SOLICITADA]]-DETALLE_GD_1[[#This Row],[DEVOLUCIÓN]]</f>
        <v>6</v>
      </c>
      <c r="AE958" s="38">
        <f>+_xlfn.XLOOKUP(DETALLE_GD_1[[#This Row],[CODIGO]],PRODUCTOS[CODIGO],PRODUCTOS[DESC CORTA],"",0)</f>
        <v>0</v>
      </c>
    </row>
    <row r="959" spans="1:35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6"/>
      <c r="V959" s="2"/>
      <c r="W959">
        <v>6045</v>
      </c>
      <c r="X959" s="2">
        <v>6579000000</v>
      </c>
      <c r="Y959" s="6">
        <v>32747.24638</v>
      </c>
      <c r="Z959" s="38">
        <v>10010</v>
      </c>
      <c r="AA959" s="86">
        <f>+((DETALLE_GD_1[[#This Row],[VALOR X UN (GD)]]-DETALLE_GD_1[[#This Row],[VALOR PPTO]])/DETALLE_GD_1[[#This Row],[VALOR PPTO]])</f>
        <v>2.9735447066296782E-2</v>
      </c>
      <c r="AB959" s="2">
        <f>+DETALLE_GD_1[[#This Row],[VALOR PPTO]]*DETALLE_GD_1[[#This Row],[CANTIDAD RECIBIDA]]</f>
        <v>32747.245999999999</v>
      </c>
      <c r="AC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59" s="3">
        <f>+DETALLE_GD_1[[#This Row],[CANTIDAD SOLICITADA]]-DETALLE_GD_1[[#This Row],[DEVOLUCIÓN]]</f>
        <v>10</v>
      </c>
      <c r="AE959" s="38">
        <f>+_xlfn.XLOOKUP(DETALLE_GD_1[[#This Row],[CODIGO]],PRODUCTOS[CODIGO],PRODUCTOS[DESC CORTA],"",0)</f>
        <v>0</v>
      </c>
    </row>
    <row r="960" spans="1:35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6" t="s">
        <v>2018</v>
      </c>
      <c r="V960" s="2">
        <v>58141</v>
      </c>
      <c r="W960">
        <v>6045</v>
      </c>
      <c r="X960" s="2">
        <v>6579000000</v>
      </c>
      <c r="Y960" s="6">
        <v>25900.857144000001</v>
      </c>
      <c r="Z960" s="38">
        <v>10010</v>
      </c>
      <c r="AA960" s="86">
        <f>+((DETALLE_GD_1[[#This Row],[VALOR X UN (GD)]]-DETALLE_GD_1[[#This Row],[VALOR PPTO]])/DETALLE_GD_1[[#This Row],[VALOR PPTO]])</f>
        <v>-7.8293039325247393E-2</v>
      </c>
      <c r="AB960" s="2">
        <f>+DETALLE_GD_1[[#This Row],[VALOR PPTO]]*DETALLE_GD_1[[#This Row],[CANTIDAD RECIBIDA]]</f>
        <v>25900.856800000001</v>
      </c>
      <c r="AC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0" s="3">
        <f>+DETALLE_GD_1[[#This Row],[CANTIDAD SOLICITADA]]-DETALLE_GD_1[[#This Row],[DEVOLUCIÓN]]</f>
        <v>8</v>
      </c>
      <c r="AE960" s="38" t="str">
        <f>+_xlfn.XLOOKUP(DETALLE_GD_1[[#This Row],[CODIGO]],PRODUCTOS[CODIGO],PRODUCTOS[DESC CORTA],"",0)</f>
        <v>LLAVE DE BOLA AF</v>
      </c>
    </row>
    <row r="961" spans="1:31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6"/>
      <c r="V961" s="2"/>
      <c r="W961">
        <v>6045</v>
      </c>
      <c r="X961" s="2">
        <v>6579000000</v>
      </c>
      <c r="Y961" s="6">
        <v>34981.818184000003</v>
      </c>
      <c r="Z961" s="38">
        <v>10010</v>
      </c>
      <c r="AA961" s="86">
        <f>+((DETALLE_GD_1[[#This Row],[VALOR X UN (GD)]]-DETALLE_GD_1[[#This Row],[VALOR PPTO]])/DETALLE_GD_1[[#This Row],[VALOR PPTO]])</f>
        <v>-2.0405411515142864E-2</v>
      </c>
      <c r="AB961" s="2">
        <f>+DETALLE_GD_1[[#This Row],[VALOR PPTO]]*DETALLE_GD_1[[#This Row],[CANTIDAD RECIBIDA]]</f>
        <v>34981.818399999996</v>
      </c>
      <c r="AC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1" s="3">
        <f>+DETALLE_GD_1[[#This Row],[CANTIDAD SOLICITADA]]-DETALLE_GD_1[[#This Row],[DEVOLUCIÓN]]</f>
        <v>8</v>
      </c>
      <c r="AE961" s="38" t="str">
        <f>+_xlfn.XLOOKUP(DETALLE_GD_1[[#This Row],[CODIGO]],PRODUCTOS[CODIGO],PRODUCTOS[DESC CORTA],"",0)</f>
        <v>LLAVE DE BOLA AC</v>
      </c>
    </row>
    <row r="962" spans="1:31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6" t="s">
        <v>2022</v>
      </c>
      <c r="V962" s="2">
        <v>2922060</v>
      </c>
      <c r="W962">
        <v>6045</v>
      </c>
      <c r="X962" s="2">
        <v>6579000000</v>
      </c>
      <c r="Y962" s="6">
        <v>139999.8464000001</v>
      </c>
      <c r="Z962" s="38">
        <v>10010</v>
      </c>
      <c r="AA962" s="86">
        <f>+((DETALLE_GD_1[[#This Row],[VALOR X UN (GD)]]-DETALLE_GD_1[[#This Row],[VALOR PPTO]])/DETALLE_GD_1[[#This Row],[VALOR PPTO]])</f>
        <v>1.1428584490190236E-6</v>
      </c>
      <c r="AB962" s="2">
        <f>+DETALLE_GD_1[[#This Row],[VALOR PPTO]]*DETALLE_GD_1[[#This Row],[CANTIDAD RECIBIDA]]</f>
        <v>139999.84</v>
      </c>
      <c r="AC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2" s="3">
        <f>+DETALLE_GD_1[[#This Row],[CANTIDAD SOLICITADA]]-DETALLE_GD_1[[#This Row],[DEVOLUCIÓN]]</f>
        <v>200</v>
      </c>
      <c r="AE962" s="38">
        <f>+_xlfn.XLOOKUP(DETALLE_GD_1[[#This Row],[CODIGO]],PRODUCTOS[CODIGO],PRODUCTOS[DESC CORTA],"",0)</f>
        <v>0</v>
      </c>
    </row>
    <row r="963" spans="1:31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757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6"/>
      <c r="V963" s="2"/>
      <c r="W963">
        <v>6045</v>
      </c>
      <c r="X963" s="2">
        <v>6579000000</v>
      </c>
      <c r="Y963" s="6" t="s">
        <v>355</v>
      </c>
      <c r="Z963" s="38">
        <v>10010</v>
      </c>
      <c r="AA963" s="86" t="e">
        <f>+((DETALLE_GD_1[[#This Row],[VALOR X UN (GD)]]-DETALLE_GD_1[[#This Row],[VALOR PPTO]])/DETALLE_GD_1[[#This Row],[VALOR PPTO]])</f>
        <v>#DIV/0!</v>
      </c>
      <c r="AB963" s="2">
        <f>+DETALLE_GD_1[[#This Row],[VALOR PPTO]]*DETALLE_GD_1[[#This Row],[CANTIDAD RECIBIDA]]</f>
        <v>0</v>
      </c>
      <c r="AC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3" s="3">
        <f>+DETALLE_GD_1[[#This Row],[CANTIDAD SOLICITADA]]-DETALLE_GD_1[[#This Row],[DEVOLUCIÓN]]</f>
        <v>5</v>
      </c>
      <c r="AE963" s="38" t="str">
        <f>+_xlfn.XLOOKUP(DETALLE_GD_1[[#This Row],[CODIGO]],PRODUCTOS[CODIGO],PRODUCTOS[DESC CORTA],"",0)</f>
        <v/>
      </c>
    </row>
    <row r="964" spans="1:31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6"/>
      <c r="V964" s="2"/>
      <c r="W964">
        <v>6045</v>
      </c>
      <c r="X964" s="2">
        <v>6579000000</v>
      </c>
      <c r="Y964" s="6">
        <v>811237.38780000038</v>
      </c>
      <c r="Z964" s="38">
        <v>10010</v>
      </c>
      <c r="AA964" s="86">
        <f>+((DETALLE_GD_1[[#This Row],[VALOR X UN (GD)]]-DETALLE_GD_1[[#This Row],[VALOR PPTO]])/DETALLE_GD_1[[#This Row],[VALOR PPTO]])</f>
        <v>-4.4886880657985465E-3</v>
      </c>
      <c r="AB964" s="2">
        <f>+DETALLE_GD_1[[#This Row],[VALOR PPTO]]*DETALLE_GD_1[[#This Row],[CANTIDAD RECIBIDA]]</f>
        <v>811237.39199999999</v>
      </c>
      <c r="AC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4" s="3">
        <f>+DETALLE_GD_1[[#This Row],[CANTIDAD SOLICITADA]]-DETALLE_GD_1[[#This Row],[DEVOLUCIÓN]]</f>
        <v>84</v>
      </c>
      <c r="AE964" s="38" t="str">
        <f>+_xlfn.XLOOKUP(DETALLE_GD_1[[#This Row],[CODIGO]],PRODUCTOS[CODIGO],PRODUCTOS[DESC CORTA],"",0)</f>
        <v>OSB 9.5</v>
      </c>
    </row>
    <row r="965" spans="1:31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6"/>
      <c r="V965" s="2"/>
      <c r="W965">
        <v>6045</v>
      </c>
      <c r="X965" s="2">
        <v>6579000000</v>
      </c>
      <c r="Y965" s="6">
        <v>73879.636363999962</v>
      </c>
      <c r="Z965" s="38">
        <v>10010</v>
      </c>
      <c r="AA965" s="86">
        <f>+((DETALLE_GD_1[[#This Row],[VALOR X UN (GD)]]-DETALLE_GD_1[[#This Row],[VALOR PPTO]])/DETALLE_GD_1[[#This Row],[VALOR PPTO]])</f>
        <v>4.92151853628979E-6</v>
      </c>
      <c r="AB965" s="2">
        <f>+DETALLE_GD_1[[#This Row],[VALOR PPTO]]*DETALLE_GD_1[[#This Row],[CANTIDAD RECIBIDA]]</f>
        <v>73879.636400000003</v>
      </c>
      <c r="AC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5" s="3">
        <f>+DETALLE_GD_1[[#This Row],[CANTIDAD SOLICITADA]]-DETALLE_GD_1[[#This Row],[DEVOLUCIÓN]]</f>
        <v>2</v>
      </c>
      <c r="AE965" s="38" t="str">
        <f>+_xlfn.XLOOKUP(DETALLE_GD_1[[#This Row],[CODIGO]],PRODUCTOS[CODIGO],PRODUCTOS[DESC CORTA],"",0)</f>
        <v>CLAVO R20</v>
      </c>
    </row>
    <row r="966" spans="1:31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6"/>
      <c r="V966" s="2"/>
      <c r="W966">
        <v>6045</v>
      </c>
      <c r="X966" s="2">
        <v>6579000000</v>
      </c>
      <c r="Y966" s="6">
        <v>16517.660688</v>
      </c>
      <c r="Z966" s="38">
        <v>10010</v>
      </c>
      <c r="AA966" s="86">
        <f>+((DETALLE_GD_1[[#This Row],[VALOR X UN (GD)]]-DETALLE_GD_1[[#This Row],[VALOR PPTO]])/DETALLE_GD_1[[#This Row],[VALOR PPTO]])</f>
        <v>2.0559812453786519E-5</v>
      </c>
      <c r="AB966" s="2">
        <f>+DETALLE_GD_1[[#This Row],[VALOR PPTO]]*DETALLE_GD_1[[#This Row],[CANTIDAD RECIBIDA]]</f>
        <v>16517.660400000001</v>
      </c>
      <c r="AC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6" s="3">
        <f>+DETALLE_GD_1[[#This Row],[CANTIDAD SOLICITADA]]-DETALLE_GD_1[[#This Row],[DEVOLUCIÓN]]</f>
        <v>12</v>
      </c>
      <c r="AE966" s="38">
        <f>+_xlfn.XLOOKUP(DETALLE_GD_1[[#This Row],[CODIGO]],PRODUCTOS[CODIGO],PRODUCTOS[DESC CORTA],"",0)</f>
        <v>0</v>
      </c>
    </row>
    <row r="967" spans="1:31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6"/>
      <c r="V967" s="2"/>
      <c r="W967">
        <v>6045</v>
      </c>
      <c r="X967" s="2">
        <v>6579000000</v>
      </c>
      <c r="Y967" s="6">
        <v>959764.51785405388</v>
      </c>
      <c r="Z967" s="38">
        <v>10010</v>
      </c>
      <c r="AA967" s="86">
        <f>+((DETALLE_GD_1[[#This Row],[VALOR X UN (GD)]]-DETALLE_GD_1[[#This Row],[VALOR PPTO]])/DETALLE_GD_1[[#This Row],[VALOR PPTO]])</f>
        <v>-0.96822970634983885</v>
      </c>
      <c r="AB967" s="2">
        <f>+DETALLE_GD_1[[#This Row],[VALOR PPTO]]*DETALLE_GD_1[[#This Row],[CANTIDAD RECIBIDA]]</f>
        <v>959764.5</v>
      </c>
      <c r="AC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7" s="3">
        <f>+DETALLE_GD_1[[#This Row],[CANTIDAD SOLICITADA]]-DETALLE_GD_1[[#This Row],[DEVOLUCIÓN]]</f>
        <v>9000</v>
      </c>
      <c r="AE967" s="38" t="str">
        <f>+_xlfn.XLOOKUP(DETALLE_GD_1[[#This Row],[CODIGO]],PRODUCTOS[CODIGO],PRODUCTOS[DESC CORTA],"",0)</f>
        <v>TORNILLO CRS 6X1 5/8</v>
      </c>
    </row>
    <row r="968" spans="1:31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6"/>
      <c r="V968" s="2"/>
      <c r="W968">
        <v>6045</v>
      </c>
      <c r="X968" s="2">
        <v>6579000000</v>
      </c>
      <c r="Y968" s="6">
        <v>2440.1080000000002</v>
      </c>
      <c r="Z968" s="38">
        <v>10010</v>
      </c>
      <c r="AA968" s="86">
        <f>+((DETALLE_GD_1[[#This Row],[VALOR X UN (GD)]]-DETALLE_GD_1[[#This Row],[VALOR PPTO]])/DETALLE_GD_1[[#This Row],[VALOR PPTO]])</f>
        <v>-4.0981926970292619E-5</v>
      </c>
      <c r="AB968" s="2">
        <f>+DETALLE_GD_1[[#This Row],[VALOR PPTO]]*DETALLE_GD_1[[#This Row],[CANTIDAD RECIBIDA]]</f>
        <v>2440.1000000000004</v>
      </c>
      <c r="AC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68" s="3">
        <f>+DETALLE_GD_1[[#This Row],[CANTIDAD SOLICITADA]]-DETALLE_GD_1[[#This Row],[DEVOLUCIÓN]]</f>
        <v>500</v>
      </c>
      <c r="AE968" s="38" t="str">
        <f>+_xlfn.XLOOKUP(DETALLE_GD_1[[#This Row],[CODIGO]],PRODUCTOS[CODIGO],PRODUCTOS[DESC CORTA],"",0)</f>
        <v>TORNILLO CRS 6X2 1/4</v>
      </c>
    </row>
    <row r="969" spans="1:31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6"/>
      <c r="V969" s="2"/>
      <c r="W969">
        <v>6045</v>
      </c>
      <c r="X969" s="2">
        <v>6579000000</v>
      </c>
      <c r="Y969" s="6">
        <v>709762.85999999987</v>
      </c>
      <c r="Z969" s="38">
        <v>10010</v>
      </c>
      <c r="AA969" s="86">
        <f>+((DETALLE_GD_1[[#This Row],[VALOR X UN (GD)]]-DETALLE_GD_1[[#This Row],[VALOR PPTO]])/DETALLE_GD_1[[#This Row],[VALOR PPTO]])</f>
        <v>2.1133821040261184E-7</v>
      </c>
      <c r="AB969" s="2">
        <f>+DETALLE_GD_1[[#This Row],[VALOR PPTO]]*DETALLE_GD_1[[#This Row],[CANTIDAD RECIBIDA]]</f>
        <v>709762.8</v>
      </c>
      <c r="AC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69" s="3">
        <f>+DETALLE_GD_1[[#This Row],[CANTIDAD SOLICITADA]]-DETALLE_GD_1[[#This Row],[DEVOLUCIÓN]]</f>
        <v>1500</v>
      </c>
      <c r="AE969" s="38" t="str">
        <f>+_xlfn.XLOOKUP(DETALLE_GD_1[[#This Row],[CODIGO]],PRODUCTOS[CODIGO],PRODUCTOS[DESC CORTA],"",0)</f>
        <v>TORNILLO SIMPSON 6"</v>
      </c>
    </row>
    <row r="970" spans="1:31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6"/>
      <c r="V970" s="2"/>
      <c r="W970">
        <v>6045</v>
      </c>
      <c r="X970" s="2">
        <v>6579000000</v>
      </c>
      <c r="Y970" s="6">
        <v>595580</v>
      </c>
      <c r="Z970" s="38">
        <v>10010</v>
      </c>
      <c r="AA970" s="86">
        <f>+((DETALLE_GD_1[[#This Row],[VALOR X UN (GD)]]-DETALLE_GD_1[[#This Row],[VALOR PPTO]])/DETALLE_GD_1[[#This Row],[VALOR PPTO]])</f>
        <v>0.31116894455824584</v>
      </c>
      <c r="AB970" s="2">
        <f>+DETALLE_GD_1[[#This Row],[VALOR PPTO]]*DETALLE_GD_1[[#This Row],[CANTIDAD RECIBIDA]]</f>
        <v>595580</v>
      </c>
      <c r="AC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0" s="3">
        <f>+DETALLE_GD_1[[#This Row],[CANTIDAD SOLICITADA]]-DETALLE_GD_1[[#This Row],[DEVOLUCIÓN]]</f>
        <v>20</v>
      </c>
      <c r="AE970" s="38">
        <f>+_xlfn.XLOOKUP(DETALLE_GD_1[[#This Row],[CODIGO]],PRODUCTOS[CODIGO],PRODUCTOS[DESC CORTA],"",0)</f>
        <v>0</v>
      </c>
    </row>
    <row r="971" spans="1:31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559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6"/>
      <c r="V971" s="2"/>
      <c r="W971">
        <v>6045</v>
      </c>
      <c r="X971" s="2">
        <v>6579000000</v>
      </c>
      <c r="Y971" s="6">
        <v>763800</v>
      </c>
      <c r="Z971" s="38">
        <v>10010</v>
      </c>
      <c r="AA971" s="86">
        <f>+((DETALLE_GD_1[[#This Row],[VALOR X UN (GD)]]-DETALLE_GD_1[[#This Row],[VALOR PPTO]])/DETALLE_GD_1[[#This Row],[VALOR PPTO]])</f>
        <v>-0.76433621366849958</v>
      </c>
      <c r="AB971" s="2">
        <f>+DETALLE_GD_1[[#This Row],[VALOR PPTO]]*DETALLE_GD_1[[#This Row],[CANTIDAD RECIBIDA]]</f>
        <v>763800</v>
      </c>
      <c r="AC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1" s="3">
        <f>+DETALLE_GD_1[[#This Row],[CANTIDAD SOLICITADA]]-DETALLE_GD_1[[#This Row],[DEVOLUCIÓN]]</f>
        <v>150</v>
      </c>
      <c r="AE971" s="38" t="str">
        <f>+_xlfn.XLOOKUP(DETALLE_GD_1[[#This Row],[CODIGO]],PRODUCTOS[CODIGO],PRODUCTOS[DESC CORTA],"",0)</f>
        <v/>
      </c>
    </row>
    <row r="972" spans="1:31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558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6"/>
      <c r="V972" s="2"/>
      <c r="W972">
        <v>6045</v>
      </c>
      <c r="X972" s="2">
        <v>6579000000</v>
      </c>
      <c r="Y972" s="6">
        <v>763800</v>
      </c>
      <c r="Z972" s="38">
        <v>10010</v>
      </c>
      <c r="AA972" s="86">
        <f>+((DETALLE_GD_1[[#This Row],[VALOR X UN (GD)]]-DETALLE_GD_1[[#This Row],[VALOR PPTO]])/DETALLE_GD_1[[#This Row],[VALOR PPTO]])</f>
        <v>-0.76433621366849958</v>
      </c>
      <c r="AB972" s="2">
        <f>+DETALLE_GD_1[[#This Row],[VALOR PPTO]]*DETALLE_GD_1[[#This Row],[CANTIDAD RECIBIDA]]</f>
        <v>763800</v>
      </c>
      <c r="AC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2" s="3">
        <f>+DETALLE_GD_1[[#This Row],[CANTIDAD SOLICITADA]]-DETALLE_GD_1[[#This Row],[DEVOLUCIÓN]]</f>
        <v>150</v>
      </c>
      <c r="AE972" s="38" t="str">
        <f>+_xlfn.XLOOKUP(DETALLE_GD_1[[#This Row],[CODIGO]],PRODUCTOS[CODIGO],PRODUCTOS[DESC CORTA],"",0)</f>
        <v/>
      </c>
    </row>
    <row r="973" spans="1:31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6" t="s">
        <v>2012</v>
      </c>
      <c r="V973" s="2">
        <v>844943</v>
      </c>
      <c r="W973">
        <v>6045</v>
      </c>
      <c r="X973" s="2">
        <v>6579000000</v>
      </c>
      <c r="Y973" s="6">
        <v>350000.00000000029</v>
      </c>
      <c r="Z973" s="38">
        <v>10010</v>
      </c>
      <c r="AA973" s="86">
        <f>+((DETALLE_GD_1[[#This Row],[VALOR X UN (GD)]]-DETALLE_GD_1[[#This Row],[VALOR PPTO]])/DETALLE_GD_1[[#This Row],[VALOR PPTO]])</f>
        <v>0</v>
      </c>
      <c r="AB973" s="2">
        <f>+DETALLE_GD_1[[#This Row],[VALOR PPTO]]*DETALLE_GD_1[[#This Row],[CANTIDAD RECIBIDA]]</f>
        <v>350000</v>
      </c>
      <c r="AC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3" s="3">
        <f>+DETALLE_GD_1[[#This Row],[CANTIDAD SOLICITADA]]-DETALLE_GD_1[[#This Row],[DEVOLUCIÓN]]</f>
        <v>10</v>
      </c>
      <c r="AE973" s="38" t="str">
        <f>+_xlfn.XLOOKUP(DETALLE_GD_1[[#This Row],[CODIGO]],PRODUCTOS[CODIGO],PRODUCTOS[DESC CORTA],"",0)</f>
        <v>CLAVO HELICOIDAL PROFIX</v>
      </c>
    </row>
    <row r="974" spans="1:31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6"/>
      <c r="V974" s="2"/>
      <c r="W974">
        <v>6045</v>
      </c>
      <c r="X974" s="2">
        <v>6579000000</v>
      </c>
      <c r="Y974" s="6">
        <v>125721.00773999991</v>
      </c>
      <c r="Z974" s="38">
        <v>10010</v>
      </c>
      <c r="AA974" s="86">
        <f>+((DETALLE_GD_1[[#This Row],[VALOR X UN (GD)]]-DETALLE_GD_1[[#This Row],[VALOR PPTO]])/DETALLE_GD_1[[#This Row],[VALOR PPTO]])</f>
        <v>-0.14305490046746852</v>
      </c>
      <c r="AB974" s="2">
        <f>+DETALLE_GD_1[[#This Row],[VALOR PPTO]]*DETALLE_GD_1[[#This Row],[CANTIDAD RECIBIDA]]</f>
        <v>125721.00600000001</v>
      </c>
      <c r="AC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74" s="3">
        <f>+DETALLE_GD_1[[#This Row],[CANTIDAD SOLICITADA]]-DETALLE_GD_1[[#This Row],[DEVOLUCIÓN]]</f>
        <v>60</v>
      </c>
      <c r="AE974" s="38" t="str">
        <f>+_xlfn.XLOOKUP(DETALLE_GD_1[[#This Row],[CODIGO]],PRODUCTOS[CODIGO],PRODUCTOS[DESC CORTA],"",0)</f>
        <v>CUBREJUNTA</v>
      </c>
    </row>
    <row r="975" spans="1:31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6"/>
      <c r="V975" s="2"/>
      <c r="W975">
        <v>6045</v>
      </c>
      <c r="X975" s="2">
        <v>6579000000</v>
      </c>
      <c r="Y975" s="6">
        <v>134999.93025000003</v>
      </c>
      <c r="Z975" s="38">
        <v>10010</v>
      </c>
      <c r="AA975" s="86">
        <f>+((DETALLE_GD_1[[#This Row],[VALOR X UN (GD)]]-DETALLE_GD_1[[#This Row],[VALOR PPTO]])/DETALLE_GD_1[[#This Row],[VALOR PPTO]])</f>
        <v>5.1851878741837811E-7</v>
      </c>
      <c r="AB975" s="2">
        <f>+DETALLE_GD_1[[#This Row],[VALOR PPTO]]*DETALLE_GD_1[[#This Row],[CANTIDAD RECIBIDA]]</f>
        <v>134999.93</v>
      </c>
      <c r="AC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5" s="3">
        <f>+DETALLE_GD_1[[#This Row],[CANTIDAD SOLICITADA]]-DETALLE_GD_1[[#This Row],[DEVOLUCIÓN]]</f>
        <v>50</v>
      </c>
      <c r="AE975" s="38" t="str">
        <f>+_xlfn.XLOOKUP(DETALLE_GD_1[[#This Row],[CODIGO]],PRODUCTOS[CODIGO],PRODUCTOS[DESC CORTA],"",0)</f>
        <v>CORNIZA BLANCA</v>
      </c>
    </row>
    <row r="976" spans="1:31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6"/>
      <c r="V976" s="2"/>
      <c r="W976">
        <v>6045</v>
      </c>
      <c r="X976" s="2">
        <v>6579000000</v>
      </c>
      <c r="Y976" s="6">
        <v>71351.251229999994</v>
      </c>
      <c r="Z976" s="38">
        <v>10010</v>
      </c>
      <c r="AA976" s="86">
        <f>+((DETALLE_GD_1[[#This Row],[VALOR X UN (GD)]]-DETALLE_GD_1[[#This Row],[VALOR PPTO]])/DETALLE_GD_1[[#This Row],[VALOR PPTO]])</f>
        <v>-4.1320229148052806E-2</v>
      </c>
      <c r="AB976" s="2">
        <f>+DETALLE_GD_1[[#This Row],[VALOR PPTO]]*DETALLE_GD_1[[#This Row],[CANTIDAD RECIBIDA]]</f>
        <v>71351.25</v>
      </c>
      <c r="AC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6" s="3">
        <f>+DETALLE_GD_1[[#This Row],[CANTIDAD SOLICITADA]]-DETALLE_GD_1[[#This Row],[DEVOLUCIÓN]]</f>
        <v>30</v>
      </c>
      <c r="AE976" s="38">
        <f>+_xlfn.XLOOKUP(DETALLE_GD_1[[#This Row],[CODIGO]],PRODUCTOS[CODIGO],PRODUCTOS[DESC CORTA],"",0)</f>
        <v>0</v>
      </c>
    </row>
    <row r="977" spans="1:31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6"/>
      <c r="V977" s="2"/>
      <c r="W977">
        <v>6045</v>
      </c>
      <c r="X977" s="2">
        <v>6579000000</v>
      </c>
      <c r="Y977" s="6">
        <v>6738</v>
      </c>
      <c r="Z977" s="38">
        <v>10010</v>
      </c>
      <c r="AA977" s="86">
        <f>+((DETALLE_GD_1[[#This Row],[VALOR X UN (GD)]]-DETALLE_GD_1[[#This Row],[VALOR PPTO]])/DETALLE_GD_1[[#This Row],[VALOR PPTO]])</f>
        <v>-1.4692787177203919E-2</v>
      </c>
      <c r="AB977" s="2">
        <f>+DETALLE_GD_1[[#This Row],[VALOR PPTO]]*DETALLE_GD_1[[#This Row],[CANTIDAD RECIBIDA]]</f>
        <v>6738</v>
      </c>
      <c r="AC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7" s="3">
        <f>+DETALLE_GD_1[[#This Row],[CANTIDAD SOLICITADA]]-DETALLE_GD_1[[#This Row],[DEVOLUCIÓN]]</f>
        <v>1</v>
      </c>
      <c r="AE977" s="38" t="str">
        <f>+_xlfn.XLOOKUP(DETALLE_GD_1[[#This Row],[CODIGO]],PRODUCTOS[CODIGO],PRODUCTOS[DESC CORTA],"",0)</f>
        <v>CERRADURA DE EMB</v>
      </c>
    </row>
    <row r="978" spans="1:31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6"/>
      <c r="V978" s="2"/>
      <c r="W978">
        <v>6045</v>
      </c>
      <c r="X978" s="2">
        <v>6579000000</v>
      </c>
      <c r="Y978" s="6">
        <v>4230</v>
      </c>
      <c r="Z978" s="38">
        <v>10010</v>
      </c>
      <c r="AA978" s="86">
        <f>+((DETALLE_GD_1[[#This Row],[VALOR X UN (GD)]]-DETALLE_GD_1[[#This Row],[VALOR PPTO]])/DETALLE_GD_1[[#This Row],[VALOR PPTO]])</f>
        <v>7.3995248226950361E-2</v>
      </c>
      <c r="AB978" s="2">
        <f>+DETALLE_GD_1[[#This Row],[VALOR PPTO]]*DETALLE_GD_1[[#This Row],[CANTIDAD RECIBIDA]]</f>
        <v>4230</v>
      </c>
      <c r="AC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8" s="3">
        <f>+DETALLE_GD_1[[#This Row],[CANTIDAD SOLICITADA]]-DETALLE_GD_1[[#This Row],[DEVOLUCIÓN]]</f>
        <v>3</v>
      </c>
      <c r="AE978" s="38" t="str">
        <f>+_xlfn.XLOOKUP(DETALLE_GD_1[[#This Row],[CODIGO]],PRODUCTOS[CODIGO],PRODUCTOS[DESC CORTA],"",0)</f>
        <v>BOCALLAVE B1 800 ACCESO</v>
      </c>
    </row>
    <row r="979" spans="1:31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709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6"/>
      <c r="V979" s="2"/>
      <c r="W979">
        <v>6045</v>
      </c>
      <c r="X979" s="2">
        <v>6579000000</v>
      </c>
      <c r="Y979" s="6" t="s">
        <v>355</v>
      </c>
      <c r="Z979" s="38">
        <v>10010</v>
      </c>
      <c r="AA979" s="86" t="e">
        <f>+((DETALLE_GD_1[[#This Row],[VALOR X UN (GD)]]-DETALLE_GD_1[[#This Row],[VALOR PPTO]])/DETALLE_GD_1[[#This Row],[VALOR PPTO]])</f>
        <v>#DIV/0!</v>
      </c>
      <c r="AB979" s="2">
        <f>+DETALLE_GD_1[[#This Row],[VALOR PPTO]]*DETALLE_GD_1[[#This Row],[CANTIDAD RECIBIDA]]</f>
        <v>0</v>
      </c>
      <c r="AC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79" s="3">
        <f>+DETALLE_GD_1[[#This Row],[CANTIDAD SOLICITADA]]-DETALLE_GD_1[[#This Row],[DEVOLUCIÓN]]</f>
        <v>1</v>
      </c>
      <c r="AE979" s="38" t="str">
        <f>+_xlfn.XLOOKUP(DETALLE_GD_1[[#This Row],[CODIGO]],PRODUCTOS[CODIGO],PRODUCTOS[DESC CORTA],"",0)</f>
        <v/>
      </c>
    </row>
    <row r="980" spans="1:31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6"/>
      <c r="V980" s="2"/>
      <c r="W980">
        <v>6045</v>
      </c>
      <c r="X980" s="2">
        <v>6579000000</v>
      </c>
      <c r="Y980" s="6">
        <v>70000.000000000058</v>
      </c>
      <c r="Z980" s="38">
        <v>10010</v>
      </c>
      <c r="AA980" s="86">
        <f>+((DETALLE_GD_1[[#This Row],[VALOR X UN (GD)]]-DETALLE_GD_1[[#This Row],[VALOR PPTO]])/DETALLE_GD_1[[#This Row],[VALOR PPTO]])</f>
        <v>0</v>
      </c>
      <c r="AB980" s="2">
        <f>+DETALLE_GD_1[[#This Row],[VALOR PPTO]]*DETALLE_GD_1[[#This Row],[CANTIDAD RECIBIDA]]</f>
        <v>70000</v>
      </c>
      <c r="AC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0" s="3">
        <f>+DETALLE_GD_1[[#This Row],[CANTIDAD SOLICITADA]]-DETALLE_GD_1[[#This Row],[DEVOLUCIÓN]]</f>
        <v>2</v>
      </c>
      <c r="AE980" s="38" t="str">
        <f>+_xlfn.XLOOKUP(DETALLE_GD_1[[#This Row],[CODIGO]],PRODUCTOS[CODIGO],PRODUCTOS[DESC CORTA],"",0)</f>
        <v>CLAVO HELICOIDAL PROFIX</v>
      </c>
    </row>
    <row r="981" spans="1:31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6" t="s">
        <v>2018</v>
      </c>
      <c r="V981" s="2">
        <v>6649</v>
      </c>
      <c r="W981">
        <v>6045</v>
      </c>
      <c r="X981" s="2">
        <v>6579000000</v>
      </c>
      <c r="Y981" s="6">
        <v>6648</v>
      </c>
      <c r="Z981" s="38">
        <v>10010</v>
      </c>
      <c r="AA981" s="86">
        <f>+((DETALLE_GD_1[[#This Row],[VALOR X UN (GD)]]-DETALLE_GD_1[[#This Row],[VALOR PPTO]])/DETALLE_GD_1[[#This Row],[VALOR PPTO]])</f>
        <v>1.5042117930204573E-4</v>
      </c>
      <c r="AB981" s="2">
        <f>+DETALLE_GD_1[[#This Row],[VALOR PPTO]]*DETALLE_GD_1[[#This Row],[CANTIDAD RECIBIDA]]</f>
        <v>6648</v>
      </c>
      <c r="AC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1" s="3">
        <f>+DETALLE_GD_1[[#This Row],[CANTIDAD SOLICITADA]]-DETALLE_GD_1[[#This Row],[DEVOLUCIÓN]]</f>
        <v>4</v>
      </c>
      <c r="AE981" s="38" t="str">
        <f>+_xlfn.XLOOKUP(DETALLE_GD_1[[#This Row],[CODIGO]],PRODUCTOS[CODIGO],PRODUCTOS[DESC CORTA],"",0)</f>
        <v>SIFON LAVAPLATO</v>
      </c>
    </row>
    <row r="982" spans="1:31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6" t="s">
        <v>2022</v>
      </c>
      <c r="V982" s="2">
        <v>4811837</v>
      </c>
      <c r="W982">
        <v>6045</v>
      </c>
      <c r="X982" s="2">
        <v>6579000000</v>
      </c>
      <c r="Y982" s="6">
        <v>96234</v>
      </c>
      <c r="Z982" s="38">
        <v>10010</v>
      </c>
      <c r="AA982" s="86">
        <f>+((DETALLE_GD_1[[#This Row],[VALOR X UN (GD)]]-DETALLE_GD_1[[#This Row],[VALOR PPTO]])/DETALLE_GD_1[[#This Row],[VALOR PPTO]])</f>
        <v>0</v>
      </c>
      <c r="AB982" s="2">
        <f>+DETALLE_GD_1[[#This Row],[VALOR PPTO]]*DETALLE_GD_1[[#This Row],[CANTIDAD RECIBIDA]]</f>
        <v>96234</v>
      </c>
      <c r="AC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2" s="3">
        <f>+DETALLE_GD_1[[#This Row],[CANTIDAD SOLICITADA]]-DETALLE_GD_1[[#This Row],[DEVOLUCIÓN]]</f>
        <v>129</v>
      </c>
      <c r="AE982" s="38">
        <f>+_xlfn.XLOOKUP(DETALLE_GD_1[[#This Row],[CODIGO]],PRODUCTOS[CODIGO],PRODUCTOS[DESC CORTA],"",0)</f>
        <v>0</v>
      </c>
    </row>
    <row r="983" spans="1:31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6"/>
      <c r="V983" s="2"/>
      <c r="W983">
        <v>6045</v>
      </c>
      <c r="X983" s="2">
        <v>6579000000</v>
      </c>
      <c r="Y983" s="6">
        <v>614388.11140000017</v>
      </c>
      <c r="Z983" s="38">
        <v>10010</v>
      </c>
      <c r="AA983" s="86">
        <f>+((DETALLE_GD_1[[#This Row],[VALOR X UN (GD)]]-DETALLE_GD_1[[#This Row],[VALOR PPTO]])/DETALLE_GD_1[[#This Row],[VALOR PPTO]])</f>
        <v>-1.8229519378380471E-7</v>
      </c>
      <c r="AB983" s="2">
        <f>+DETALLE_GD_1[[#This Row],[VALOR PPTO]]*DETALLE_GD_1[[#This Row],[CANTIDAD RECIBIDA]]</f>
        <v>614388.11199999996</v>
      </c>
      <c r="AC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3" s="3">
        <f>+DETALLE_GD_1[[#This Row],[CANTIDAD SOLICITADA]]-DETALLE_GD_1[[#This Row],[DEVOLUCIÓN]]</f>
        <v>40</v>
      </c>
      <c r="AE983" s="38" t="str">
        <f>+_xlfn.XLOOKUP(DETALLE_GD_1[[#This Row],[CODIGO]],PRODUCTOS[CODIGO],PRODUCTOS[DESC CORTA],"",0)</f>
        <v>PINO 3X8X320</v>
      </c>
    </row>
    <row r="984" spans="1:31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6"/>
      <c r="V984" s="2"/>
      <c r="W984">
        <v>6045</v>
      </c>
      <c r="X984" s="2">
        <v>6579000000</v>
      </c>
      <c r="Y984" s="6">
        <v>1782456</v>
      </c>
      <c r="Z984" s="38">
        <v>10010</v>
      </c>
      <c r="AA984" s="86">
        <f>+((DETALLE_GD_1[[#This Row],[VALOR X UN (GD)]]-DETALLE_GD_1[[#This Row],[VALOR PPTO]])/DETALLE_GD_1[[#This Row],[VALOR PPTO]])</f>
        <v>-8.2919866970068257E-2</v>
      </c>
      <c r="AB984" s="2">
        <f>+DETALLE_GD_1[[#This Row],[VALOR PPTO]]*DETALLE_GD_1[[#This Row],[CANTIDAD RECIBIDA]]</f>
        <v>1782456</v>
      </c>
      <c r="AC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4" s="3">
        <f>+DETALLE_GD_1[[#This Row],[CANTIDAD SOLICITADA]]-DETALLE_GD_1[[#This Row],[DEVOLUCIÓN]]</f>
        <v>312</v>
      </c>
      <c r="AE984" s="38">
        <f>+_xlfn.XLOOKUP(DETALLE_GD_1[[#This Row],[CODIGO]],PRODUCTOS[CODIGO],PRODUCTOS[DESC CORTA],"",0)</f>
        <v>0</v>
      </c>
    </row>
    <row r="985" spans="1:31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6"/>
      <c r="V985" s="2"/>
      <c r="W985">
        <v>6045</v>
      </c>
      <c r="X985" s="2">
        <v>6579000000</v>
      </c>
      <c r="Y985" s="6">
        <v>36939.818181999981</v>
      </c>
      <c r="Z985" s="38">
        <v>10010</v>
      </c>
      <c r="AA985" s="86">
        <f>+((DETALLE_GD_1[[#This Row],[VALOR X UN (GD)]]-DETALLE_GD_1[[#This Row],[VALOR PPTO]])/DETALLE_GD_1[[#This Row],[VALOR PPTO]])</f>
        <v>4.92151853628979E-6</v>
      </c>
      <c r="AB985" s="2">
        <f>+DETALLE_GD_1[[#This Row],[VALOR PPTO]]*DETALLE_GD_1[[#This Row],[CANTIDAD RECIBIDA]]</f>
        <v>36939.818200000002</v>
      </c>
      <c r="AC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5" s="3">
        <f>+DETALLE_GD_1[[#This Row],[CANTIDAD SOLICITADA]]-DETALLE_GD_1[[#This Row],[DEVOLUCIÓN]]</f>
        <v>1</v>
      </c>
      <c r="AE985" s="38" t="str">
        <f>+_xlfn.XLOOKUP(DETALLE_GD_1[[#This Row],[CODIGO]],PRODUCTOS[CODIGO],PRODUCTOS[DESC CORTA],"",0)</f>
        <v>CLAVO R20</v>
      </c>
    </row>
    <row r="986" spans="1:31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6"/>
      <c r="V986" s="2"/>
      <c r="W986">
        <v>6045</v>
      </c>
      <c r="X986" s="2">
        <v>6579000000</v>
      </c>
      <c r="Y986" s="6">
        <v>85376.31575199998</v>
      </c>
      <c r="Z986" s="38">
        <v>10010</v>
      </c>
      <c r="AA986" s="86">
        <f>+((DETALLE_GD_1[[#This Row],[VALOR X UN (GD)]]-DETALLE_GD_1[[#This Row],[VALOR PPTO]])/DETALLE_GD_1[[#This Row],[VALOR PPTO]])</f>
        <v>-5.7326412345170455E-2</v>
      </c>
      <c r="AB986" s="2">
        <f>+DETALLE_GD_1[[#This Row],[VALOR PPTO]]*DETALLE_GD_1[[#This Row],[CANTIDAD RECIBIDA]]</f>
        <v>85376.324800000002</v>
      </c>
      <c r="AC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6" s="3">
        <f>+DETALLE_GD_1[[#This Row],[CANTIDAD SOLICITADA]]-DETALLE_GD_1[[#This Row],[DEVOLUCIÓN]]</f>
        <v>232</v>
      </c>
      <c r="AE986" s="38" t="str">
        <f>+_xlfn.XLOOKUP(DETALLE_GD_1[[#This Row],[CODIGO]],PRODUCTOS[CODIGO],PRODUCTOS[DESC CORTA],"",0)</f>
        <v>CONECTOR DENTADO</v>
      </c>
    </row>
    <row r="987" spans="1:31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6"/>
      <c r="V987" s="2"/>
      <c r="W987">
        <v>6045</v>
      </c>
      <c r="X987" s="2">
        <v>6579000000</v>
      </c>
      <c r="Y987" s="6">
        <v>86558.461528000014</v>
      </c>
      <c r="Z987" s="38">
        <v>10010</v>
      </c>
      <c r="AA987" s="86">
        <f>+((DETALLE_GD_1[[#This Row],[VALOR X UN (GD)]]-DETALLE_GD_1[[#This Row],[VALOR PPTO]])/DETALLE_GD_1[[#This Row],[VALOR PPTO]])</f>
        <v>2.3728702244330655E-4</v>
      </c>
      <c r="AB987" s="2">
        <f>+DETALLE_GD_1[[#This Row],[VALOR PPTO]]*DETALLE_GD_1[[#This Row],[CANTIDAD RECIBIDA]]</f>
        <v>86558.463199999998</v>
      </c>
      <c r="AC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7" s="3">
        <f>+DETALLE_GD_1[[#This Row],[CANTIDAD SOLICITADA]]-DETALLE_GD_1[[#This Row],[DEVOLUCIÓN]]</f>
        <v>88</v>
      </c>
      <c r="AE987" s="38">
        <f>+_xlfn.XLOOKUP(DETALLE_GD_1[[#This Row],[CODIGO]],PRODUCTOS[CODIGO],PRODUCTOS[DESC CORTA],"",0)</f>
        <v>0</v>
      </c>
    </row>
    <row r="988" spans="1:31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6"/>
      <c r="V988" s="2"/>
      <c r="W988">
        <v>6045</v>
      </c>
      <c r="X988" s="2">
        <v>6579000000</v>
      </c>
      <c r="Y988" s="6">
        <v>1947659.9999999993</v>
      </c>
      <c r="Z988" s="38">
        <v>10010</v>
      </c>
      <c r="AA988" s="86">
        <f>+((DETALLE_GD_1[[#This Row],[VALOR X UN (GD)]]-DETALLE_GD_1[[#This Row],[VALOR PPTO]])/DETALLE_GD_1[[#This Row],[VALOR PPTO]])</f>
        <v>-5.1855560005389863E-5</v>
      </c>
      <c r="AB988" s="2">
        <f>+DETALLE_GD_1[[#This Row],[VALOR PPTO]]*DETALLE_GD_1[[#This Row],[CANTIDAD RECIBIDA]]</f>
        <v>1947660</v>
      </c>
      <c r="AC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88" s="3">
        <f>+DETALLE_GD_1[[#This Row],[CANTIDAD SOLICITADA]]-DETALLE_GD_1[[#This Row],[DEVOLUCIÓN]]</f>
        <v>130</v>
      </c>
      <c r="AE988" s="38" t="str">
        <f>+_xlfn.XLOOKUP(DETALLE_GD_1[[#This Row],[CODIGO]],PRODUCTOS[CODIGO],PRODUCTOS[DESC CORTA],"",0)</f>
        <v>TERCIADO FENOLICO</v>
      </c>
    </row>
    <row r="989" spans="1:31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6"/>
      <c r="V989" s="2"/>
      <c r="W989">
        <v>6045</v>
      </c>
      <c r="X989" s="2">
        <v>6579000000</v>
      </c>
      <c r="Y989" s="6">
        <v>105000.00000000007</v>
      </c>
      <c r="Z989" s="38">
        <v>10010</v>
      </c>
      <c r="AA989" s="86">
        <f>+((DETALLE_GD_1[[#This Row],[VALOR X UN (GD)]]-DETALLE_GD_1[[#This Row],[VALOR PPTO]])/DETALLE_GD_1[[#This Row],[VALOR PPTO]])</f>
        <v>0</v>
      </c>
      <c r="AB989" s="2">
        <f>+DETALLE_GD_1[[#This Row],[VALOR PPTO]]*DETALLE_GD_1[[#This Row],[CANTIDAD RECIBIDA]]</f>
        <v>105000</v>
      </c>
      <c r="AC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89" s="3">
        <f>+DETALLE_GD_1[[#This Row],[CANTIDAD SOLICITADA]]-DETALLE_GD_1[[#This Row],[DEVOLUCIÓN]]</f>
        <v>3</v>
      </c>
      <c r="AE989" s="38" t="str">
        <f>+_xlfn.XLOOKUP(DETALLE_GD_1[[#This Row],[CODIGO]],PRODUCTOS[CODIGO],PRODUCTOS[DESC CORTA],"",0)</f>
        <v>CLAVO HELICOIDAL PROFIX</v>
      </c>
    </row>
    <row r="990" spans="1:31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6"/>
      <c r="V990" s="2"/>
      <c r="W990">
        <v>6045</v>
      </c>
      <c r="X990" s="2">
        <v>6579000000</v>
      </c>
      <c r="Y990" s="6">
        <v>210000.00000000015</v>
      </c>
      <c r="Z990" s="38">
        <v>10010</v>
      </c>
      <c r="AA990" s="86">
        <f>+((DETALLE_GD_1[[#This Row],[VALOR X UN (GD)]]-DETALLE_GD_1[[#This Row],[VALOR PPTO]])/DETALLE_GD_1[[#This Row],[VALOR PPTO]])</f>
        <v>0</v>
      </c>
      <c r="AB990" s="2">
        <f>+DETALLE_GD_1[[#This Row],[VALOR PPTO]]*DETALLE_GD_1[[#This Row],[CANTIDAD RECIBIDA]]</f>
        <v>210000</v>
      </c>
      <c r="AC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0" s="3">
        <f>+DETALLE_GD_1[[#This Row],[CANTIDAD SOLICITADA]]-DETALLE_GD_1[[#This Row],[DEVOLUCIÓN]]</f>
        <v>6</v>
      </c>
      <c r="AE990" s="38" t="str">
        <f>+_xlfn.XLOOKUP(DETALLE_GD_1[[#This Row],[CODIGO]],PRODUCTOS[CODIGO],PRODUCTOS[DESC CORTA],"",0)</f>
        <v>CLAVO HELICOIDAL PROFIX</v>
      </c>
    </row>
    <row r="991" spans="1:31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6" t="s">
        <v>2012</v>
      </c>
      <c r="V991" s="2">
        <v>4080882</v>
      </c>
      <c r="W991">
        <v>6045</v>
      </c>
      <c r="X991" s="2">
        <v>6579000000</v>
      </c>
      <c r="Y991" s="6">
        <v>11280</v>
      </c>
      <c r="Z991" s="38">
        <v>10010</v>
      </c>
      <c r="AA991" s="86">
        <f>+((DETALLE_GD_1[[#This Row],[VALOR X UN (GD)]]-DETALLE_GD_1[[#This Row],[VALOR PPTO]])/DETALLE_GD_1[[#This Row],[VALOR PPTO]])</f>
        <v>7.4024822695035464E-2</v>
      </c>
      <c r="AB991" s="2">
        <f>+DETALLE_GD_1[[#This Row],[VALOR PPTO]]*DETALLE_GD_1[[#This Row],[CANTIDAD RECIBIDA]]</f>
        <v>11280</v>
      </c>
      <c r="AC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1" s="3">
        <f>+DETALLE_GD_1[[#This Row],[CANTIDAD SOLICITADA]]-DETALLE_GD_1[[#This Row],[DEVOLUCIÓN]]</f>
        <v>8</v>
      </c>
      <c r="AE991" s="38" t="str">
        <f>+_xlfn.XLOOKUP(DETALLE_GD_1[[#This Row],[CODIGO]],PRODUCTOS[CODIGO],PRODUCTOS[DESC CORTA],"",0)</f>
        <v>BOCALLAVE B1 800 ACCESO</v>
      </c>
    </row>
    <row r="992" spans="1:31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6"/>
      <c r="V992" s="2"/>
      <c r="W992">
        <v>6045</v>
      </c>
      <c r="X992" s="2">
        <v>6579000000</v>
      </c>
      <c r="Y992" s="6">
        <v>30504</v>
      </c>
      <c r="Z992" s="38">
        <v>10010</v>
      </c>
      <c r="AA992" s="86">
        <f>+((DETALLE_GD_1[[#This Row],[VALOR X UN (GD)]]-DETALLE_GD_1[[#This Row],[VALOR PPTO]])/DETALLE_GD_1[[#This Row],[VALOR PPTO]])</f>
        <v>-6.1303501180172632E-3</v>
      </c>
      <c r="AB992" s="2">
        <f>+DETALLE_GD_1[[#This Row],[VALOR PPTO]]*DETALLE_GD_1[[#This Row],[CANTIDAD RECIBIDA]]</f>
        <v>30504</v>
      </c>
      <c r="AC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2" s="3">
        <f>+DETALLE_GD_1[[#This Row],[CANTIDAD SOLICITADA]]-DETALLE_GD_1[[#This Row],[DEVOLUCIÓN]]</f>
        <v>6</v>
      </c>
      <c r="AE992" s="38" t="str">
        <f>+_xlfn.XLOOKUP(DETALLE_GD_1[[#This Row],[CODIGO]],PRODUCTOS[CODIGO],PRODUCTOS[DESC CORTA],"",0)</f>
        <v>MANILLA JUEGO</v>
      </c>
    </row>
    <row r="993" spans="1:31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6"/>
      <c r="V993" s="2"/>
      <c r="W993">
        <v>6045</v>
      </c>
      <c r="X993" s="2">
        <v>6579000000</v>
      </c>
      <c r="Y993" s="6">
        <v>38384</v>
      </c>
      <c r="Z993" s="38">
        <v>10010</v>
      </c>
      <c r="AA993" s="86">
        <f>+((DETALLE_GD_1[[#This Row],[VALOR X UN (GD)]]-DETALLE_GD_1[[#This Row],[VALOR PPTO]])/DETALLE_GD_1[[#This Row],[VALOR PPTO]])</f>
        <v>-5.2365568987077947E-3</v>
      </c>
      <c r="AB993" s="2">
        <f>+DETALLE_GD_1[[#This Row],[VALOR PPTO]]*DETALLE_GD_1[[#This Row],[CANTIDAD RECIBIDA]]</f>
        <v>38384</v>
      </c>
      <c r="AC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3" s="3">
        <f>+DETALLE_GD_1[[#This Row],[CANTIDAD SOLICITADA]]-DETALLE_GD_1[[#This Row],[DEVOLUCIÓN]]</f>
        <v>8</v>
      </c>
      <c r="AE993" s="38" t="str">
        <f>+_xlfn.XLOOKUP(DETALLE_GD_1[[#This Row],[CODIGO]],PRODUCTOS[CODIGO],PRODUCTOS[DESC CORTA],"",0)</f>
        <v>CILINDRO 03 LLAVE/LLAVE</v>
      </c>
    </row>
    <row r="994" spans="1:31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6"/>
      <c r="V994" s="2"/>
      <c r="W994">
        <v>6045</v>
      </c>
      <c r="X994" s="2">
        <v>6579000000</v>
      </c>
      <c r="Y994" s="6">
        <v>53904</v>
      </c>
      <c r="Z994" s="38">
        <v>10010</v>
      </c>
      <c r="AA994" s="86">
        <f>+((DETALLE_GD_1[[#This Row],[VALOR X UN (GD)]]-DETALLE_GD_1[[#This Row],[VALOR PPTO]])/DETALLE_GD_1[[#This Row],[VALOR PPTO]])</f>
        <v>-1.4748441674087266E-2</v>
      </c>
      <c r="AB994" s="2">
        <f>+DETALLE_GD_1[[#This Row],[VALOR PPTO]]*DETALLE_GD_1[[#This Row],[CANTIDAD RECIBIDA]]</f>
        <v>53904</v>
      </c>
      <c r="AC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4" s="3">
        <f>+DETALLE_GD_1[[#This Row],[CANTIDAD SOLICITADA]]-DETALLE_GD_1[[#This Row],[DEVOLUCIÓN]]</f>
        <v>8</v>
      </c>
      <c r="AE994" s="38" t="str">
        <f>+_xlfn.XLOOKUP(DETALLE_GD_1[[#This Row],[CODIGO]],PRODUCTOS[CODIGO],PRODUCTOS[DESC CORTA],"",0)</f>
        <v>CERRADURA DE EMB</v>
      </c>
    </row>
    <row r="995" spans="1:31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6"/>
      <c r="V995" s="2"/>
      <c r="W995">
        <v>6045</v>
      </c>
      <c r="X995" s="2">
        <v>6579000000</v>
      </c>
      <c r="Y995" s="6">
        <v>27034.133332000001</v>
      </c>
      <c r="Z995" s="38">
        <v>10010</v>
      </c>
      <c r="AA995" s="86">
        <f>+((DETALLE_GD_1[[#This Row],[VALOR X UN (GD)]]-DETALLE_GD_1[[#This Row],[VALOR PPTO]])/DETALLE_GD_1[[#This Row],[VALOR PPTO]])</f>
        <v>3.2768455842334898E-2</v>
      </c>
      <c r="AB995" s="2">
        <f>+DETALLE_GD_1[[#This Row],[VALOR PPTO]]*DETALLE_GD_1[[#This Row],[CANTIDAD RECIBIDA]]</f>
        <v>27034.1332</v>
      </c>
      <c r="AC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5" s="3">
        <f>+DETALLE_GD_1[[#This Row],[CANTIDAD SOLICITADA]]-DETALLE_GD_1[[#This Row],[DEVOLUCIÓN]]</f>
        <v>4</v>
      </c>
      <c r="AE995" s="38">
        <f>+_xlfn.XLOOKUP(DETALLE_GD_1[[#This Row],[CODIGO]],PRODUCTOS[CODIGO],PRODUCTOS[DESC CORTA],"",0)</f>
        <v>0</v>
      </c>
    </row>
    <row r="996" spans="1:31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6"/>
      <c r="V996" s="2"/>
      <c r="W996">
        <v>6045</v>
      </c>
      <c r="X996" s="2">
        <v>6579000000</v>
      </c>
      <c r="Y996" s="6">
        <v>113520</v>
      </c>
      <c r="Z996" s="38">
        <v>10010</v>
      </c>
      <c r="AA996" s="86">
        <f>+((DETALLE_GD_1[[#This Row],[VALOR X UN (GD)]]-DETALLE_GD_1[[#This Row],[VALOR PPTO]])/DETALLE_GD_1[[#This Row],[VALOR PPTO]])</f>
        <v>1.2332584566596505E-3</v>
      </c>
      <c r="AB996" s="2">
        <f>+DETALLE_GD_1[[#This Row],[VALOR PPTO]]*DETALLE_GD_1[[#This Row],[CANTIDAD RECIBIDA]]</f>
        <v>113520</v>
      </c>
      <c r="AC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6" s="3">
        <f>+DETALLE_GD_1[[#This Row],[CANTIDAD SOLICITADA]]-DETALLE_GD_1[[#This Row],[DEVOLUCIÓN]]</f>
        <v>15</v>
      </c>
      <c r="AE996" s="38" t="str">
        <f>+_xlfn.XLOOKUP(DETALLE_GD_1[[#This Row],[CODIGO]],PRODUCTOS[CODIGO],PRODUCTOS[DESC CORTA],"",0)</f>
        <v>CEERRADURA BAÑO 815 TUBULAR</v>
      </c>
    </row>
    <row r="997" spans="1:31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6"/>
      <c r="V997" s="2"/>
      <c r="W997">
        <v>6045</v>
      </c>
      <c r="X997" s="2">
        <v>6579000000</v>
      </c>
      <c r="Y997" s="6">
        <v>30384</v>
      </c>
      <c r="Z997" s="38">
        <v>10010</v>
      </c>
      <c r="AA997" s="86">
        <f>+((DETALLE_GD_1[[#This Row],[VALOR X UN (GD)]]-DETALLE_GD_1[[#This Row],[VALOR PPTO]])/DETALLE_GD_1[[#This Row],[VALOR PPTO]])</f>
        <v>8.4254870984728798E-3</v>
      </c>
      <c r="AB997" s="2">
        <f>+DETALLE_GD_1[[#This Row],[VALOR PPTO]]*DETALLE_GD_1[[#This Row],[CANTIDAD RECIBIDA]]</f>
        <v>30384</v>
      </c>
      <c r="AC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7" s="3">
        <f>+DETALLE_GD_1[[#This Row],[CANTIDAD SOLICITADA]]-DETALLE_GD_1[[#This Row],[DEVOLUCIÓN]]</f>
        <v>4</v>
      </c>
      <c r="AE997" s="38" t="str">
        <f>+_xlfn.XLOOKUP(DETALLE_GD_1[[#This Row],[CODIGO]],PRODUCTOS[CODIGO],PRODUCTOS[DESC CORTA],"",0)</f>
        <v>CERRADURA INOX 304</v>
      </c>
    </row>
    <row r="998" spans="1:31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6"/>
      <c r="V998" s="2"/>
      <c r="W998">
        <v>6045</v>
      </c>
      <c r="X998" s="2">
        <v>6579000000</v>
      </c>
      <c r="Y998" s="6">
        <v>134999.93025000003</v>
      </c>
      <c r="Z998" s="38">
        <v>10010</v>
      </c>
      <c r="AA998" s="86">
        <f>+((DETALLE_GD_1[[#This Row],[VALOR X UN (GD)]]-DETALLE_GD_1[[#This Row],[VALOR PPTO]])/DETALLE_GD_1[[#This Row],[VALOR PPTO]])</f>
        <v>5.1851878741837811E-7</v>
      </c>
      <c r="AB998" s="2">
        <f>+DETALLE_GD_1[[#This Row],[VALOR PPTO]]*DETALLE_GD_1[[#This Row],[CANTIDAD RECIBIDA]]</f>
        <v>134999.93</v>
      </c>
      <c r="AC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998" s="3">
        <f>+DETALLE_GD_1[[#This Row],[CANTIDAD SOLICITADA]]-DETALLE_GD_1[[#This Row],[DEVOLUCIÓN]]</f>
        <v>50</v>
      </c>
      <c r="AE998" s="38" t="str">
        <f>+_xlfn.XLOOKUP(DETALLE_GD_1[[#This Row],[CODIGO]],PRODUCTOS[CODIGO],PRODUCTOS[DESC CORTA],"",0)</f>
        <v>CORNIZA BLANCA</v>
      </c>
    </row>
    <row r="999" spans="1:31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6"/>
      <c r="V999" s="2"/>
      <c r="W999">
        <v>6045</v>
      </c>
      <c r="X999" s="2">
        <v>6579000000</v>
      </c>
      <c r="Y999" s="6">
        <v>1529748.5150160005</v>
      </c>
      <c r="Z999" s="38">
        <v>10010</v>
      </c>
      <c r="AA999" s="86">
        <f>+((DETALLE_GD_1[[#This Row],[VALOR X UN (GD)]]-DETALLE_GD_1[[#This Row],[VALOR PPTO]])/DETALLE_GD_1[[#This Row],[VALOR PPTO]])</f>
        <v>1.7172417873936391E-2</v>
      </c>
      <c r="AB999" s="2">
        <f>+DETALLE_GD_1[[#This Row],[VALOR PPTO]]*DETALLE_GD_1[[#This Row],[CANTIDAD RECIBIDA]]</f>
        <v>1529748.5183999999</v>
      </c>
      <c r="AC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999" s="3">
        <f>+DETALLE_GD_1[[#This Row],[CANTIDAD SOLICITADA]]-DETALLE_GD_1[[#This Row],[DEVOLUCIÓN]]</f>
        <v>72</v>
      </c>
      <c r="AE999" s="38" t="str">
        <f>+_xlfn.XLOOKUP(DETALLE_GD_1[[#This Row],[CODIGO]],PRODUCTOS[CODIGO],PRODUCTOS[DESC CORTA],"",0)</f>
        <v>SMARTPANEL</v>
      </c>
    </row>
    <row r="1000" spans="1:31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6"/>
      <c r="V1000" s="2"/>
      <c r="W1000">
        <v>6045</v>
      </c>
      <c r="X1000" s="2">
        <v>6579000000</v>
      </c>
      <c r="Y1000" s="6">
        <v>1866.9503550000009</v>
      </c>
      <c r="Z1000" s="38">
        <v>10010</v>
      </c>
      <c r="AA1000" s="86">
        <f>+((DETALLE_GD_1[[#This Row],[VALOR X UN (GD)]]-DETALLE_GD_1[[#This Row],[VALOR PPTO]])/DETALLE_GD_1[[#This Row],[VALOR PPTO]])</f>
        <v>2.6567390328128124E-5</v>
      </c>
      <c r="AB1000" s="2">
        <f>+DETALLE_GD_1[[#This Row],[VALOR PPTO]]*DETALLE_GD_1[[#This Row],[CANTIDAD RECIBIDA]]</f>
        <v>1866.9503999999999</v>
      </c>
      <c r="AC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0" s="3">
        <f>+DETALLE_GD_1[[#This Row],[CANTIDAD SOLICITADA]]-DETALLE_GD_1[[#This Row],[DEVOLUCIÓN]]</f>
        <v>1</v>
      </c>
      <c r="AE1000" s="38">
        <f>+_xlfn.XLOOKUP(DETALLE_GD_1[[#This Row],[CODIGO]],PRODUCTOS[CODIGO],PRODUCTOS[DESC CORTA],"",0)</f>
        <v>0</v>
      </c>
    </row>
    <row r="1001" spans="1:31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6"/>
      <c r="V1001" s="2"/>
      <c r="W1001">
        <v>6045</v>
      </c>
      <c r="X1001" s="2">
        <v>6579000000</v>
      </c>
      <c r="Y1001" s="6">
        <v>56671.606319999999</v>
      </c>
      <c r="Z1001" s="38">
        <v>10010</v>
      </c>
      <c r="AA1001" s="86">
        <f>+((DETALLE_GD_1[[#This Row],[VALOR X UN (GD)]]-DETALLE_GD_1[[#This Row],[VALOR PPTO]])/DETALLE_GD_1[[#This Row],[VALOR PPTO]])</f>
        <v>3.0692619346142256E-4</v>
      </c>
      <c r="AB1001" s="2">
        <f>+DETALLE_GD_1[[#This Row],[VALOR PPTO]]*DETALLE_GD_1[[#This Row],[CANTIDAD RECIBIDA]]</f>
        <v>56671.604999999996</v>
      </c>
      <c r="AC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1" s="3">
        <f>+DETALLE_GD_1[[#This Row],[CANTIDAD SOLICITADA]]-DETALLE_GD_1[[#This Row],[DEVOLUCIÓN]]</f>
        <v>30</v>
      </c>
      <c r="AE1001" s="38">
        <f>+_xlfn.XLOOKUP(DETALLE_GD_1[[#This Row],[CODIGO]],PRODUCTOS[CODIGO],PRODUCTOS[DESC CORTA],"",0)</f>
        <v>0</v>
      </c>
    </row>
    <row r="1002" spans="1:31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6"/>
      <c r="V1002" s="2"/>
      <c r="W1002">
        <v>6045</v>
      </c>
      <c r="X1002" s="2">
        <v>6579000000</v>
      </c>
      <c r="Y1002" s="6">
        <v>466856.99999999994</v>
      </c>
      <c r="Z1002" s="38">
        <v>10010</v>
      </c>
      <c r="AA1002" s="86">
        <f>+((DETALLE_GD_1[[#This Row],[VALOR X UN (GD)]]-DETALLE_GD_1[[#This Row],[VALOR PPTO]])/DETALLE_GD_1[[#This Row],[VALOR PPTO]])</f>
        <v>1.6493358780096941E-4</v>
      </c>
      <c r="AB1002" s="2">
        <f>+DETALLE_GD_1[[#This Row],[VALOR PPTO]]*DETALLE_GD_1[[#This Row],[CANTIDAD RECIBIDA]]</f>
        <v>466857</v>
      </c>
      <c r="AC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02" s="3">
        <f>+DETALLE_GD_1[[#This Row],[CANTIDAD SOLICITADA]]-DETALLE_GD_1[[#This Row],[DEVOLUCIÓN]]</f>
        <v>9</v>
      </c>
      <c r="AE1002" s="38" t="str">
        <f>+_xlfn.XLOOKUP(DETALLE_GD_1[[#This Row],[CODIGO]],PRODUCTOS[CODIGO],PRODUCTOS[DESC CORTA],"",0)</f>
        <v>PUERTA INTERIOR</v>
      </c>
    </row>
    <row r="1003" spans="1:31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6"/>
      <c r="V1003" s="2"/>
      <c r="W1003">
        <v>6045</v>
      </c>
      <c r="X1003" s="2">
        <v>6579000000</v>
      </c>
      <c r="Y1003" s="6">
        <v>476280</v>
      </c>
      <c r="Z1003" s="38">
        <v>10010</v>
      </c>
      <c r="AA1003" s="86">
        <f>+((DETALLE_GD_1[[#This Row],[VALOR X UN (GD)]]-DETALLE_GD_1[[#This Row],[VALOR PPTO]])/DETALLE_GD_1[[#This Row],[VALOR PPTO]])</f>
        <v>-1.9729990551776301E-2</v>
      </c>
      <c r="AB1003" s="2">
        <f>+DETALLE_GD_1[[#This Row],[VALOR PPTO]]*DETALLE_GD_1[[#This Row],[CANTIDAD RECIBIDA]]</f>
        <v>476280</v>
      </c>
      <c r="AC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3" s="3">
        <f>+DETALLE_GD_1[[#This Row],[CANTIDAD SOLICITADA]]-DETALLE_GD_1[[#This Row],[DEVOLUCIÓN]]</f>
        <v>9</v>
      </c>
      <c r="AE1003" s="38" t="str">
        <f>+_xlfn.XLOOKUP(DETALLE_GD_1[[#This Row],[CODIGO]],PRODUCTOS[CODIGO],PRODUCTOS[DESC CORTA],"",0)</f>
        <v/>
      </c>
    </row>
    <row r="1004" spans="1:31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6"/>
      <c r="V1004" s="2"/>
      <c r="W1004">
        <v>6045</v>
      </c>
      <c r="X1004" s="2">
        <v>6579000000</v>
      </c>
      <c r="Y1004" s="6">
        <v>213281.00396756755</v>
      </c>
      <c r="Z1004" s="38">
        <v>10010</v>
      </c>
      <c r="AA1004" s="86">
        <f>+((DETALLE_GD_1[[#This Row],[VALOR X UN (GD)]]-DETALLE_GD_1[[#This Row],[VALOR PPTO]])/DETALLE_GD_1[[#This Row],[VALOR PPTO]])</f>
        <v>-0.96822970634983885</v>
      </c>
      <c r="AB1004" s="2">
        <f>+DETALLE_GD_1[[#This Row],[VALOR PPTO]]*DETALLE_GD_1[[#This Row],[CANTIDAD RECIBIDA]]</f>
        <v>213281</v>
      </c>
      <c r="AC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4" s="3">
        <f>+DETALLE_GD_1[[#This Row],[CANTIDAD SOLICITADA]]-DETALLE_GD_1[[#This Row],[DEVOLUCIÓN]]</f>
        <v>2000</v>
      </c>
      <c r="AE1004" s="38" t="str">
        <f>+_xlfn.XLOOKUP(DETALLE_GD_1[[#This Row],[CODIGO]],PRODUCTOS[CODIGO],PRODUCTOS[DESC CORTA],"",0)</f>
        <v>TORNILLO CRS 6X1 5/8</v>
      </c>
    </row>
    <row r="1005" spans="1:31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6"/>
      <c r="V1005" s="2"/>
      <c r="W1005">
        <v>6045</v>
      </c>
      <c r="X1005" s="2">
        <v>6579000000</v>
      </c>
      <c r="Y1005" s="6">
        <v>15114.09764</v>
      </c>
      <c r="Z1005" s="38">
        <v>10010</v>
      </c>
      <c r="AA1005" s="86">
        <f>+((DETALLE_GD_1[[#This Row],[VALOR X UN (GD)]]-DETALLE_GD_1[[#This Row],[VALOR PPTO]])/DETALLE_GD_1[[#This Row],[VALOR PPTO]])</f>
        <v>-4.4203630279491375E-2</v>
      </c>
      <c r="AB1005" s="2">
        <f>+DETALLE_GD_1[[#This Row],[VALOR PPTO]]*DETALLE_GD_1[[#This Row],[CANTIDAD RECIBIDA]]</f>
        <v>15114.097999999998</v>
      </c>
      <c r="AC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5" s="3">
        <f>+DETALLE_GD_1[[#This Row],[CANTIDAD SOLICITADA]]-DETALLE_GD_1[[#This Row],[DEVOLUCIÓN]]</f>
        <v>20</v>
      </c>
      <c r="AE1005" s="38">
        <f>+_xlfn.XLOOKUP(DETALLE_GD_1[[#This Row],[CODIGO]],PRODUCTOS[CODIGO],PRODUCTOS[DESC CORTA],"",0)</f>
        <v>0</v>
      </c>
    </row>
    <row r="1006" spans="1:31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6"/>
      <c r="V1006" s="2"/>
      <c r="W1006">
        <v>6045</v>
      </c>
      <c r="X1006" s="2">
        <v>6579000000</v>
      </c>
      <c r="Y1006" s="6">
        <v>36852.390351000002</v>
      </c>
      <c r="Z1006" s="38">
        <v>10010</v>
      </c>
      <c r="AA1006" s="86">
        <f>+((DETALLE_GD_1[[#This Row],[VALOR X UN (GD)]]-DETALLE_GD_1[[#This Row],[VALOR PPTO]])/DETALLE_GD_1[[#This Row],[VALOR PPTO]])</f>
        <v>-1.3944577385168028E-3</v>
      </c>
      <c r="AB1006" s="2">
        <f>+DETALLE_GD_1[[#This Row],[VALOR PPTO]]*DETALLE_GD_1[[#This Row],[CANTIDAD RECIBIDA]]</f>
        <v>36852.3897</v>
      </c>
      <c r="AC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6" s="3">
        <f>+DETALLE_GD_1[[#This Row],[CANTIDAD SOLICITADA]]-DETALLE_GD_1[[#This Row],[DEVOLUCIÓN]]</f>
        <v>21</v>
      </c>
      <c r="AE1006" s="38" t="str">
        <f>+_xlfn.XLOOKUP(DETALLE_GD_1[[#This Row],[CODIGO]],PRODUCTOS[CODIGO],PRODUCTOS[DESC CORTA],"",0)</f>
        <v>ANGULO BLANCO</v>
      </c>
    </row>
    <row r="1007" spans="1:31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6"/>
      <c r="V1007" s="2"/>
      <c r="W1007">
        <v>6045</v>
      </c>
      <c r="X1007" s="2">
        <v>6579000000</v>
      </c>
      <c r="Y1007" s="6">
        <v>88104</v>
      </c>
      <c r="Z1007" s="38">
        <v>10010</v>
      </c>
      <c r="AA1007" s="86">
        <f>+((DETALLE_GD_1[[#This Row],[VALOR X UN (GD)]]-DETALLE_GD_1[[#This Row],[VALOR PPTO]])/DETALLE_GD_1[[#This Row],[VALOR PPTO]])</f>
        <v>2.4175973849087443E-3</v>
      </c>
      <c r="AB1007" s="2">
        <f>+DETALLE_GD_1[[#This Row],[VALOR PPTO]]*DETALLE_GD_1[[#This Row],[CANTIDAD RECIBIDA]]</f>
        <v>88104</v>
      </c>
      <c r="AC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7" s="3">
        <f>+DETALLE_GD_1[[#This Row],[CANTIDAD SOLICITADA]]-DETALLE_GD_1[[#This Row],[DEVOLUCIÓN]]</f>
        <v>24</v>
      </c>
      <c r="AE1007" s="38" t="str">
        <f>+_xlfn.XLOOKUP(DETALLE_GD_1[[#This Row],[CODIGO]],PRODUCTOS[CODIGO],PRODUCTOS[DESC CORTA],"",0)</f>
        <v>SELLO</v>
      </c>
    </row>
    <row r="1008" spans="1:31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6"/>
      <c r="V1008" s="2"/>
      <c r="W1008">
        <v>6045</v>
      </c>
      <c r="X1008" s="2">
        <v>6579000000</v>
      </c>
      <c r="Y1008" s="6">
        <v>19146</v>
      </c>
      <c r="Z1008" s="38">
        <v>10010</v>
      </c>
      <c r="AA1008" s="86">
        <f>+((DETALLE_GD_1[[#This Row],[VALOR X UN (GD)]]-DETALLE_GD_1[[#This Row],[VALOR PPTO]])/DETALLE_GD_1[[#This Row],[VALOR PPTO]])</f>
        <v>-5.2240676903860547E-5</v>
      </c>
      <c r="AB1008" s="2">
        <f>+DETALLE_GD_1[[#This Row],[VALOR PPTO]]*DETALLE_GD_1[[#This Row],[CANTIDAD RECIBIDA]]</f>
        <v>19146</v>
      </c>
      <c r="AC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8" s="3">
        <f>+DETALLE_GD_1[[#This Row],[CANTIDAD SOLICITADA]]-DETALLE_GD_1[[#This Row],[DEVOLUCIÓN]]</f>
        <v>6</v>
      </c>
      <c r="AE1008" s="38" t="str">
        <f>+_xlfn.XLOOKUP(DETALLE_GD_1[[#This Row],[CODIGO]],PRODUCTOS[CODIGO],PRODUCTOS[DESC CORTA],"",0)</f>
        <v>PERFIL ESQUINERO INTERIOR</v>
      </c>
    </row>
    <row r="1009" spans="1:31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6"/>
      <c r="V1009" s="2"/>
      <c r="W1009">
        <v>6045</v>
      </c>
      <c r="X1009" s="2">
        <v>6579000000</v>
      </c>
      <c r="Y1009" s="6">
        <v>14562</v>
      </c>
      <c r="Z1009" s="38">
        <v>10010</v>
      </c>
      <c r="AA1009" s="86">
        <f>+((DETALLE_GD_1[[#This Row],[VALOR X UN (GD)]]-DETALLE_GD_1[[#This Row],[VALOR PPTO]])/DETALLE_GD_1[[#This Row],[VALOR PPTO]])</f>
        <v>0</v>
      </c>
      <c r="AB1009" s="2">
        <f>+DETALLE_GD_1[[#This Row],[VALOR PPTO]]*DETALLE_GD_1[[#This Row],[CANTIDAD RECIBIDA]]</f>
        <v>14562</v>
      </c>
      <c r="AC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09" s="3">
        <f>+DETALLE_GD_1[[#This Row],[CANTIDAD SOLICITADA]]-DETALLE_GD_1[[#This Row],[DEVOLUCIÓN]]</f>
        <v>6</v>
      </c>
      <c r="AE1009" s="38" t="str">
        <f>+_xlfn.XLOOKUP(DETALLE_GD_1[[#This Row],[CODIGO]],PRODUCTOS[CODIGO],PRODUCTOS[DESC CORTA],"",0)</f>
        <v>PERFIL ESQUINERO ENCUENTRO</v>
      </c>
    </row>
    <row r="1010" spans="1:31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6"/>
      <c r="V1010" s="2"/>
      <c r="W1010">
        <v>6045</v>
      </c>
      <c r="X1010" s="2">
        <v>6579000000</v>
      </c>
      <c r="Y1010" s="6">
        <v>917083.44828000001</v>
      </c>
      <c r="Z1010" s="38">
        <v>10010</v>
      </c>
      <c r="AA1010" s="86">
        <f>+((DETALLE_GD_1[[#This Row],[VALOR X UN (GD)]]-DETALLE_GD_1[[#This Row],[VALOR PPTO]])/DETALLE_GD_1[[#This Row],[VALOR PPTO]])</f>
        <v>-6.0882660265830701E-3</v>
      </c>
      <c r="AB1010" s="2">
        <f>+DETALLE_GD_1[[#This Row],[VALOR PPTO]]*DETALLE_GD_1[[#This Row],[CANTIDAD RECIBIDA]]</f>
        <v>917083.44800000009</v>
      </c>
      <c r="AC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0" s="3">
        <f>+DETALLE_GD_1[[#This Row],[CANTIDAD SOLICITADA]]-DETALLE_GD_1[[#This Row],[DEVOLUCIÓN]]</f>
        <v>40</v>
      </c>
      <c r="AE1010" s="38" t="str">
        <f>+_xlfn.XLOOKUP(DETALLE_GD_1[[#This Row],[CODIGO]],PRODUCTOS[CODIGO],PRODUCTOS[DESC CORTA],"",0)</f>
        <v>SIMPLISIMA</v>
      </c>
    </row>
    <row r="1011" spans="1:31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6" t="s">
        <v>2012</v>
      </c>
      <c r="V1011" s="2">
        <v>1198548</v>
      </c>
      <c r="W1011">
        <v>6045</v>
      </c>
      <c r="X1011" s="2">
        <v>6579000000</v>
      </c>
      <c r="Y1011" s="6">
        <v>22804.146594000005</v>
      </c>
      <c r="Z1011" s="38">
        <v>10010</v>
      </c>
      <c r="AA1011" s="86">
        <f>+((DETALLE_GD_1[[#This Row],[VALOR X UN (GD)]]-DETALLE_GD_1[[#This Row],[VALOR PPTO]])/DETALLE_GD_1[[#This Row],[VALOR PPTO]])</f>
        <v>-1.3797490672151356E-4</v>
      </c>
      <c r="AB1011" s="2">
        <f>+DETALLE_GD_1[[#This Row],[VALOR PPTO]]*DETALLE_GD_1[[#This Row],[CANTIDAD RECIBIDA]]</f>
        <v>22804.1466</v>
      </c>
      <c r="AC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1" s="3">
        <f>+DETALLE_GD_1[[#This Row],[CANTIDAD SOLICITADA]]-DETALLE_GD_1[[#This Row],[DEVOLUCIÓN]]</f>
        <v>6</v>
      </c>
      <c r="AE1011" s="38">
        <f>+_xlfn.XLOOKUP(DETALLE_GD_1[[#This Row],[CODIGO]],PRODUCTOS[CODIGO],PRODUCTOS[DESC CORTA],"",0)</f>
        <v>0</v>
      </c>
    </row>
    <row r="1012" spans="1:31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6"/>
      <c r="V1012" s="2"/>
      <c r="W1012">
        <v>6045</v>
      </c>
      <c r="X1012" s="2">
        <v>6579000000</v>
      </c>
      <c r="Y1012" s="6">
        <v>475295.51668</v>
      </c>
      <c r="Z1012" s="38">
        <v>10010</v>
      </c>
      <c r="AA1012" s="86">
        <f>+((DETALLE_GD_1[[#This Row],[VALOR X UN (GD)]]-DETALLE_GD_1[[#This Row],[VALOR PPTO]])/DETALLE_GD_1[[#This Row],[VALOR PPTO]])</f>
        <v>9.3378713886288892E-2</v>
      </c>
      <c r="AB1012" s="2">
        <f>+DETALLE_GD_1[[#This Row],[VALOR PPTO]]*DETALLE_GD_1[[#This Row],[CANTIDAD RECIBIDA]]</f>
        <v>475295.516</v>
      </c>
      <c r="AC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12" s="3">
        <f>+DETALLE_GD_1[[#This Row],[CANTIDAD SOLICITADA]]-DETALLE_GD_1[[#This Row],[DEVOLUCIÓN]]</f>
        <v>40</v>
      </c>
      <c r="AE1012" s="38" t="str">
        <f>+_xlfn.XLOOKUP(DETALLE_GD_1[[#This Row],[CODIGO]],PRODUCTOS[CODIGO],PRODUCTOS[DESC CORTA],"",0)</f>
        <v>PISO TARKET</v>
      </c>
    </row>
    <row r="1013" spans="1:31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6"/>
      <c r="V1013" s="2"/>
      <c r="W1013">
        <v>6045</v>
      </c>
      <c r="X1013" s="2">
        <v>6579000000</v>
      </c>
      <c r="Y1013" s="6">
        <v>50286.86</v>
      </c>
      <c r="Z1013" s="38">
        <v>10010</v>
      </c>
      <c r="AA1013" s="86">
        <f>+((DETALLE_GD_1[[#This Row],[VALOR X UN (GD)]]-DETALLE_GD_1[[#This Row],[VALOR PPTO]])/DETALLE_GD_1[[#This Row],[VALOR PPTO]])</f>
        <v>-1.5627541667942689E-2</v>
      </c>
      <c r="AB1013" s="2">
        <f>+DETALLE_GD_1[[#This Row],[VALOR PPTO]]*DETALLE_GD_1[[#This Row],[CANTIDAD RECIBIDA]]</f>
        <v>50286.86</v>
      </c>
      <c r="AC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3" s="3">
        <f>+DETALLE_GD_1[[#This Row],[CANTIDAD SOLICITADA]]-DETALLE_GD_1[[#This Row],[DEVOLUCIÓN]]</f>
        <v>1</v>
      </c>
      <c r="AE1013" s="38" t="str">
        <f>+_xlfn.XLOOKUP(DETALLE_GD_1[[#This Row],[CODIGO]],PRODUCTOS[CODIGO],PRODUCTOS[DESC CORTA],"",0)</f>
        <v>ESMALTE AL AGUA</v>
      </c>
    </row>
    <row r="1014" spans="1:31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6"/>
      <c r="V1014" s="2"/>
      <c r="W1014">
        <v>6045</v>
      </c>
      <c r="X1014" s="2">
        <v>6579000000</v>
      </c>
      <c r="Y1014" s="6">
        <v>33035.321376</v>
      </c>
      <c r="Z1014" s="38">
        <v>10010</v>
      </c>
      <c r="AA1014" s="86">
        <f>+((DETALLE_GD_1[[#This Row],[VALOR X UN (GD)]]-DETALLE_GD_1[[#This Row],[VALOR PPTO]])/DETALLE_GD_1[[#This Row],[VALOR PPTO]])</f>
        <v>2.0559812453786519E-5</v>
      </c>
      <c r="AB1014" s="2">
        <f>+DETALLE_GD_1[[#This Row],[VALOR PPTO]]*DETALLE_GD_1[[#This Row],[CANTIDAD RECIBIDA]]</f>
        <v>33035.320800000001</v>
      </c>
      <c r="AC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4" s="3">
        <f>+DETALLE_GD_1[[#This Row],[CANTIDAD SOLICITADA]]-DETALLE_GD_1[[#This Row],[DEVOLUCIÓN]]</f>
        <v>24</v>
      </c>
      <c r="AE1014" s="38">
        <f>+_xlfn.XLOOKUP(DETALLE_GD_1[[#This Row],[CODIGO]],PRODUCTOS[CODIGO],PRODUCTOS[DESC CORTA],"",0)</f>
        <v>0</v>
      </c>
    </row>
    <row r="1015" spans="1:31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6"/>
      <c r="V1015" s="2"/>
      <c r="W1015">
        <v>6045</v>
      </c>
      <c r="X1015" s="2">
        <v>6579000000</v>
      </c>
      <c r="Y1015" s="6">
        <v>40514.000000000007</v>
      </c>
      <c r="Z1015" s="38">
        <v>10010</v>
      </c>
      <c r="AA1015" s="86">
        <f>+((DETALLE_GD_1[[#This Row],[VALOR X UN (GD)]]-DETALLE_GD_1[[#This Row],[VALOR PPTO]])/DETALLE_GD_1[[#This Row],[VALOR PPTO]])</f>
        <v>0.16423955916473312</v>
      </c>
      <c r="AB1015" s="2">
        <f>+DETALLE_GD_1[[#This Row],[VALOR PPTO]]*DETALLE_GD_1[[#This Row],[CANTIDAD RECIBIDA]]</f>
        <v>40514</v>
      </c>
      <c r="AC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5" s="3">
        <f>+DETALLE_GD_1[[#This Row],[CANTIDAD SOLICITADA]]-DETALLE_GD_1[[#This Row],[DEVOLUCIÓN]]</f>
        <v>47</v>
      </c>
      <c r="AE1015" s="38">
        <f>+_xlfn.XLOOKUP(DETALLE_GD_1[[#This Row],[CODIGO]],PRODUCTOS[CODIGO],PRODUCTOS[DESC CORTA],"",0)</f>
        <v>0</v>
      </c>
    </row>
    <row r="1016" spans="1:31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707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6"/>
      <c r="V1016" s="2"/>
      <c r="W1016">
        <v>6045</v>
      </c>
      <c r="X1016" s="2">
        <v>6579000000</v>
      </c>
      <c r="Y1016" s="6" t="s">
        <v>355</v>
      </c>
      <c r="Z1016" s="38">
        <v>10010</v>
      </c>
      <c r="AA1016" s="86" t="e">
        <f>+((DETALLE_GD_1[[#This Row],[VALOR X UN (GD)]]-DETALLE_GD_1[[#This Row],[VALOR PPTO]])/DETALLE_GD_1[[#This Row],[VALOR PPTO]])</f>
        <v>#DIV/0!</v>
      </c>
      <c r="AB1016" s="2">
        <f>+DETALLE_GD_1[[#This Row],[VALOR PPTO]]*DETALLE_GD_1[[#This Row],[CANTIDAD RECIBIDA]]</f>
        <v>0</v>
      </c>
      <c r="AC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6" s="3">
        <f>+DETALLE_GD_1[[#This Row],[CANTIDAD SOLICITADA]]-DETALLE_GD_1[[#This Row],[DEVOLUCIÓN]]</f>
        <v>12</v>
      </c>
      <c r="AE1016" s="38" t="str">
        <f>+_xlfn.XLOOKUP(DETALLE_GD_1[[#This Row],[CODIGO]],PRODUCTOS[CODIGO],PRODUCTOS[DESC CORTA],"",0)</f>
        <v/>
      </c>
    </row>
    <row r="1017" spans="1:31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6"/>
      <c r="V1017" s="2"/>
      <c r="W1017">
        <v>6045</v>
      </c>
      <c r="X1017" s="2">
        <v>6579000000</v>
      </c>
      <c r="Y1017" s="6" t="s">
        <v>355</v>
      </c>
      <c r="Z1017" s="38">
        <v>10010</v>
      </c>
      <c r="AA1017" s="86" t="e">
        <f>+((DETALLE_GD_1[[#This Row],[VALOR X UN (GD)]]-DETALLE_GD_1[[#This Row],[VALOR PPTO]])/DETALLE_GD_1[[#This Row],[VALOR PPTO]])</f>
        <v>#DIV/0!</v>
      </c>
      <c r="AB1017" s="2">
        <f>+DETALLE_GD_1[[#This Row],[VALOR PPTO]]*DETALLE_GD_1[[#This Row],[CANTIDAD RECIBIDA]]</f>
        <v>0</v>
      </c>
      <c r="AC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7" s="3">
        <f>+DETALLE_GD_1[[#This Row],[CANTIDAD SOLICITADA]]-DETALLE_GD_1[[#This Row],[DEVOLUCIÓN]]</f>
        <v>1</v>
      </c>
      <c r="AE1017" s="38" t="str">
        <f>+_xlfn.XLOOKUP(DETALLE_GD_1[[#This Row],[CODIGO]],PRODUCTOS[CODIGO],PRODUCTOS[DESC CORTA],"",0)</f>
        <v/>
      </c>
    </row>
    <row r="1018" spans="1:31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6"/>
      <c r="V1018" s="2"/>
      <c r="W1018">
        <v>6045</v>
      </c>
      <c r="X1018" s="2">
        <v>6579000000</v>
      </c>
      <c r="Y1018" s="6">
        <v>145847</v>
      </c>
      <c r="Z1018" s="38">
        <v>10010</v>
      </c>
      <c r="AA1018" s="86">
        <f>+((DETALLE_GD_1[[#This Row],[VALOR X UN (GD)]]-DETALLE_GD_1[[#This Row],[VALOR PPTO]])/DETALLE_GD_1[[#This Row],[VALOR PPTO]])</f>
        <v>-2.2729298511453784E-2</v>
      </c>
      <c r="AB1018" s="2">
        <f>+DETALLE_GD_1[[#This Row],[VALOR PPTO]]*DETALLE_GD_1[[#This Row],[CANTIDAD RECIBIDA]]</f>
        <v>145847</v>
      </c>
      <c r="AC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8" s="3">
        <f>+DETALLE_GD_1[[#This Row],[CANTIDAD SOLICITADA]]-DETALLE_GD_1[[#This Row],[DEVOLUCIÓN]]</f>
        <v>1</v>
      </c>
      <c r="AE1018" s="38" t="str">
        <f>+_xlfn.XLOOKUP(DETALLE_GD_1[[#This Row],[CODIGO]],PRODUCTOS[CODIGO],PRODUCTOS[DESC CORTA],"",0)</f>
        <v>KIT PREC</v>
      </c>
    </row>
    <row r="1019" spans="1:31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709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6"/>
      <c r="V1019" s="2"/>
      <c r="W1019">
        <v>6045</v>
      </c>
      <c r="X1019" s="2">
        <v>6579000000</v>
      </c>
      <c r="Y1019" s="6" t="s">
        <v>355</v>
      </c>
      <c r="Z1019" s="38">
        <v>10010</v>
      </c>
      <c r="AA1019" s="86" t="e">
        <f>+((DETALLE_GD_1[[#This Row],[VALOR X UN (GD)]]-DETALLE_GD_1[[#This Row],[VALOR PPTO]])/DETALLE_GD_1[[#This Row],[VALOR PPTO]])</f>
        <v>#DIV/0!</v>
      </c>
      <c r="AB1019" s="2">
        <f>+DETALLE_GD_1[[#This Row],[VALOR PPTO]]*DETALLE_GD_1[[#This Row],[CANTIDAD RECIBIDA]]</f>
        <v>0</v>
      </c>
      <c r="AC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19" s="3">
        <f>+DETALLE_GD_1[[#This Row],[CANTIDAD SOLICITADA]]-DETALLE_GD_1[[#This Row],[DEVOLUCIÓN]]</f>
        <v>1</v>
      </c>
      <c r="AE1019" s="38" t="str">
        <f>+_xlfn.XLOOKUP(DETALLE_GD_1[[#This Row],[CODIGO]],PRODUCTOS[CODIGO],PRODUCTOS[DESC CORTA],"",0)</f>
        <v/>
      </c>
    </row>
    <row r="1020" spans="1:31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6"/>
      <c r="V1020" s="2"/>
      <c r="W1020">
        <v>6045</v>
      </c>
      <c r="X1020" s="2">
        <v>6579000000</v>
      </c>
      <c r="Y1020" s="6">
        <v>102622</v>
      </c>
      <c r="Z1020" s="38">
        <v>10010</v>
      </c>
      <c r="AA1020" s="86">
        <f>+((DETALLE_GD_1[[#This Row],[VALOR X UN (GD)]]-DETALLE_GD_1[[#This Row],[VALOR PPTO]])/DETALLE_GD_1[[#This Row],[VALOR PPTO]])</f>
        <v>0</v>
      </c>
      <c r="AB1020" s="2">
        <f>+DETALLE_GD_1[[#This Row],[VALOR PPTO]]*DETALLE_GD_1[[#This Row],[CANTIDAD RECIBIDA]]</f>
        <v>102622</v>
      </c>
      <c r="AC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0" s="3">
        <f>+DETALLE_GD_1[[#This Row],[CANTIDAD SOLICITADA]]-DETALLE_GD_1[[#This Row],[DEVOLUCIÓN]]</f>
        <v>1</v>
      </c>
      <c r="AE1020" s="38" t="str">
        <f>+_xlfn.XLOOKUP(DETALLE_GD_1[[#This Row],[CODIGO]],PRODUCTOS[CODIGO],PRODUCTOS[DESC CORTA],"",0)</f>
        <v>KIT PRECOLGADO</v>
      </c>
    </row>
    <row r="1021" spans="1:31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6"/>
      <c r="V1021" s="2"/>
      <c r="W1021">
        <v>6045</v>
      </c>
      <c r="X1021" s="2">
        <v>6579000000</v>
      </c>
      <c r="Y1021" s="6">
        <v>6392</v>
      </c>
      <c r="Z1021" s="38">
        <v>10010</v>
      </c>
      <c r="AA1021" s="86">
        <f>+((DETALLE_GD_1[[#This Row],[VALOR X UN (GD)]]-DETALLE_GD_1[[#This Row],[VALOR PPTO]])/DETALLE_GD_1[[#This Row],[VALOR PPTO]])</f>
        <v>0.11717772215269086</v>
      </c>
      <c r="AB1021" s="2">
        <f>+DETALLE_GD_1[[#This Row],[VALOR PPTO]]*DETALLE_GD_1[[#This Row],[CANTIDAD RECIBIDA]]</f>
        <v>6392</v>
      </c>
      <c r="AC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1" s="3">
        <f>+DETALLE_GD_1[[#This Row],[CANTIDAD SOLICITADA]]-DETALLE_GD_1[[#This Row],[DEVOLUCIÓN]]</f>
        <v>4</v>
      </c>
      <c r="AE1021" s="38" t="str">
        <f>+_xlfn.XLOOKUP(DETALLE_GD_1[[#This Row],[CODIGO]],PRODUCTOS[CODIGO],PRODUCTOS[DESC CORTA],"",0)</f>
        <v>CUADRADILLO EXPANSION 8X</v>
      </c>
    </row>
    <row r="1022" spans="1:31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6" t="s">
        <v>2022</v>
      </c>
      <c r="V1022" s="2">
        <v>10322887</v>
      </c>
      <c r="W1022">
        <v>6045</v>
      </c>
      <c r="X1022" s="2">
        <v>6579000000</v>
      </c>
      <c r="Y1022" s="6">
        <v>595580</v>
      </c>
      <c r="Z1022" s="38">
        <v>10010</v>
      </c>
      <c r="AA1022" s="86">
        <f>+((DETALLE_GD_1[[#This Row],[VALOR X UN (GD)]]-DETALLE_GD_1[[#This Row],[VALOR PPTO]])/DETALLE_GD_1[[#This Row],[VALOR PPTO]])</f>
        <v>0.31116894455824584</v>
      </c>
      <c r="AB1022" s="2">
        <f>+DETALLE_GD_1[[#This Row],[VALOR PPTO]]*DETALLE_GD_1[[#This Row],[CANTIDAD RECIBIDA]]</f>
        <v>595580</v>
      </c>
      <c r="AC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22" s="3">
        <f>+DETALLE_GD_1[[#This Row],[CANTIDAD SOLICITADA]]-DETALLE_GD_1[[#This Row],[DEVOLUCIÓN]]</f>
        <v>20</v>
      </c>
      <c r="AE1022" s="38">
        <f>+_xlfn.XLOOKUP(DETALLE_GD_1[[#This Row],[CODIGO]],PRODUCTOS[CODIGO],PRODUCTOS[DESC CORTA],"",0)</f>
        <v>0</v>
      </c>
    </row>
    <row r="1023" spans="1:31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6"/>
      <c r="V1023" s="2"/>
      <c r="W1023">
        <v>6045</v>
      </c>
      <c r="X1023" s="2">
        <v>6579000000</v>
      </c>
      <c r="Y1023" s="6">
        <v>58589.263160000002</v>
      </c>
      <c r="Z1023" s="38">
        <v>10010</v>
      </c>
      <c r="AA1023" s="86">
        <f>+((DETALLE_GD_1[[#This Row],[VALOR X UN (GD)]]-DETALLE_GD_1[[#This Row],[VALOR PPTO]])/DETALLE_GD_1[[#This Row],[VALOR PPTO]])</f>
        <v>-0.16481285718147953</v>
      </c>
      <c r="AB1023" s="2">
        <f>+DETALLE_GD_1[[#This Row],[VALOR PPTO]]*DETALLE_GD_1[[#This Row],[CANTIDAD RECIBIDA]]</f>
        <v>58589.264000000003</v>
      </c>
      <c r="AC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3" s="3">
        <f>+DETALLE_GD_1[[#This Row],[CANTIDAD SOLICITADA]]-DETALLE_GD_1[[#This Row],[DEVOLUCIÓN]]</f>
        <v>20</v>
      </c>
      <c r="AE1023" s="38">
        <f>+_xlfn.XLOOKUP(DETALLE_GD_1[[#This Row],[CODIGO]],PRODUCTOS[CODIGO],PRODUCTOS[DESC CORTA],"",0)</f>
        <v>0</v>
      </c>
    </row>
    <row r="1024" spans="1:31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6"/>
      <c r="V1024" s="2"/>
      <c r="W1024">
        <v>6045</v>
      </c>
      <c r="X1024" s="2">
        <v>6579000000</v>
      </c>
      <c r="Y1024" s="6">
        <v>45608.293188000011</v>
      </c>
      <c r="Z1024" s="38">
        <v>10010</v>
      </c>
      <c r="AA1024" s="86">
        <f>+((DETALLE_GD_1[[#This Row],[VALOR X UN (GD)]]-DETALLE_GD_1[[#This Row],[VALOR PPTO]])/DETALLE_GD_1[[#This Row],[VALOR PPTO]])</f>
        <v>-1.1605784011229058E-4</v>
      </c>
      <c r="AB1024" s="2">
        <f>+DETALLE_GD_1[[#This Row],[VALOR PPTO]]*DETALLE_GD_1[[#This Row],[CANTIDAD RECIBIDA]]</f>
        <v>45608.2932</v>
      </c>
      <c r="AC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4" s="3">
        <f>+DETALLE_GD_1[[#This Row],[CANTIDAD SOLICITADA]]-DETALLE_GD_1[[#This Row],[DEVOLUCIÓN]]</f>
        <v>12</v>
      </c>
      <c r="AE1024" s="38">
        <f>+_xlfn.XLOOKUP(DETALLE_GD_1[[#This Row],[CODIGO]],PRODUCTOS[CODIGO],PRODUCTOS[DESC CORTA],"",0)</f>
        <v>0</v>
      </c>
    </row>
    <row r="1025" spans="1:31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759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6"/>
      <c r="V1025" s="2"/>
      <c r="W1025">
        <v>6045</v>
      </c>
      <c r="X1025" s="2">
        <v>6579000000</v>
      </c>
      <c r="Y1025" s="6" t="s">
        <v>355</v>
      </c>
      <c r="Z1025" s="38">
        <v>10010</v>
      </c>
      <c r="AA1025" s="86" t="e">
        <f>+((DETALLE_GD_1[[#This Row],[VALOR X UN (GD)]]-DETALLE_GD_1[[#This Row],[VALOR PPTO]])/DETALLE_GD_1[[#This Row],[VALOR PPTO]])</f>
        <v>#DIV/0!</v>
      </c>
      <c r="AB1025" s="2">
        <f>+DETALLE_GD_1[[#This Row],[VALOR PPTO]]*DETALLE_GD_1[[#This Row],[CANTIDAD RECIBIDA]]</f>
        <v>0</v>
      </c>
      <c r="AC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5" s="3">
        <f>+DETALLE_GD_1[[#This Row],[CANTIDAD SOLICITADA]]-DETALLE_GD_1[[#This Row],[DEVOLUCIÓN]]</f>
        <v>12</v>
      </c>
      <c r="AE1025" s="38" t="str">
        <f>+_xlfn.XLOOKUP(DETALLE_GD_1[[#This Row],[CODIGO]],PRODUCTOS[CODIGO],PRODUCTOS[DESC CORTA],"",0)</f>
        <v/>
      </c>
    </row>
    <row r="1026" spans="1:31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6"/>
      <c r="V1026" s="2"/>
      <c r="W1026">
        <v>6045</v>
      </c>
      <c r="X1026" s="2">
        <v>6579000000</v>
      </c>
      <c r="Y1026" s="6">
        <v>9721.2972000000009</v>
      </c>
      <c r="Z1026" s="38">
        <v>10010</v>
      </c>
      <c r="AA1026" s="86">
        <f>+((DETALLE_GD_1[[#This Row],[VALOR X UN (GD)]]-DETALLE_GD_1[[#This Row],[VALOR PPTO]])/DETALLE_GD_1[[#This Row],[VALOR PPTO]])</f>
        <v>-3.0860006665908791E-5</v>
      </c>
      <c r="AB1026" s="2">
        <f>+DETALLE_GD_1[[#This Row],[VALOR PPTO]]*DETALLE_GD_1[[#This Row],[CANTIDAD RECIBIDA]]</f>
        <v>9721.3200000000015</v>
      </c>
      <c r="AC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6" s="3">
        <f>+DETALLE_GD_1[[#This Row],[CANTIDAD SOLICITADA]]-DETALLE_GD_1[[#This Row],[DEVOLUCIÓN]]</f>
        <v>600</v>
      </c>
      <c r="AE1026" s="38">
        <f>+_xlfn.XLOOKUP(DETALLE_GD_1[[#This Row],[CODIGO]],PRODUCTOS[CODIGO],PRODUCTOS[DESC CORTA],"",0)</f>
        <v>0</v>
      </c>
    </row>
    <row r="1027" spans="1:31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6"/>
      <c r="V1027" s="2"/>
      <c r="W1027">
        <v>6045</v>
      </c>
      <c r="X1027" s="2">
        <v>6579000000</v>
      </c>
      <c r="Y1027" s="6">
        <v>335149.81132199999</v>
      </c>
      <c r="Z1027" s="38">
        <v>10010</v>
      </c>
      <c r="AA1027" s="86">
        <f>+((DETALLE_GD_1[[#This Row],[VALOR X UN (GD)]]-DETALLE_GD_1[[#This Row],[VALOR PPTO]])/DETALLE_GD_1[[#This Row],[VALOR PPTO]])</f>
        <v>0.10268001720259956</v>
      </c>
      <c r="AB1027" s="2">
        <f>+DETALLE_GD_1[[#This Row],[VALOR PPTO]]*DETALLE_GD_1[[#This Row],[CANTIDAD RECIBIDA]]</f>
        <v>335149.81140000001</v>
      </c>
      <c r="AC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7" s="3">
        <f>+DETALLE_GD_1[[#This Row],[CANTIDAD SOLICITADA]]-DETALLE_GD_1[[#This Row],[DEVOLUCIÓN]]</f>
        <v>6</v>
      </c>
      <c r="AE1027" s="38">
        <f>+_xlfn.XLOOKUP(DETALLE_GD_1[[#This Row],[CODIGO]],PRODUCTOS[CODIGO],PRODUCTOS[DESC CORTA],"",0)</f>
        <v>0</v>
      </c>
    </row>
    <row r="1028" spans="1:31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760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6"/>
      <c r="V1028" s="2"/>
      <c r="W1028">
        <v>6045</v>
      </c>
      <c r="X1028" s="2">
        <v>6579000000</v>
      </c>
      <c r="Y1028" s="6">
        <v>147092.13990900002</v>
      </c>
      <c r="Z1028" s="38">
        <v>10010</v>
      </c>
      <c r="AA1028" s="86">
        <f>+((DETALLE_GD_1[[#This Row],[VALOR X UN (GD)]]-DETALLE_GD_1[[#This Row],[VALOR PPTO]])/DETALLE_GD_1[[#This Row],[VALOR PPTO]])</f>
        <v>-9.504246800645691E-7</v>
      </c>
      <c r="AB1028" s="2">
        <f>+DETALLE_GD_1[[#This Row],[VALOR PPTO]]*DETALLE_GD_1[[#This Row],[CANTIDAD RECIBIDA]]</f>
        <v>147092.13990000001</v>
      </c>
      <c r="AC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8" s="3">
        <f>+DETALLE_GD_1[[#This Row],[CANTIDAD SOLICITADA]]-DETALLE_GD_1[[#This Row],[DEVOLUCIÓN]]</f>
        <v>3</v>
      </c>
      <c r="AE1028" s="38">
        <f>+_xlfn.XLOOKUP(DETALLE_GD_1[[#This Row],[CODIGO]],PRODUCTOS[CODIGO],PRODUCTOS[DESC CORTA],"",0)</f>
        <v>0</v>
      </c>
    </row>
    <row r="1029" spans="1:31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6"/>
      <c r="V1029" s="2"/>
      <c r="W1029">
        <v>6045</v>
      </c>
      <c r="X1029" s="2">
        <v>6579000000</v>
      </c>
      <c r="Y1029" s="6">
        <v>142344.40430999998</v>
      </c>
      <c r="Z1029" s="38">
        <v>10010</v>
      </c>
      <c r="AA1029" s="86">
        <f>+((DETALLE_GD_1[[#This Row],[VALOR X UN (GD)]]-DETALLE_GD_1[[#This Row],[VALOR PPTO]])/DETALLE_GD_1[[#This Row],[VALOR PPTO]])</f>
        <v>-2.8409968182735337E-6</v>
      </c>
      <c r="AB1029" s="2">
        <f>+DETALLE_GD_1[[#This Row],[VALOR PPTO]]*DETALLE_GD_1[[#This Row],[CANTIDAD RECIBIDA]]</f>
        <v>142344.4044</v>
      </c>
      <c r="AC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29" s="3">
        <f>+DETALLE_GD_1[[#This Row],[CANTIDAD SOLICITADA]]-DETALLE_GD_1[[#This Row],[DEVOLUCIÓN]]</f>
        <v>6</v>
      </c>
      <c r="AE1029" s="38">
        <f>+_xlfn.XLOOKUP(DETALLE_GD_1[[#This Row],[CODIGO]],PRODUCTOS[CODIGO],PRODUCTOS[DESC CORTA],"",0)</f>
        <v>0</v>
      </c>
    </row>
    <row r="1030" spans="1:31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6"/>
      <c r="V1030" s="2"/>
      <c r="W1030">
        <v>6045</v>
      </c>
      <c r="X1030" s="2">
        <v>6579000000</v>
      </c>
      <c r="Y1030" s="6">
        <v>1892700.9599999995</v>
      </c>
      <c r="Z1030" s="38">
        <v>10010</v>
      </c>
      <c r="AA1030" s="86">
        <f>+((DETALLE_GD_1[[#This Row],[VALOR X UN (GD)]]-DETALLE_GD_1[[#This Row],[VALOR PPTO]])/DETALLE_GD_1[[#This Row],[VALOR PPTO]])</f>
        <v>2.1133821040261184E-7</v>
      </c>
      <c r="AB1030" s="2">
        <f>+DETALLE_GD_1[[#This Row],[VALOR PPTO]]*DETALLE_GD_1[[#This Row],[CANTIDAD RECIBIDA]]</f>
        <v>1892700.8</v>
      </c>
      <c r="AC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0" s="3">
        <f>+DETALLE_GD_1[[#This Row],[CANTIDAD SOLICITADA]]-DETALLE_GD_1[[#This Row],[DEVOLUCIÓN]]</f>
        <v>4000</v>
      </c>
      <c r="AE1030" s="38" t="str">
        <f>+_xlfn.XLOOKUP(DETALLE_GD_1[[#This Row],[CODIGO]],PRODUCTOS[CODIGO],PRODUCTOS[DESC CORTA],"",0)</f>
        <v>TORNILLO SIMPSON 6"</v>
      </c>
    </row>
    <row r="1031" spans="1:31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6"/>
      <c r="V1031" s="2"/>
      <c r="W1031">
        <v>6045</v>
      </c>
      <c r="X1031" s="2">
        <v>6579000000</v>
      </c>
      <c r="Y1031" s="6">
        <v>7404048</v>
      </c>
      <c r="Z1031" s="38">
        <v>10010</v>
      </c>
      <c r="AA1031" s="86">
        <f>+((DETALLE_GD_1[[#This Row],[VALOR X UN (GD)]]-DETALLE_GD_1[[#This Row],[VALOR PPTO]])/DETALLE_GD_1[[#This Row],[VALOR PPTO]])</f>
        <v>-8.2919919481883361E-2</v>
      </c>
      <c r="AB1031" s="2">
        <f>+DETALLE_GD_1[[#This Row],[VALOR PPTO]]*DETALLE_GD_1[[#This Row],[CANTIDAD RECIBIDA]]</f>
        <v>7404048</v>
      </c>
      <c r="AC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1" s="3">
        <f>+DETALLE_GD_1[[#This Row],[CANTIDAD SOLICITADA]]-DETALLE_GD_1[[#This Row],[DEVOLUCIÓN]]</f>
        <v>1296</v>
      </c>
      <c r="AE1031" s="38">
        <f>+_xlfn.XLOOKUP(DETALLE_GD_1[[#This Row],[CODIGO]],PRODUCTOS[CODIGO],PRODUCTOS[DESC CORTA],"",0)</f>
        <v>0</v>
      </c>
    </row>
    <row r="1032" spans="1:31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6" t="s">
        <v>2022</v>
      </c>
      <c r="V1032" s="2">
        <v>6899890</v>
      </c>
      <c r="W1032">
        <v>6045</v>
      </c>
      <c r="X1032" s="2">
        <v>6579000000</v>
      </c>
      <c r="Y1032" s="6">
        <v>2242783.9959000004</v>
      </c>
      <c r="Z1032" s="38">
        <v>10010</v>
      </c>
      <c r="AA1032" s="86">
        <f>+((DETALLE_GD_1[[#This Row],[VALOR X UN (GD)]]-DETALLE_GD_1[[#This Row],[VALOR PPTO]])/DETALLE_GD_1[[#This Row],[VALOR PPTO]])</f>
        <v>2.0782651401813682E-2</v>
      </c>
      <c r="AB1032" s="2">
        <f>+DETALLE_GD_1[[#This Row],[VALOR PPTO]]*DETALLE_GD_1[[#This Row],[CANTIDAD RECIBIDA]]</f>
        <v>2242783.9980000001</v>
      </c>
      <c r="AC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2" s="3">
        <f>+DETALLE_GD_1[[#This Row],[CANTIDAD SOLICITADA]]-DETALLE_GD_1[[#This Row],[DEVOLUCIÓN]]</f>
        <v>140</v>
      </c>
      <c r="AE1032" s="38" t="str">
        <f>+_xlfn.XLOOKUP(DETALLE_GD_1[[#This Row],[CODIGO]],PRODUCTOS[CODIGO],PRODUCTOS[DESC CORTA],"",0)</f>
        <v>VOCANITA EMPAPELADA MURO</v>
      </c>
    </row>
    <row r="1033" spans="1:31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6"/>
      <c r="V1033" s="2"/>
      <c r="W1033">
        <v>6045</v>
      </c>
      <c r="X1033" s="2">
        <v>6579000000</v>
      </c>
      <c r="Y1033" s="6">
        <v>1771709.0217599999</v>
      </c>
      <c r="Z1033" s="38">
        <v>10010</v>
      </c>
      <c r="AA1033" s="86">
        <f>+((DETALLE_GD_1[[#This Row],[VALOR X UN (GD)]]-DETALLE_GD_1[[#This Row],[VALOR PPTO]])/DETALLE_GD_1[[#This Row],[VALOR PPTO]])</f>
        <v>2.6765668265851812E-2</v>
      </c>
      <c r="AB1033" s="2">
        <f>+DETALLE_GD_1[[#This Row],[VALOR PPTO]]*DETALLE_GD_1[[#This Row],[CANTIDAD RECIBIDA]]</f>
        <v>1771709.024</v>
      </c>
      <c r="AC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3" s="3">
        <f>+DETALLE_GD_1[[#This Row],[CANTIDAD SOLICITADA]]-DETALLE_GD_1[[#This Row],[DEVOLUCIÓN]]</f>
        <v>80</v>
      </c>
      <c r="AE1033" s="38" t="str">
        <f>+_xlfn.XLOOKUP(DETALLE_GD_1[[#This Row],[CODIGO]],PRODUCTOS[CODIGO],PRODUCTOS[DESC CORTA],"",0)</f>
        <v>VOLCANITA EMPAPELADA CIELO</v>
      </c>
    </row>
    <row r="1034" spans="1:31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6"/>
      <c r="V1034" s="2"/>
      <c r="W1034">
        <v>6045</v>
      </c>
      <c r="X1034" s="2">
        <v>6579000000</v>
      </c>
      <c r="Y1034" s="6">
        <v>940287.11447999964</v>
      </c>
      <c r="Z1034" s="38">
        <v>10010</v>
      </c>
      <c r="AA1034" s="86">
        <f>+((DETALLE_GD_1[[#This Row],[VALOR X UN (GD)]]-DETALLE_GD_1[[#This Row],[VALOR PPTO]])/DETALLE_GD_1[[#This Row],[VALOR PPTO]])</f>
        <v>6.39047358215442E-3</v>
      </c>
      <c r="AB1034" s="2">
        <f>+DETALLE_GD_1[[#This Row],[VALOR PPTO]]*DETALLE_GD_1[[#This Row],[CANTIDAD RECIBIDA]]</f>
        <v>940287.12</v>
      </c>
      <c r="AC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4" s="3">
        <f>+DETALLE_GD_1[[#This Row],[CANTIDAD SOLICITADA]]-DETALLE_GD_1[[#This Row],[DEVOLUCIÓN]]</f>
        <v>120</v>
      </c>
      <c r="AE1034" s="38" t="str">
        <f>+_xlfn.XLOOKUP(DETALLE_GD_1[[#This Row],[CODIGO]],PRODUCTOS[CODIGO],PRODUCTOS[DESC CORTA],"",0)</f>
        <v>VOLCANITA RF</v>
      </c>
    </row>
    <row r="1035" spans="1:31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6"/>
      <c r="V1035" s="2"/>
      <c r="W1035">
        <v>6045</v>
      </c>
      <c r="X1035" s="2">
        <v>6579000000</v>
      </c>
      <c r="Y1035" s="6">
        <v>17500.092714999999</v>
      </c>
      <c r="Z1035" s="38">
        <v>10010</v>
      </c>
      <c r="AA1035" s="86">
        <f>+((DETALLE_GD_1[[#This Row],[VALOR X UN (GD)]]-DETALLE_GD_1[[#This Row],[VALOR PPTO]])/DETALLE_GD_1[[#This Row],[VALOR PPTO]])</f>
        <v>-5.2971147976295791E-6</v>
      </c>
      <c r="AB1035" s="2">
        <f>+DETALLE_GD_1[[#This Row],[VALOR PPTO]]*DETALLE_GD_1[[#This Row],[CANTIDAD RECIBIDA]]</f>
        <v>17500.092700000001</v>
      </c>
      <c r="AC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5" s="3">
        <f>+DETALLE_GD_1[[#This Row],[CANTIDAD SOLICITADA]]-DETALLE_GD_1[[#This Row],[DEVOLUCIÓN]]</f>
        <v>1</v>
      </c>
      <c r="AE1035" s="38" t="str">
        <f>+_xlfn.XLOOKUP(DETALLE_GD_1[[#This Row],[CODIGO]],PRODUCTOS[CODIGO],PRODUCTOS[DESC CORTA],"",0)</f>
        <v>GRAPA T50</v>
      </c>
    </row>
    <row r="1036" spans="1:31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6"/>
      <c r="V1036" s="2"/>
      <c r="W1036">
        <v>6045</v>
      </c>
      <c r="X1036" s="2">
        <v>6579000000</v>
      </c>
      <c r="Y1036" s="6">
        <v>16182.106762000009</v>
      </c>
      <c r="Z1036" s="38">
        <v>10010</v>
      </c>
      <c r="AA1036" s="86">
        <f>+((DETALLE_GD_1[[#This Row],[VALOR X UN (GD)]]-DETALLE_GD_1[[#This Row],[VALOR PPTO]])/DETALLE_GD_1[[#This Row],[VALOR PPTO]])</f>
        <v>-6.5998822847693946E-6</v>
      </c>
      <c r="AB1036" s="2">
        <f>+DETALLE_GD_1[[#This Row],[VALOR PPTO]]*DETALLE_GD_1[[#This Row],[CANTIDAD RECIBIDA]]</f>
        <v>16182.1068</v>
      </c>
      <c r="AC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6" s="3">
        <f>+DETALLE_GD_1[[#This Row],[CANTIDAD SOLICITADA]]-DETALLE_GD_1[[#This Row],[DEVOLUCIÓN]]</f>
        <v>1</v>
      </c>
      <c r="AE1036" s="38" t="str">
        <f>+_xlfn.XLOOKUP(DETALLE_GD_1[[#This Row],[CODIGO]],PRODUCTOS[CODIGO],PRODUCTOS[DESC CORTA],"",0)</f>
        <v>GRAPA T40</v>
      </c>
    </row>
    <row r="1037" spans="1:31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6"/>
      <c r="V1037" s="2"/>
      <c r="W1037">
        <v>6045</v>
      </c>
      <c r="X1037" s="2">
        <v>6579000000</v>
      </c>
      <c r="Y1037" s="6">
        <v>89065</v>
      </c>
      <c r="Z1037" s="38">
        <v>10010</v>
      </c>
      <c r="AA1037" s="86">
        <f>+((DETALLE_GD_1[[#This Row],[VALOR X UN (GD)]]-DETALLE_GD_1[[#This Row],[VALOR PPTO]])/DETALLE_GD_1[[#This Row],[VALOR PPTO]])</f>
        <v>0</v>
      </c>
      <c r="AB1037" s="2">
        <f>+DETALLE_GD_1[[#This Row],[VALOR PPTO]]*DETALLE_GD_1[[#This Row],[CANTIDAD RECIBIDA]]</f>
        <v>89065</v>
      </c>
      <c r="AC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37" s="3">
        <f>+DETALLE_GD_1[[#This Row],[CANTIDAD SOLICITADA]]-DETALLE_GD_1[[#This Row],[DEVOLUCIÓN]]</f>
        <v>47</v>
      </c>
      <c r="AE1037" s="38" t="str">
        <f>+_xlfn.XLOOKUP(DETALLE_GD_1[[#This Row],[CODIGO]],PRODUCTOS[CODIGO],PRODUCTOS[DESC CORTA],"",0)</f>
        <v>POLIETILENO</v>
      </c>
    </row>
    <row r="1038" spans="1:31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6"/>
      <c r="V1038" s="2"/>
      <c r="W1038">
        <v>6045</v>
      </c>
      <c r="X1038" s="2">
        <v>6579000000</v>
      </c>
      <c r="Y1038" s="6">
        <v>449102.031961</v>
      </c>
      <c r="Z1038" s="38">
        <v>10010</v>
      </c>
      <c r="AA1038" s="86">
        <f>+((DETALLE_GD_1[[#This Row],[VALOR X UN (GD)]]-DETALLE_GD_1[[#This Row],[VALOR PPTO]])/DETALLE_GD_1[[#This Row],[VALOR PPTO]])</f>
        <v>-2.6072081834535962E-2</v>
      </c>
      <c r="AB1038" s="2">
        <f>+DETALLE_GD_1[[#This Row],[VALOR PPTO]]*DETALLE_GD_1[[#This Row],[CANTIDAD RECIBIDA]]</f>
        <v>449102.027</v>
      </c>
      <c r="AC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8" s="3">
        <f>+DETALLE_GD_1[[#This Row],[CANTIDAD SOLICITADA]]-DETALLE_GD_1[[#This Row],[DEVOLUCIÓN]]</f>
        <v>121</v>
      </c>
      <c r="AE1038" s="38" t="str">
        <f>+_xlfn.XLOOKUP(DETALLE_GD_1[[#This Row],[CODIGO]],PRODUCTOS[CODIGO],PRODUCTOS[DESC CORTA],"",0)</f>
        <v>AISLAN GLASS 140MM</v>
      </c>
    </row>
    <row r="1039" spans="1:31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6"/>
      <c r="V1039" s="2"/>
      <c r="W1039">
        <v>6045</v>
      </c>
      <c r="X1039" s="2">
        <v>6579000000</v>
      </c>
      <c r="Y1039" s="6">
        <v>679981.69575000019</v>
      </c>
      <c r="Z1039" s="38">
        <v>10010</v>
      </c>
      <c r="AA1039" s="86">
        <f>+((DETALLE_GD_1[[#This Row],[VALOR X UN (GD)]]-DETALLE_GD_1[[#This Row],[VALOR PPTO]])/DETALLE_GD_1[[#This Row],[VALOR PPTO]])</f>
        <v>1.9018597123722114E-2</v>
      </c>
      <c r="AB1039" s="2">
        <f>+DETALLE_GD_1[[#This Row],[VALOR PPTO]]*DETALLE_GD_1[[#This Row],[CANTIDAD RECIBIDA]]</f>
        <v>679981.69980000006</v>
      </c>
      <c r="AC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39" s="3">
        <f>+DETALLE_GD_1[[#This Row],[CANTIDAD SOLICITADA]]-DETALLE_GD_1[[#This Row],[DEVOLUCIÓN]]</f>
        <v>162</v>
      </c>
      <c r="AE1039" s="38" t="str">
        <f>+_xlfn.XLOOKUP(DETALLE_GD_1[[#This Row],[CODIGO]],PRODUCTOS[CODIGO],PRODUCTOS[DESC CORTA],"",0)</f>
        <v>AISLAN ROCA 90MM</v>
      </c>
    </row>
    <row r="1040" spans="1:31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6"/>
      <c r="V1040" s="2"/>
      <c r="W1040">
        <v>6045</v>
      </c>
      <c r="X1040" s="2">
        <v>6579000000</v>
      </c>
      <c r="Y1040" s="6">
        <v>426784.74735800002</v>
      </c>
      <c r="Z1040" s="38">
        <v>10010</v>
      </c>
      <c r="AA1040" s="86">
        <f>+((DETALLE_GD_1[[#This Row],[VALOR X UN (GD)]]-DETALLE_GD_1[[#This Row],[VALOR PPTO]])/DETALLE_GD_1[[#This Row],[VALOR PPTO]])</f>
        <v>-3.3665108573199466E-2</v>
      </c>
      <c r="AB1040" s="2">
        <f>+DETALLE_GD_1[[#This Row],[VALOR PPTO]]*DETALLE_GD_1[[#This Row],[CANTIDAD RECIBIDA]]</f>
        <v>426784.75159999996</v>
      </c>
      <c r="AC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0" s="3">
        <f>+DETALLE_GD_1[[#This Row],[CANTIDAD SOLICITADA]]-DETALLE_GD_1[[#This Row],[DEVOLUCIÓN]]</f>
        <v>202</v>
      </c>
      <c r="AE1040" s="38" t="str">
        <f>+_xlfn.XLOOKUP(DETALLE_GD_1[[#This Row],[CODIGO]],PRODUCTOS[CODIGO],PRODUCTOS[DESC CORTA],"",0)</f>
        <v>AISLAN GLASS 90MM</v>
      </c>
    </row>
    <row r="1041" spans="1:31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6"/>
      <c r="V1041" s="2"/>
      <c r="W1041">
        <v>6045</v>
      </c>
      <c r="X1041" s="2">
        <v>6579000000</v>
      </c>
      <c r="Y1041" s="6">
        <v>127277.99999999996</v>
      </c>
      <c r="Z1041" s="38">
        <v>10010</v>
      </c>
      <c r="AA1041" s="86">
        <f>+((DETALLE_GD_1[[#This Row],[VALOR X UN (GD)]]-DETALLE_GD_1[[#This Row],[VALOR PPTO]])/DETALLE_GD_1[[#This Row],[VALOR PPTO]])</f>
        <v>0</v>
      </c>
      <c r="AB1041" s="2">
        <f>+DETALLE_GD_1[[#This Row],[VALOR PPTO]]*DETALLE_GD_1[[#This Row],[CANTIDAD RECIBIDA]]</f>
        <v>127278</v>
      </c>
      <c r="AC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1" s="3">
        <f>+DETALLE_GD_1[[#This Row],[CANTIDAD SOLICITADA]]-DETALLE_GD_1[[#This Row],[DEVOLUCIÓN]]</f>
        <v>6</v>
      </c>
      <c r="AE1041" s="38" t="str">
        <f>+_xlfn.XLOOKUP(DETALLE_GD_1[[#This Row],[CODIGO]],PRODUCTOS[CODIGO],PRODUCTOS[DESC CORTA],"",0)</f>
        <v>COLA FRIA</v>
      </c>
    </row>
    <row r="1042" spans="1:31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6"/>
      <c r="V1042" s="2"/>
      <c r="W1042">
        <v>6045</v>
      </c>
      <c r="X1042" s="2">
        <v>6579000000</v>
      </c>
      <c r="Y1042" s="6">
        <v>34290.159287999995</v>
      </c>
      <c r="Z1042" s="38">
        <v>10010</v>
      </c>
      <c r="AA1042" s="86">
        <f>+((DETALLE_GD_1[[#This Row],[VALOR X UN (GD)]]-DETALLE_GD_1[[#This Row],[VALOR PPTO]])/DETALLE_GD_1[[#This Row],[VALOR PPTO]])</f>
        <v>2.3575393332377239E-3</v>
      </c>
      <c r="AB1042" s="2">
        <f>+DETALLE_GD_1[[#This Row],[VALOR PPTO]]*DETALLE_GD_1[[#This Row],[CANTIDAD RECIBIDA]]</f>
        <v>34290.159599999999</v>
      </c>
      <c r="AC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2" s="3">
        <f>+DETALLE_GD_1[[#This Row],[CANTIDAD SOLICITADA]]-DETALLE_GD_1[[#This Row],[DEVOLUCIÓN]]</f>
        <v>12</v>
      </c>
      <c r="AE1042" s="38" t="str">
        <f>+_xlfn.XLOOKUP(DETALLE_GD_1[[#This Row],[CODIGO]],PRODUCTOS[CODIGO],PRODUCTOS[DESC CORTA],"",0)</f>
        <v>RODILLO CHIPORRO</v>
      </c>
    </row>
    <row r="1043" spans="1:31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6"/>
      <c r="V1043" s="2"/>
      <c r="W1043">
        <v>6045</v>
      </c>
      <c r="X1043" s="2">
        <v>6579000000</v>
      </c>
      <c r="Y1043" s="6">
        <v>12252.718236000001</v>
      </c>
      <c r="Z1043" s="38">
        <v>10010</v>
      </c>
      <c r="AA1043" s="86">
        <f>+((DETALLE_GD_1[[#This Row],[VALOR X UN (GD)]]-DETALLE_GD_1[[#This Row],[VALOR PPTO]])/DETALLE_GD_1[[#This Row],[VALOR PPTO]])</f>
        <v>2.3015301208849542E-5</v>
      </c>
      <c r="AB1043" s="2">
        <f>+DETALLE_GD_1[[#This Row],[VALOR PPTO]]*DETALLE_GD_1[[#This Row],[CANTIDAD RECIBIDA]]</f>
        <v>12252.718199999999</v>
      </c>
      <c r="AC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3" s="3">
        <f>+DETALLE_GD_1[[#This Row],[CANTIDAD SOLICITADA]]-DETALLE_GD_1[[#This Row],[DEVOLUCIÓN]]</f>
        <v>6</v>
      </c>
      <c r="AE1043" s="38" t="str">
        <f>+_xlfn.XLOOKUP(DETALLE_GD_1[[#This Row],[CODIGO]],PRODUCTOS[CODIGO],PRODUCTOS[DESC CORTA],"",0)</f>
        <v>BROCHA 5/8 X4</v>
      </c>
    </row>
    <row r="1044" spans="1:31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6"/>
      <c r="V1044" s="2"/>
      <c r="W1044">
        <v>6045</v>
      </c>
      <c r="X1044" s="2">
        <v>6579000000</v>
      </c>
      <c r="Y1044" s="6">
        <v>5522.1226860000006</v>
      </c>
      <c r="Z1044" s="38">
        <v>10010</v>
      </c>
      <c r="AA1044" s="86">
        <f>+((DETALLE_GD_1[[#This Row],[VALOR X UN (GD)]]-DETALLE_GD_1[[#This Row],[VALOR PPTO]])/DETALLE_GD_1[[#This Row],[VALOR PPTO]])</f>
        <v>3.1487347583070806E-2</v>
      </c>
      <c r="AB1044" s="2">
        <f>+DETALLE_GD_1[[#This Row],[VALOR PPTO]]*DETALLE_GD_1[[#This Row],[CANTIDAD RECIBIDA]]</f>
        <v>5522.1228000000001</v>
      </c>
      <c r="AC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4" s="3">
        <f>+DETALLE_GD_1[[#This Row],[CANTIDAD SOLICITADA]]-DETALLE_GD_1[[#This Row],[DEVOLUCIÓN]]</f>
        <v>6</v>
      </c>
      <c r="AE1044" s="38">
        <f>+_xlfn.XLOOKUP(DETALLE_GD_1[[#This Row],[CODIGO]],PRODUCTOS[CODIGO],PRODUCTOS[DESC CORTA],"",0)</f>
        <v>0</v>
      </c>
    </row>
    <row r="1045" spans="1:31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6" t="s">
        <v>2012</v>
      </c>
      <c r="V1045" s="2">
        <v>89780</v>
      </c>
      <c r="W1045">
        <v>6045</v>
      </c>
      <c r="X1045" s="2">
        <v>6579000000</v>
      </c>
      <c r="Y1045" s="6">
        <v>104767.50644999991</v>
      </c>
      <c r="Z1045" s="38">
        <v>10010</v>
      </c>
      <c r="AA1045" s="86">
        <f>+((DETALLE_GD_1[[#This Row],[VALOR X UN (GD)]]-DETALLE_GD_1[[#This Row],[VALOR PPTO]])/DETALLE_GD_1[[#This Row],[VALOR PPTO]])</f>
        <v>-0.14305490046746852</v>
      </c>
      <c r="AB1045" s="2">
        <f>+DETALLE_GD_1[[#This Row],[VALOR PPTO]]*DETALLE_GD_1[[#This Row],[CANTIDAD RECIBIDA]]</f>
        <v>104767.505</v>
      </c>
      <c r="AC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45" s="3">
        <f>+DETALLE_GD_1[[#This Row],[CANTIDAD SOLICITADA]]-DETALLE_GD_1[[#This Row],[DEVOLUCIÓN]]</f>
        <v>50</v>
      </c>
      <c r="AE1045" s="38" t="str">
        <f>+_xlfn.XLOOKUP(DETALLE_GD_1[[#This Row],[CODIGO]],PRODUCTOS[CODIGO],PRODUCTOS[DESC CORTA],"",0)</f>
        <v>CUBREJUNTA</v>
      </c>
    </row>
    <row r="1046" spans="1:31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6" t="s">
        <v>2012</v>
      </c>
      <c r="V1046" s="2">
        <v>43172</v>
      </c>
      <c r="W1046">
        <v>6045</v>
      </c>
      <c r="X1046" s="2">
        <v>6579000000</v>
      </c>
      <c r="Y1046" s="6">
        <v>3632</v>
      </c>
      <c r="Z1046" s="38">
        <v>10010</v>
      </c>
      <c r="AA1046" s="86">
        <f>+((DETALLE_GD_1[[#This Row],[VALOR X UN (GD)]]-DETALLE_GD_1[[#This Row],[VALOR PPTO]])/DETALLE_GD_1[[#This Row],[VALOR PPTO]])</f>
        <v>-0.11095814977973568</v>
      </c>
      <c r="AB1046" s="2">
        <f>+DETALLE_GD_1[[#This Row],[VALOR PPTO]]*DETALLE_GD_1[[#This Row],[CANTIDAD RECIBIDA]]</f>
        <v>3632</v>
      </c>
      <c r="AC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6" s="3">
        <f>+DETALLE_GD_1[[#This Row],[CANTIDAD SOLICITADA]]-DETALLE_GD_1[[#This Row],[DEVOLUCIÓN]]</f>
        <v>1</v>
      </c>
      <c r="AE1046" s="38" t="str">
        <f>+_xlfn.XLOOKUP(DETALLE_GD_1[[#This Row],[CODIGO]],PRODUCTOS[CODIGO],PRODUCTOS[DESC CORTA],"",0)</f>
        <v>PORTA ROLLO BENTON</v>
      </c>
    </row>
    <row r="1047" spans="1:31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6"/>
      <c r="V1047" s="2"/>
      <c r="W1047">
        <v>6045</v>
      </c>
      <c r="X1047" s="2">
        <v>6579000000</v>
      </c>
      <c r="Y1047" s="6">
        <v>3035</v>
      </c>
      <c r="Z1047" s="38">
        <v>10010</v>
      </c>
      <c r="AA1047" s="86">
        <f>+((DETALLE_GD_1[[#This Row],[VALOR X UN (GD)]]-DETALLE_GD_1[[#This Row],[VALOR PPTO]])/DETALLE_GD_1[[#This Row],[VALOR PPTO]])</f>
        <v>-9.8846787479406925E-4</v>
      </c>
      <c r="AB1047" s="2">
        <f>+DETALLE_GD_1[[#This Row],[VALOR PPTO]]*DETALLE_GD_1[[#This Row],[CANTIDAD RECIBIDA]]</f>
        <v>3035</v>
      </c>
      <c r="AC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7" s="3">
        <f>+DETALLE_GD_1[[#This Row],[CANTIDAD SOLICITADA]]-DETALLE_GD_1[[#This Row],[DEVOLUCIÓN]]</f>
        <v>1</v>
      </c>
      <c r="AE1047" s="38" t="str">
        <f>+_xlfn.XLOOKUP(DETALLE_GD_1[[#This Row],[CODIGO]],PRODUCTOS[CODIGO],PRODUCTOS[DESC CORTA],"",0)</f>
        <v>ARGOLLA TOALLA BENTON</v>
      </c>
    </row>
    <row r="1048" spans="1:31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6"/>
      <c r="V1048" s="2"/>
      <c r="W1048">
        <v>6045</v>
      </c>
      <c r="X1048" s="2">
        <v>6579000000</v>
      </c>
      <c r="Y1048" s="6">
        <v>1916</v>
      </c>
      <c r="Z1048" s="38">
        <v>10010</v>
      </c>
      <c r="AA1048" s="86">
        <f>+((DETALLE_GD_1[[#This Row],[VALOR X UN (GD)]]-DETALLE_GD_1[[#This Row],[VALOR PPTO]])/DETALLE_GD_1[[#This Row],[VALOR PPTO]])</f>
        <v>8.350730688935281E-3</v>
      </c>
      <c r="AB1048" s="2">
        <f>+DETALLE_GD_1[[#This Row],[VALOR PPTO]]*DETALLE_GD_1[[#This Row],[CANTIDAD RECIBIDA]]</f>
        <v>1916</v>
      </c>
      <c r="AC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8" s="3">
        <f>+DETALLE_GD_1[[#This Row],[CANTIDAD SOLICITADA]]-DETALLE_GD_1[[#This Row],[DEVOLUCIÓN]]</f>
        <v>1</v>
      </c>
      <c r="AE1048" s="38" t="str">
        <f>+_xlfn.XLOOKUP(DETALLE_GD_1[[#This Row],[CODIGO]],PRODUCTOS[CODIGO],PRODUCTOS[DESC CORTA],"",0)</f>
        <v>PERCHA SIMPLE YORK</v>
      </c>
    </row>
    <row r="1049" spans="1:31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6"/>
      <c r="V1049" s="2"/>
      <c r="W1049">
        <v>6045</v>
      </c>
      <c r="X1049" s="2">
        <v>6579000000</v>
      </c>
      <c r="Y1049" s="6">
        <v>335.48971600000004</v>
      </c>
      <c r="Z1049" s="38">
        <v>10010</v>
      </c>
      <c r="AA1049" s="86">
        <f>+((DETALLE_GD_1[[#This Row],[VALOR X UN (GD)]]-DETALLE_GD_1[[#This Row],[VALOR PPTO]])/DETALLE_GD_1[[#This Row],[VALOR PPTO]])</f>
        <v>-1.4599549673343347E-3</v>
      </c>
      <c r="AB1049" s="2">
        <f>+DETALLE_GD_1[[#This Row],[VALOR PPTO]]*DETALLE_GD_1[[#This Row],[CANTIDAD RECIBIDA]]</f>
        <v>335.4898</v>
      </c>
      <c r="AC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49" s="3">
        <f>+DETALLE_GD_1[[#This Row],[CANTIDAD SOLICITADA]]-DETALLE_GD_1[[#This Row],[DEVOLUCIÓN]]</f>
        <v>2</v>
      </c>
      <c r="AE1049" s="38">
        <f>+_xlfn.XLOOKUP(DETALLE_GD_1[[#This Row],[CODIGO]],PRODUCTOS[CODIGO],PRODUCTOS[DESC CORTA],"",0)</f>
        <v>0</v>
      </c>
    </row>
    <row r="1050" spans="1:31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6"/>
      <c r="V1050" s="2"/>
      <c r="W1050">
        <v>6045</v>
      </c>
      <c r="X1050" s="2">
        <v>6579000000</v>
      </c>
      <c r="Y1050" s="6">
        <v>2906.671096</v>
      </c>
      <c r="Z1050" s="38">
        <v>10010</v>
      </c>
      <c r="AA1050" s="86">
        <f>+((DETALLE_GD_1[[#This Row],[VALOR X UN (GD)]]-DETALLE_GD_1[[#This Row],[VALOR PPTO]])/DETALLE_GD_1[[#This Row],[VALOR PPTO]])</f>
        <v>1.1315349713972661E-4</v>
      </c>
      <c r="AB1050" s="2">
        <f>+DETALLE_GD_1[[#This Row],[VALOR PPTO]]*DETALLE_GD_1[[#This Row],[CANTIDAD RECIBIDA]]</f>
        <v>2906.6711</v>
      </c>
      <c r="AC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0" s="3">
        <f>+DETALLE_GD_1[[#This Row],[CANTIDAD SOLICITADA]]-DETALLE_GD_1[[#This Row],[DEVOLUCIÓN]]</f>
        <v>1</v>
      </c>
      <c r="AE1050" s="38">
        <f>+_xlfn.XLOOKUP(DETALLE_GD_1[[#This Row],[CODIGO]],PRODUCTOS[CODIGO],PRODUCTOS[DESC CORTA],"",0)</f>
        <v>0</v>
      </c>
    </row>
    <row r="1051" spans="1:31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6"/>
      <c r="V1051" s="2"/>
      <c r="W1051">
        <v>6045</v>
      </c>
      <c r="X1051" s="2">
        <v>6579000000</v>
      </c>
      <c r="Y1051" s="6">
        <v>15783.483871</v>
      </c>
      <c r="Z1051" s="38">
        <v>10010</v>
      </c>
      <c r="AA1051" s="86">
        <f>+((DETALLE_GD_1[[#This Row],[VALOR X UN (GD)]]-DETALLE_GD_1[[#This Row],[VALOR PPTO]])/DETALLE_GD_1[[#This Row],[VALOR PPTO]])</f>
        <v>0.28818200904300989</v>
      </c>
      <c r="AB1051" s="2">
        <f>+DETALLE_GD_1[[#This Row],[VALOR PPTO]]*DETALLE_GD_1[[#This Row],[CANTIDAD RECIBIDA]]</f>
        <v>15783.483899999999</v>
      </c>
      <c r="AC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1" s="3">
        <f>+DETALLE_GD_1[[#This Row],[CANTIDAD SOLICITADA]]-DETALLE_GD_1[[#This Row],[DEVOLUCIÓN]]</f>
        <v>1</v>
      </c>
      <c r="AE1051" s="38">
        <f>+_xlfn.XLOOKUP(DETALLE_GD_1[[#This Row],[CODIGO]],PRODUCTOS[CODIGO],PRODUCTOS[DESC CORTA],"",0)</f>
        <v>0</v>
      </c>
    </row>
    <row r="1052" spans="1:31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6"/>
      <c r="V1052" s="2"/>
      <c r="W1052">
        <v>6045</v>
      </c>
      <c r="X1052" s="2">
        <v>6579000000</v>
      </c>
      <c r="Y1052" s="6">
        <v>10653.786550000001</v>
      </c>
      <c r="Z1052" s="38">
        <v>10010</v>
      </c>
      <c r="AA1052" s="86">
        <f>+((DETALLE_GD_1[[#This Row],[VALOR X UN (GD)]]-DETALLE_GD_1[[#This Row],[VALOR PPTO]])/DETALLE_GD_1[[#This Row],[VALOR PPTO]])</f>
        <v>7.0511409253414162E-2</v>
      </c>
      <c r="AB1052" s="2">
        <f>+DETALLE_GD_1[[#This Row],[VALOR PPTO]]*DETALLE_GD_1[[#This Row],[CANTIDAD RECIBIDA]]</f>
        <v>10653.786500000002</v>
      </c>
      <c r="AC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2" s="3">
        <f>+DETALLE_GD_1[[#This Row],[CANTIDAD SOLICITADA]]-DETALLE_GD_1[[#This Row],[DEVOLUCIÓN]]</f>
        <v>5</v>
      </c>
      <c r="AE1052" s="38" t="str">
        <f>+_xlfn.XLOOKUP(DETALLE_GD_1[[#This Row],[CODIGO]],PRODUCTOS[CODIGO],PRODUCTOS[DESC CORTA],"",0)</f>
        <v>DUCO</v>
      </c>
    </row>
    <row r="1053" spans="1:31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6" t="s">
        <v>2030</v>
      </c>
      <c r="V1053" s="2">
        <v>544397</v>
      </c>
      <c r="W1053">
        <v>6045</v>
      </c>
      <c r="X1053" s="2">
        <v>6579000000</v>
      </c>
      <c r="Y1053" s="6">
        <v>55476</v>
      </c>
      <c r="Z1053" s="38">
        <v>10010</v>
      </c>
      <c r="AA1053" s="86">
        <f>+((DETALLE_GD_1[[#This Row],[VALOR X UN (GD)]]-DETALLE_GD_1[[#This Row],[VALOR PPTO]])/DETALLE_GD_1[[#This Row],[VALOR PPTO]])</f>
        <v>0</v>
      </c>
      <c r="AB1053" s="2">
        <f>+DETALLE_GD_1[[#This Row],[VALOR PPTO]]*DETALLE_GD_1[[#This Row],[CANTIDAD RECIBIDA]]</f>
        <v>55476</v>
      </c>
      <c r="AC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3" s="3">
        <f>+DETALLE_GD_1[[#This Row],[CANTIDAD SOLICITADA]]-DETALLE_GD_1[[#This Row],[DEVOLUCIÓN]]</f>
        <v>4</v>
      </c>
      <c r="AE1053" s="38" t="str">
        <f>+_xlfn.XLOOKUP(DETALLE_GD_1[[#This Row],[CODIGO]],PRODUCTOS[CODIGO],PRODUCTOS[DESC CORTA],"",0)</f>
        <v>NEW TS2024022)</v>
      </c>
    </row>
    <row r="1054" spans="1:31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6"/>
      <c r="V1054" s="2"/>
      <c r="W1054">
        <v>6045</v>
      </c>
      <c r="X1054" s="2">
        <v>6579000000</v>
      </c>
      <c r="Y1054" s="6">
        <v>6648</v>
      </c>
      <c r="Z1054" s="38">
        <v>10010</v>
      </c>
      <c r="AA1054" s="86">
        <f>+((DETALLE_GD_1[[#This Row],[VALOR X UN (GD)]]-DETALLE_GD_1[[#This Row],[VALOR PPTO]])/DETALLE_GD_1[[#This Row],[VALOR PPTO]])</f>
        <v>1.5042117930204573E-4</v>
      </c>
      <c r="AB1054" s="2">
        <f>+DETALLE_GD_1[[#This Row],[VALOR PPTO]]*DETALLE_GD_1[[#This Row],[CANTIDAD RECIBIDA]]</f>
        <v>6648</v>
      </c>
      <c r="AC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4" s="3">
        <f>+DETALLE_GD_1[[#This Row],[CANTIDAD SOLICITADA]]-DETALLE_GD_1[[#This Row],[DEVOLUCIÓN]]</f>
        <v>4</v>
      </c>
      <c r="AE1054" s="38" t="str">
        <f>+_xlfn.XLOOKUP(DETALLE_GD_1[[#This Row],[CODIGO]],PRODUCTOS[CODIGO],PRODUCTOS[DESC CORTA],"",0)</f>
        <v>SIFON LAVAPLATO</v>
      </c>
    </row>
    <row r="1055" spans="1:31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6"/>
      <c r="V1055" s="2"/>
      <c r="W1055">
        <v>6045</v>
      </c>
      <c r="X1055" s="2">
        <v>6579000000</v>
      </c>
      <c r="Y1055" s="6" t="s">
        <v>355</v>
      </c>
      <c r="Z1055" s="38">
        <v>10010</v>
      </c>
      <c r="AA1055" s="86" t="e">
        <f>+((DETALLE_GD_1[[#This Row],[VALOR X UN (GD)]]-DETALLE_GD_1[[#This Row],[VALOR PPTO]])/DETALLE_GD_1[[#This Row],[VALOR PPTO]])</f>
        <v>#DIV/0!</v>
      </c>
      <c r="AB1055" s="2">
        <f>+DETALLE_GD_1[[#This Row],[VALOR PPTO]]*DETALLE_GD_1[[#This Row],[CANTIDAD RECIBIDA]]</f>
        <v>0</v>
      </c>
      <c r="AC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5" s="3">
        <f>+DETALLE_GD_1[[#This Row],[CANTIDAD SOLICITADA]]-DETALLE_GD_1[[#This Row],[DEVOLUCIÓN]]</f>
        <v>4</v>
      </c>
      <c r="AE1055" s="38" t="str">
        <f>+_xlfn.XLOOKUP(DETALLE_GD_1[[#This Row],[CODIGO]],PRODUCTOS[CODIGO],PRODUCTOS[DESC CORTA],"",0)</f>
        <v/>
      </c>
    </row>
    <row r="1056" spans="1:31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6"/>
      <c r="V1056" s="2"/>
      <c r="W1056">
        <v>6045</v>
      </c>
      <c r="X1056" s="2">
        <v>6579000000</v>
      </c>
      <c r="Y1056" s="6">
        <v>165678.66666799999</v>
      </c>
      <c r="Z1056" s="38">
        <v>10010</v>
      </c>
      <c r="AA1056" s="86">
        <f>+((DETALLE_GD_1[[#This Row],[VALOR X UN (GD)]]-DETALLE_GD_1[[#This Row],[VALOR PPTO]])/DETALLE_GD_1[[#This Row],[VALOR PPTO]])</f>
        <v>2.0111219291491002E-6</v>
      </c>
      <c r="AB1056" s="2">
        <f>+DETALLE_GD_1[[#This Row],[VALOR PPTO]]*DETALLE_GD_1[[#This Row],[CANTIDAD RECIBIDA]]</f>
        <v>165678.66680000001</v>
      </c>
      <c r="AC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6" s="3">
        <f>+DETALLE_GD_1[[#This Row],[CANTIDAD SOLICITADA]]-DETALLE_GD_1[[#This Row],[DEVOLUCIÓN]]</f>
        <v>4</v>
      </c>
      <c r="AE1056" s="38" t="str">
        <f>+_xlfn.XLOOKUP(DETALLE_GD_1[[#This Row],[CODIGO]],PRODUCTOS[CODIGO],PRODUCTOS[DESC CORTA],"",0)</f>
        <v>MUEBLE LAVAPLATOS</v>
      </c>
    </row>
    <row r="1057" spans="1:31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711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6"/>
      <c r="V1057" s="2"/>
      <c r="W1057">
        <v>6045</v>
      </c>
      <c r="X1057" s="2">
        <v>6579000000</v>
      </c>
      <c r="Y1057" s="6">
        <v>6736</v>
      </c>
      <c r="Z1057" s="38">
        <v>10010</v>
      </c>
      <c r="AA1057" s="86">
        <f>+((DETALLE_GD_1[[#This Row],[VALOR X UN (GD)]]-DETALLE_GD_1[[#This Row],[VALOR PPTO]])/DETALLE_GD_1[[#This Row],[VALOR PPTO]])</f>
        <v>9.694180522565321E-2</v>
      </c>
      <c r="AB1057" s="2">
        <f>+DETALLE_GD_1[[#This Row],[VALOR PPTO]]*DETALLE_GD_1[[#This Row],[CANTIDAD RECIBIDA]]</f>
        <v>6736</v>
      </c>
      <c r="AC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7" s="3">
        <f>+DETALLE_GD_1[[#This Row],[CANTIDAD SOLICITADA]]-DETALLE_GD_1[[#This Row],[DEVOLUCIÓN]]</f>
        <v>4</v>
      </c>
      <c r="AE1057" s="38" t="str">
        <f>+_xlfn.XLOOKUP(DETALLE_GD_1[[#This Row],[CODIGO]],PRODUCTOS[CODIGO],PRODUCTOS[DESC CORTA],"",0)</f>
        <v/>
      </c>
    </row>
    <row r="1058" spans="1:31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6"/>
      <c r="V1058" s="2"/>
      <c r="W1058">
        <v>6045</v>
      </c>
      <c r="X1058" s="2">
        <v>6579000000</v>
      </c>
      <c r="Y1058" s="6">
        <v>8796</v>
      </c>
      <c r="Z1058" s="38">
        <v>10010</v>
      </c>
      <c r="AA1058" s="86">
        <f>+((DETALLE_GD_1[[#This Row],[VALOR X UN (GD)]]-DETALLE_GD_1[[#This Row],[VALOR PPTO]])/DETALLE_GD_1[[#This Row],[VALOR PPTO]])</f>
        <v>0</v>
      </c>
      <c r="AB1058" s="2">
        <f>+DETALLE_GD_1[[#This Row],[VALOR PPTO]]*DETALLE_GD_1[[#This Row],[CANTIDAD RECIBIDA]]</f>
        <v>8796</v>
      </c>
      <c r="AC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8" s="3">
        <f>+DETALLE_GD_1[[#This Row],[CANTIDAD SOLICITADA]]-DETALLE_GD_1[[#This Row],[DEVOLUCIÓN]]</f>
        <v>4</v>
      </c>
      <c r="AE1058" s="38">
        <f>+_xlfn.XLOOKUP(DETALLE_GD_1[[#This Row],[CODIGO]],PRODUCTOS[CODIGO],PRODUCTOS[DESC CORTA],"",0)</f>
        <v>0</v>
      </c>
    </row>
    <row r="1059" spans="1:31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6"/>
      <c r="V1059" s="2"/>
      <c r="W1059">
        <v>6045</v>
      </c>
      <c r="X1059" s="2">
        <v>6579000000</v>
      </c>
      <c r="Y1059" s="6">
        <v>36488</v>
      </c>
      <c r="Z1059" s="38">
        <v>10010</v>
      </c>
      <c r="AA1059" s="86">
        <f>+((DETALLE_GD_1[[#This Row],[VALOR X UN (GD)]]-DETALLE_GD_1[[#This Row],[VALOR PPTO]])/DETALLE_GD_1[[#This Row],[VALOR PPTO]])</f>
        <v>0</v>
      </c>
      <c r="AB1059" s="2">
        <f>+DETALLE_GD_1[[#This Row],[VALOR PPTO]]*DETALLE_GD_1[[#This Row],[CANTIDAD RECIBIDA]]</f>
        <v>36488</v>
      </c>
      <c r="AC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59" s="3">
        <f>+DETALLE_GD_1[[#This Row],[CANTIDAD SOLICITADA]]-DETALLE_GD_1[[#This Row],[DEVOLUCIÓN]]</f>
        <v>4</v>
      </c>
      <c r="AE1059" s="38" t="str">
        <f>+_xlfn.XLOOKUP(DETALLE_GD_1[[#This Row],[CODIGO]],PRODUCTOS[CODIGO],PRODUCTOS[DESC CORTA],"",0)</f>
        <v>NEW TS2024019)</v>
      </c>
    </row>
    <row r="1060" spans="1:31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713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6"/>
      <c r="V1060" s="2"/>
      <c r="W1060">
        <v>6045</v>
      </c>
      <c r="X1060" s="2">
        <v>6579000000</v>
      </c>
      <c r="Y1060" s="6">
        <v>4920</v>
      </c>
      <c r="Z1060" s="38">
        <v>10010</v>
      </c>
      <c r="AA1060" s="86">
        <f>+((DETALLE_GD_1[[#This Row],[VALOR X UN (GD)]]-DETALLE_GD_1[[#This Row],[VALOR PPTO]])/DETALLE_GD_1[[#This Row],[VALOR PPTO]])</f>
        <v>-2.032520325203252E-4</v>
      </c>
      <c r="AB1060" s="2">
        <f>+DETALLE_GD_1[[#This Row],[VALOR PPTO]]*DETALLE_GD_1[[#This Row],[CANTIDAD RECIBIDA]]</f>
        <v>4920</v>
      </c>
      <c r="AC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0" s="3">
        <f>+DETALLE_GD_1[[#This Row],[CANTIDAD SOLICITADA]]-DETALLE_GD_1[[#This Row],[DEVOLUCIÓN]]</f>
        <v>4</v>
      </c>
      <c r="AE1060" s="38" t="str">
        <f>+_xlfn.XLOOKUP(DETALLE_GD_1[[#This Row],[CODIGO]],PRODUCTOS[CODIGO],PRODUCTOS[DESC CORTA],"",0)</f>
        <v/>
      </c>
    </row>
    <row r="1061" spans="1:31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6"/>
      <c r="V1061" s="2"/>
      <c r="W1061">
        <v>6045</v>
      </c>
      <c r="X1061" s="2">
        <v>6579000000</v>
      </c>
      <c r="Y1061" s="6">
        <v>4316</v>
      </c>
      <c r="Z1061" s="38">
        <v>10010</v>
      </c>
      <c r="AA1061" s="86">
        <f>+((DETALLE_GD_1[[#This Row],[VALOR X UN (GD)]]-DETALLE_GD_1[[#This Row],[VALOR PPTO]])/DETALLE_GD_1[[#This Row],[VALOR PPTO]])</f>
        <v>0</v>
      </c>
      <c r="AB1061" s="2">
        <f>+DETALLE_GD_1[[#This Row],[VALOR PPTO]]*DETALLE_GD_1[[#This Row],[CANTIDAD RECIBIDA]]</f>
        <v>4316</v>
      </c>
      <c r="AC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1" s="3">
        <f>+DETALLE_GD_1[[#This Row],[CANTIDAD SOLICITADA]]-DETALLE_GD_1[[#This Row],[DEVOLUCIÓN]]</f>
        <v>4</v>
      </c>
      <c r="AE1061" s="38" t="str">
        <f>+_xlfn.XLOOKUP(DETALLE_GD_1[[#This Row],[CODIGO]],PRODUCTOS[CODIGO],PRODUCTOS[DESC CORTA],"",0)</f>
        <v>UÑETAS INSTLACION LAVAMANOS</v>
      </c>
    </row>
    <row r="1062" spans="1:31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6"/>
      <c r="V1062" s="2"/>
      <c r="W1062">
        <v>6045</v>
      </c>
      <c r="X1062" s="2">
        <v>6579000000</v>
      </c>
      <c r="Y1062" s="6">
        <v>30836</v>
      </c>
      <c r="Z1062" s="38">
        <v>10010</v>
      </c>
      <c r="AA1062" s="86">
        <f>+((DETALLE_GD_1[[#This Row],[VALOR X UN (GD)]]-DETALLE_GD_1[[#This Row],[VALOR PPTO]])/DETALLE_GD_1[[#This Row],[VALOR PPTO]])</f>
        <v>-9.4045920352834353E-4</v>
      </c>
      <c r="AB1062" s="2">
        <f>+DETALLE_GD_1[[#This Row],[VALOR PPTO]]*DETALLE_GD_1[[#This Row],[CANTIDAD RECIBIDA]]</f>
        <v>30836</v>
      </c>
      <c r="AC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2" s="3">
        <f>+DETALLE_GD_1[[#This Row],[CANTIDAD SOLICITADA]]-DETALLE_GD_1[[#This Row],[DEVOLUCIÓN]]</f>
        <v>4</v>
      </c>
      <c r="AE1062" s="38" t="str">
        <f>+_xlfn.XLOOKUP(DETALLE_GD_1[[#This Row],[CODIGO]],PRODUCTOS[CODIGO],PRODUCTOS[DESC CORTA],"",0)</f>
        <v>PEDESTAL DS THEOS</v>
      </c>
    </row>
    <row r="1063" spans="1:31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6"/>
      <c r="V1063" s="2"/>
      <c r="W1063">
        <v>6045</v>
      </c>
      <c r="X1063" s="2">
        <v>6579000000</v>
      </c>
      <c r="Y1063" s="6">
        <v>47984</v>
      </c>
      <c r="Z1063" s="38">
        <v>10010</v>
      </c>
      <c r="AA1063" s="86">
        <f>+((DETALLE_GD_1[[#This Row],[VALOR X UN (GD)]]-DETALLE_GD_1[[#This Row],[VALOR PPTO]])/DETALLE_GD_1[[#This Row],[VALOR PPTO]])</f>
        <v>-9.5865288429476496E-4</v>
      </c>
      <c r="AB1063" s="2">
        <f>+DETALLE_GD_1[[#This Row],[VALOR PPTO]]*DETALLE_GD_1[[#This Row],[CANTIDAD RECIBIDA]]</f>
        <v>47984</v>
      </c>
      <c r="AC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3" s="3">
        <f>+DETALLE_GD_1[[#This Row],[CANTIDAD SOLICITADA]]-DETALLE_GD_1[[#This Row],[DEVOLUCIÓN]]</f>
        <v>4</v>
      </c>
      <c r="AE1063" s="38" t="str">
        <f>+_xlfn.XLOOKUP(DETALLE_GD_1[[#This Row],[CODIGO]],PRODUCTOS[CODIGO],PRODUCTOS[DESC CORTA],"",0)</f>
        <v>LAVAMANOS DS THEOS</v>
      </c>
    </row>
    <row r="1064" spans="1:31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6"/>
      <c r="V1064" s="2"/>
      <c r="W1064">
        <v>6045</v>
      </c>
      <c r="X1064" s="2">
        <v>6579000000</v>
      </c>
      <c r="Y1064" s="6">
        <v>34981.818184000003</v>
      </c>
      <c r="Z1064" s="38">
        <v>10010</v>
      </c>
      <c r="AA1064" s="86">
        <f>+((DETALLE_GD_1[[#This Row],[VALOR X UN (GD)]]-DETALLE_GD_1[[#This Row],[VALOR PPTO]])/DETALLE_GD_1[[#This Row],[VALOR PPTO]])</f>
        <v>-2.0405411515142864E-2</v>
      </c>
      <c r="AB1064" s="2">
        <f>+DETALLE_GD_1[[#This Row],[VALOR PPTO]]*DETALLE_GD_1[[#This Row],[CANTIDAD RECIBIDA]]</f>
        <v>34981.818399999996</v>
      </c>
      <c r="AC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4" s="3">
        <f>+DETALLE_GD_1[[#This Row],[CANTIDAD SOLICITADA]]-DETALLE_GD_1[[#This Row],[DEVOLUCIÓN]]</f>
        <v>8</v>
      </c>
      <c r="AE1064" s="38" t="str">
        <f>+_xlfn.XLOOKUP(DETALLE_GD_1[[#This Row],[CODIGO]],PRODUCTOS[CODIGO],PRODUCTOS[DESC CORTA],"",0)</f>
        <v>LLAVE DE BOLA AC</v>
      </c>
    </row>
    <row r="1065" spans="1:31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6"/>
      <c r="V1065" s="2"/>
      <c r="W1065">
        <v>6045</v>
      </c>
      <c r="X1065" s="2">
        <v>6579000000</v>
      </c>
      <c r="Y1065" s="6">
        <v>25900.857144000001</v>
      </c>
      <c r="Z1065" s="38">
        <v>10010</v>
      </c>
      <c r="AA1065" s="86">
        <f>+((DETALLE_GD_1[[#This Row],[VALOR X UN (GD)]]-DETALLE_GD_1[[#This Row],[VALOR PPTO]])/DETALLE_GD_1[[#This Row],[VALOR PPTO]])</f>
        <v>-7.8293039325247393E-2</v>
      </c>
      <c r="AB1065" s="2">
        <f>+DETALLE_GD_1[[#This Row],[VALOR PPTO]]*DETALLE_GD_1[[#This Row],[CANTIDAD RECIBIDA]]</f>
        <v>25900.856800000001</v>
      </c>
      <c r="AC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5" s="3">
        <f>+DETALLE_GD_1[[#This Row],[CANTIDAD SOLICITADA]]-DETALLE_GD_1[[#This Row],[DEVOLUCIÓN]]</f>
        <v>8</v>
      </c>
      <c r="AE1065" s="38" t="str">
        <f>+_xlfn.XLOOKUP(DETALLE_GD_1[[#This Row],[CODIGO]],PRODUCTOS[CODIGO],PRODUCTOS[DESC CORTA],"",0)</f>
        <v>LLAVE DE BOLA AF</v>
      </c>
    </row>
    <row r="1066" spans="1:31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6"/>
      <c r="V1066" s="2"/>
      <c r="W1066">
        <v>6045</v>
      </c>
      <c r="X1066" s="2">
        <v>6579000000</v>
      </c>
      <c r="Y1066" s="6">
        <v>16344</v>
      </c>
      <c r="Z1066" s="38">
        <v>10010</v>
      </c>
      <c r="AA1066" s="86">
        <f>+((DETALLE_GD_1[[#This Row],[VALOR X UN (GD)]]-DETALLE_GD_1[[#This Row],[VALOR PPTO]])/DETALLE_GD_1[[#This Row],[VALOR PPTO]])</f>
        <v>0</v>
      </c>
      <c r="AB1066" s="2">
        <f>+DETALLE_GD_1[[#This Row],[VALOR PPTO]]*DETALLE_GD_1[[#This Row],[CANTIDAD RECIBIDA]]</f>
        <v>16344</v>
      </c>
      <c r="AC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6" s="3">
        <f>+DETALLE_GD_1[[#This Row],[CANTIDAD SOLICITADA]]-DETALLE_GD_1[[#This Row],[DEVOLUCIÓN]]</f>
        <v>8</v>
      </c>
      <c r="AE1066" s="38">
        <f>+_xlfn.XLOOKUP(DETALLE_GD_1[[#This Row],[CODIGO]],PRODUCTOS[CODIGO],PRODUCTOS[DESC CORTA],"",0)</f>
        <v>0</v>
      </c>
    </row>
    <row r="1067" spans="1:31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6"/>
      <c r="V1067" s="2"/>
      <c r="W1067">
        <v>6045</v>
      </c>
      <c r="X1067" s="2">
        <v>6579000000</v>
      </c>
      <c r="Y1067" s="6">
        <v>42964</v>
      </c>
      <c r="Z1067" s="38">
        <v>10010</v>
      </c>
      <c r="AA1067" s="86">
        <f>+((DETALLE_GD_1[[#This Row],[VALOR X UN (GD)]]-DETALLE_GD_1[[#This Row],[VALOR PPTO]])/DETALLE_GD_1[[#This Row],[VALOR PPTO]])</f>
        <v>-1.0241132110604227E-3</v>
      </c>
      <c r="AB1067" s="2">
        <f>+DETALLE_GD_1[[#This Row],[VALOR PPTO]]*DETALLE_GD_1[[#This Row],[CANTIDAD RECIBIDA]]</f>
        <v>42964</v>
      </c>
      <c r="AC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7" s="3">
        <f>+DETALLE_GD_1[[#This Row],[CANTIDAD SOLICITADA]]-DETALLE_GD_1[[#This Row],[DEVOLUCIÓN]]</f>
        <v>4</v>
      </c>
      <c r="AE1067" s="38" t="str">
        <f>+_xlfn.XLOOKUP(DETALLE_GD_1[[#This Row],[CODIGO]],PRODUCTOS[CODIGO],PRODUCTOS[DESC CORTA],"",0)</f>
        <v>LAVARROPA PLATICO DS</v>
      </c>
    </row>
    <row r="1068" spans="1:31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6" t="s">
        <v>2030</v>
      </c>
      <c r="V1068" s="2">
        <v>433713</v>
      </c>
      <c r="W1068">
        <v>6045</v>
      </c>
      <c r="X1068" s="2">
        <v>6579000000</v>
      </c>
      <c r="Y1068" s="6">
        <v>171360</v>
      </c>
      <c r="Z1068" s="38">
        <v>10010</v>
      </c>
      <c r="AA1068" s="86">
        <f>+((DETALLE_GD_1[[#This Row],[VALOR X UN (GD)]]-DETALLE_GD_1[[#This Row],[VALOR PPTO]])/DETALLE_GD_1[[#This Row],[VALOR PPTO]])</f>
        <v>0</v>
      </c>
      <c r="AB1068" s="2">
        <f>+DETALLE_GD_1[[#This Row],[VALOR PPTO]]*DETALLE_GD_1[[#This Row],[CANTIDAD RECIBIDA]]</f>
        <v>171360</v>
      </c>
      <c r="AC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8" s="3">
        <f>+DETALLE_GD_1[[#This Row],[CANTIDAD SOLICITADA]]-DETALLE_GD_1[[#This Row],[DEVOLUCIÓN]]</f>
        <v>4</v>
      </c>
      <c r="AE1068" s="38" t="str">
        <f>+_xlfn.XLOOKUP(DETALLE_GD_1[[#This Row],[CODIGO]],PRODUCTOS[CODIGO],PRODUCTOS[DESC CORTA],"",0)</f>
        <v>TINA DE ACERO</v>
      </c>
    </row>
    <row r="1069" spans="1:31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6"/>
      <c r="V1069" s="2"/>
      <c r="W1069">
        <v>6045</v>
      </c>
      <c r="X1069" s="2">
        <v>6579000000</v>
      </c>
      <c r="Y1069" s="6">
        <v>18702.074076000001</v>
      </c>
      <c r="Z1069" s="38">
        <v>10010</v>
      </c>
      <c r="AA1069" s="86">
        <f>+((DETALLE_GD_1[[#This Row],[VALOR X UN (GD)]]-DETALLE_GD_1[[#This Row],[VALOR PPTO]])/DETALLE_GD_1[[#This Row],[VALOR PPTO]])</f>
        <v>0.10736381430209288</v>
      </c>
      <c r="AB1069" s="2">
        <f>+DETALLE_GD_1[[#This Row],[VALOR PPTO]]*DETALLE_GD_1[[#This Row],[CANTIDAD RECIBIDA]]</f>
        <v>18702.074000000001</v>
      </c>
      <c r="AC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69" s="3">
        <f>+DETALLE_GD_1[[#This Row],[CANTIDAD SOLICITADA]]-DETALLE_GD_1[[#This Row],[DEVOLUCIÓN]]</f>
        <v>4</v>
      </c>
      <c r="AE1069" s="38" t="str">
        <f>+_xlfn.XLOOKUP(DETALLE_GD_1[[#This Row],[CODIGO]],PRODUCTOS[CODIGO],PRODUCTOS[DESC CORTA],"",0)</f>
        <v>KIT DESAGUE TINA</v>
      </c>
    </row>
    <row r="1070" spans="1:31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6"/>
      <c r="V1070" s="2"/>
      <c r="W1070">
        <v>6045</v>
      </c>
      <c r="X1070" s="2">
        <v>6579000000</v>
      </c>
      <c r="Y1070" s="6">
        <v>59888</v>
      </c>
      <c r="Z1070" s="38">
        <v>10010</v>
      </c>
      <c r="AA1070" s="86">
        <f>+((DETALLE_GD_1[[#This Row],[VALOR X UN (GD)]]-DETALLE_GD_1[[#This Row],[VALOR PPTO]])/DETALLE_GD_1[[#This Row],[VALOR PPTO]])</f>
        <v>0</v>
      </c>
      <c r="AB1070" s="2">
        <f>+DETALLE_GD_1[[#This Row],[VALOR PPTO]]*DETALLE_GD_1[[#This Row],[CANTIDAD RECIBIDA]]</f>
        <v>59888</v>
      </c>
      <c r="AC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0" s="3">
        <f>+DETALLE_GD_1[[#This Row],[CANTIDAD SOLICITADA]]-DETALLE_GD_1[[#This Row],[DEVOLUCIÓN]]</f>
        <v>4</v>
      </c>
      <c r="AE1070" s="38" t="str">
        <f>+_xlfn.XLOOKUP(DETALLE_GD_1[[#This Row],[CODIGO]],PRODUCTOS[CODIGO],PRODUCTOS[DESC CORTA],"",0)</f>
        <v>NEW DUCHA SIMPLE, SOPORTE Y FLEXIBLE 1.5M 8LPM, ESTIU (TS2024020)</v>
      </c>
    </row>
    <row r="1071" spans="1:31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6"/>
      <c r="V1071" s="2"/>
      <c r="W1071">
        <v>6045</v>
      </c>
      <c r="X1071" s="2">
        <v>6579000000</v>
      </c>
      <c r="Y1071" s="6">
        <v>5445</v>
      </c>
      <c r="Z1071" s="38">
        <v>10010</v>
      </c>
      <c r="AA1071" s="86">
        <f>+((DETALLE_GD_1[[#This Row],[VALOR X UN (GD)]]-DETALLE_GD_1[[#This Row],[VALOR PPTO]])/DETALLE_GD_1[[#This Row],[VALOR PPTO]])</f>
        <v>8.815426997245095E-3</v>
      </c>
      <c r="AB1071" s="2">
        <f>+DETALLE_GD_1[[#This Row],[VALOR PPTO]]*DETALLE_GD_1[[#This Row],[CANTIDAD RECIBIDA]]</f>
        <v>5445</v>
      </c>
      <c r="AC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1" s="3">
        <f>+DETALLE_GD_1[[#This Row],[CANTIDAD SOLICITADA]]-DETALLE_GD_1[[#This Row],[DEVOLUCIÓN]]</f>
        <v>5</v>
      </c>
      <c r="AE1071" s="38" t="str">
        <f>+_xlfn.XLOOKUP(DETALLE_GD_1[[#This Row],[CODIGO]],PRODUCTOS[CODIGO],PRODUCTOS[DESC CORTA],"",0)</f>
        <v>SELLO INSTALACION WC</v>
      </c>
    </row>
    <row r="1072" spans="1:31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6"/>
      <c r="V1072" s="2"/>
      <c r="W1072">
        <v>6045</v>
      </c>
      <c r="X1072" s="2">
        <v>6579000000</v>
      </c>
      <c r="Y1072" s="6">
        <v>68580</v>
      </c>
      <c r="Z1072" s="38">
        <v>10010</v>
      </c>
      <c r="AA1072" s="86">
        <f>+((DETALLE_GD_1[[#This Row],[VALOR X UN (GD)]]-DETALLE_GD_1[[#This Row],[VALOR PPTO]])/DETALLE_GD_1[[#This Row],[VALOR PPTO]])</f>
        <v>-5.1049868766404202E-2</v>
      </c>
      <c r="AB1072" s="2">
        <f>+DETALLE_GD_1[[#This Row],[VALOR PPTO]]*DETALLE_GD_1[[#This Row],[CANTIDAD RECIBIDA]]</f>
        <v>68580</v>
      </c>
      <c r="AC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2" s="3">
        <f>+DETALLE_GD_1[[#This Row],[CANTIDAD SOLICITADA]]-DETALLE_GD_1[[#This Row],[DEVOLUCIÓN]]</f>
        <v>4</v>
      </c>
      <c r="AE1072" s="38" t="str">
        <f>+_xlfn.XLOOKUP(DETALLE_GD_1[[#This Row],[CODIGO]],PRODUCTOS[CODIGO],PRODUCTOS[DESC CORTA],"",0)</f>
        <v>ESTANQUE WC AURA</v>
      </c>
    </row>
    <row r="1073" spans="1:31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6"/>
      <c r="V1073" s="2"/>
      <c r="W1073">
        <v>6045</v>
      </c>
      <c r="X1073" s="2">
        <v>6579000000</v>
      </c>
      <c r="Y1073" s="6">
        <v>92912</v>
      </c>
      <c r="Z1073" s="38">
        <v>10010</v>
      </c>
      <c r="AA1073" s="86">
        <f>+((DETALLE_GD_1[[#This Row],[VALOR X UN (GD)]]-DETALLE_GD_1[[#This Row],[VALOR PPTO]])/DETALLE_GD_1[[#This Row],[VALOR PPTO]])</f>
        <v>3.8208197003616324E-3</v>
      </c>
      <c r="AB1073" s="2">
        <f>+DETALLE_GD_1[[#This Row],[VALOR PPTO]]*DETALLE_GD_1[[#This Row],[CANTIDAD RECIBIDA]]</f>
        <v>92912</v>
      </c>
      <c r="AC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3" s="3">
        <f>+DETALLE_GD_1[[#This Row],[CANTIDAD SOLICITADA]]-DETALLE_GD_1[[#This Row],[DEVOLUCIÓN]]</f>
        <v>4</v>
      </c>
      <c r="AE1073" s="38" t="str">
        <f>+_xlfn.XLOOKUP(DETALLE_GD_1[[#This Row],[CODIGO]],PRODUCTOS[CODIGO],PRODUCTOS[DESC CORTA],"",0)</f>
        <v>TAZA WC AURA</v>
      </c>
    </row>
    <row r="1074" spans="1:31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6"/>
      <c r="V1074" s="2"/>
      <c r="W1074">
        <v>6045</v>
      </c>
      <c r="X1074" s="2">
        <v>6579000000</v>
      </c>
      <c r="Y1074" s="6">
        <v>6443.7344400000002</v>
      </c>
      <c r="Z1074" s="38">
        <v>10010</v>
      </c>
      <c r="AA1074" s="86">
        <f>+((DETALLE_GD_1[[#This Row],[VALOR X UN (GD)]]-DETALLE_GD_1[[#This Row],[VALOR PPTO]])/DETALLE_GD_1[[#This Row],[VALOR PPTO]])</f>
        <v>4.1218334511075141E-5</v>
      </c>
      <c r="AB1074" s="2">
        <f>+DETALLE_GD_1[[#This Row],[VALOR PPTO]]*DETALLE_GD_1[[#This Row],[CANTIDAD RECIBIDA]]</f>
        <v>6443.7344000000003</v>
      </c>
      <c r="AC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4" s="3">
        <f>+DETALLE_GD_1[[#This Row],[CANTIDAD SOLICITADA]]-DETALLE_GD_1[[#This Row],[DEVOLUCIÓN]]</f>
        <v>4</v>
      </c>
      <c r="AE1074" s="38" t="str">
        <f>+_xlfn.XLOOKUP(DETALLE_GD_1[[#This Row],[CODIGO]],PRODUCTOS[CODIGO],PRODUCTOS[DESC CORTA],"",0)</f>
        <v>SET BALCON</v>
      </c>
    </row>
    <row r="1075" spans="1:31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6"/>
      <c r="V1075" s="2"/>
      <c r="W1075">
        <v>6045</v>
      </c>
      <c r="X1075" s="2">
        <v>6579000000</v>
      </c>
      <c r="Y1075" s="6">
        <v>9172</v>
      </c>
      <c r="Z1075" s="38">
        <v>10010</v>
      </c>
      <c r="AA1075" s="86">
        <f>+((DETALLE_GD_1[[#This Row],[VALOR X UN (GD)]]-DETALLE_GD_1[[#This Row],[VALOR PPTO]])/DETALLE_GD_1[[#This Row],[VALOR PPTO]])</f>
        <v>-3.2054077627562148E-2</v>
      </c>
      <c r="AB1075" s="2">
        <f>+DETALLE_GD_1[[#This Row],[VALOR PPTO]]*DETALLE_GD_1[[#This Row],[CANTIDAD RECIBIDA]]</f>
        <v>9172</v>
      </c>
      <c r="AC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5" s="3">
        <f>+DETALLE_GD_1[[#This Row],[CANTIDAD SOLICITADA]]-DETALLE_GD_1[[#This Row],[DEVOLUCIÓN]]</f>
        <v>4</v>
      </c>
      <c r="AE1075" s="38" t="str">
        <f>+_xlfn.XLOOKUP(DETALLE_GD_1[[#This Row],[CODIGO]],PRODUCTOS[CODIGO],PRODUCTOS[DESC CORTA],"",0)</f>
        <v>LLAVE ANGULAR 1/2X</v>
      </c>
    </row>
    <row r="1076" spans="1:31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6"/>
      <c r="V1076" s="2"/>
      <c r="W1076">
        <v>6045</v>
      </c>
      <c r="X1076" s="2">
        <v>6579000000</v>
      </c>
      <c r="Y1076" s="6">
        <v>2594.270524</v>
      </c>
      <c r="Z1076" s="38">
        <v>10010</v>
      </c>
      <c r="AA1076" s="86">
        <f>+((DETALLE_GD_1[[#This Row],[VALOR X UN (GD)]]-DETALLE_GD_1[[#This Row],[VALOR PPTO]])/DETALLE_GD_1[[#This Row],[VALOR PPTO]])</f>
        <v>-1.0430677509116867E-4</v>
      </c>
      <c r="AB1076" s="2">
        <f>+DETALLE_GD_1[[#This Row],[VALOR PPTO]]*DETALLE_GD_1[[#This Row],[CANTIDAD RECIBIDA]]</f>
        <v>2594.2705999999998</v>
      </c>
      <c r="AC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6" s="3">
        <f>+DETALLE_GD_1[[#This Row],[CANTIDAD SOLICITADA]]-DETALLE_GD_1[[#This Row],[DEVOLUCIÓN]]</f>
        <v>2</v>
      </c>
      <c r="AE1076" s="38" t="str">
        <f>+_xlfn.XLOOKUP(DETALLE_GD_1[[#This Row],[CODIGO]],PRODUCTOS[CODIGO],PRODUCTOS[DESC CORTA],"",0)</f>
        <v>SELLO FUNGICIDA</v>
      </c>
    </row>
    <row r="1077" spans="1:31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6" t="s">
        <v>2012</v>
      </c>
      <c r="V1077" s="2">
        <v>25839</v>
      </c>
      <c r="W1077">
        <v>6045</v>
      </c>
      <c r="X1077" s="2">
        <v>6579000000</v>
      </c>
      <c r="Y1077" s="6">
        <v>30600.000000000007</v>
      </c>
      <c r="Z1077" s="38">
        <v>10010</v>
      </c>
      <c r="AA1077" s="86">
        <f>+((DETALLE_GD_1[[#This Row],[VALOR X UN (GD)]]-DETALLE_GD_1[[#This Row],[VALOR PPTO]])/DETALLE_GD_1[[#This Row],[VALOR PPTO]])</f>
        <v>-0.15558823529411769</v>
      </c>
      <c r="AB1077" s="2">
        <f>+DETALLE_GD_1[[#This Row],[VALOR PPTO]]*DETALLE_GD_1[[#This Row],[CANTIDAD RECIBIDA]]</f>
        <v>30600</v>
      </c>
      <c r="AC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7" s="3">
        <f>+DETALLE_GD_1[[#This Row],[CANTIDAD SOLICITADA]]-DETALLE_GD_1[[#This Row],[DEVOLUCIÓN]]</f>
        <v>100</v>
      </c>
      <c r="AE1077" s="38" t="str">
        <f>+_xlfn.XLOOKUP(DETALLE_GD_1[[#This Row],[CODIGO]],PRODUCTOS[CODIGO],PRODUCTOS[DESC CORTA],"",0)</f>
        <v>ESQUINERO CORNIZA INTERIOR</v>
      </c>
    </row>
    <row r="1078" spans="1:31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761</v>
      </c>
      <c r="G1078" s="81" t="s">
        <v>762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6"/>
      <c r="V1078" s="2">
        <v>128268</v>
      </c>
      <c r="X1078" s="2">
        <v>6579000000</v>
      </c>
      <c r="Y1078" s="6" t="s">
        <v>355</v>
      </c>
      <c r="Z1078" s="38">
        <v>10010</v>
      </c>
      <c r="AA1078" s="86" t="e">
        <f>+((DETALLE_GD_1[[#This Row],[VALOR X UN (GD)]]-DETALLE_GD_1[[#This Row],[VALOR PPTO]])/DETALLE_GD_1[[#This Row],[VALOR PPTO]])</f>
        <v>#DIV/0!</v>
      </c>
      <c r="AB1078" s="2">
        <f>+DETALLE_GD_1[[#This Row],[VALOR PPTO]]*DETALLE_GD_1[[#This Row],[CANTIDAD RECIBIDA]]</f>
        <v>0</v>
      </c>
      <c r="AC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8" s="3">
        <f>+DETALLE_GD_1[[#This Row],[CANTIDAD SOLICITADA]]-DETALLE_GD_1[[#This Row],[DEVOLUCIÓN]]</f>
        <v>4</v>
      </c>
      <c r="AE1078" s="38" t="str">
        <f>+_xlfn.XLOOKUP(DETALLE_GD_1[[#This Row],[CODIGO]],PRODUCTOS[CODIGO],PRODUCTOS[DESC CORTA],"",0)</f>
        <v/>
      </c>
    </row>
    <row r="1079" spans="1:31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763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6"/>
      <c r="V1079" s="2">
        <v>30966</v>
      </c>
      <c r="X1079" s="2">
        <v>6579000000</v>
      </c>
      <c r="Y1079" s="6" t="s">
        <v>355</v>
      </c>
      <c r="Z1079" s="38">
        <v>10010</v>
      </c>
      <c r="AA1079" s="86" t="e">
        <f>+((DETALLE_GD_1[[#This Row],[VALOR X UN (GD)]]-DETALLE_GD_1[[#This Row],[VALOR PPTO]])/DETALLE_GD_1[[#This Row],[VALOR PPTO]])</f>
        <v>#DIV/0!</v>
      </c>
      <c r="AB1079" s="2">
        <f>+DETALLE_GD_1[[#This Row],[VALOR PPTO]]*DETALLE_GD_1[[#This Row],[CANTIDAD RECIBIDA]]</f>
        <v>0</v>
      </c>
      <c r="AC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79" s="3">
        <f>+DETALLE_GD_1[[#This Row],[CANTIDAD SOLICITADA]]-DETALLE_GD_1[[#This Row],[DEVOLUCIÓN]]</f>
        <v>1</v>
      </c>
      <c r="AE1079" s="38" t="str">
        <f>+_xlfn.XLOOKUP(DETALLE_GD_1[[#This Row],[CODIGO]],PRODUCTOS[CODIGO],PRODUCTOS[DESC CORTA],"",0)</f>
        <v/>
      </c>
    </row>
    <row r="1080" spans="1:31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764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6"/>
      <c r="V1080" s="2">
        <v>5492</v>
      </c>
      <c r="X1080" s="2">
        <v>6579000000</v>
      </c>
      <c r="Y1080" s="6" t="s">
        <v>355</v>
      </c>
      <c r="Z1080" s="38">
        <v>10010</v>
      </c>
      <c r="AA1080" s="86" t="e">
        <f>+((DETALLE_GD_1[[#This Row],[VALOR X UN (GD)]]-DETALLE_GD_1[[#This Row],[VALOR PPTO]])/DETALLE_GD_1[[#This Row],[VALOR PPTO]])</f>
        <v>#DIV/0!</v>
      </c>
      <c r="AB1080" s="2">
        <f>+DETALLE_GD_1[[#This Row],[VALOR PPTO]]*DETALLE_GD_1[[#This Row],[CANTIDAD RECIBIDA]]</f>
        <v>0</v>
      </c>
      <c r="AC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0" s="3">
        <f>+DETALLE_GD_1[[#This Row],[CANTIDAD SOLICITADA]]-DETALLE_GD_1[[#This Row],[DEVOLUCIÓN]]</f>
        <v>1</v>
      </c>
      <c r="AE1080" s="38" t="str">
        <f>+_xlfn.XLOOKUP(DETALLE_GD_1[[#This Row],[CODIGO]],PRODUCTOS[CODIGO],PRODUCTOS[DESC CORTA],"",0)</f>
        <v/>
      </c>
    </row>
    <row r="1081" spans="1:31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765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6"/>
      <c r="V1081" s="2">
        <v>102438</v>
      </c>
      <c r="X1081" s="2">
        <v>6579000000</v>
      </c>
      <c r="Y1081" s="6" t="s">
        <v>355</v>
      </c>
      <c r="Z1081" s="38">
        <v>10010</v>
      </c>
      <c r="AA1081" s="86" t="e">
        <f>+((DETALLE_GD_1[[#This Row],[VALOR X UN (GD)]]-DETALLE_GD_1[[#This Row],[VALOR PPTO]])/DETALLE_GD_1[[#This Row],[VALOR PPTO]])</f>
        <v>#DIV/0!</v>
      </c>
      <c r="AB1081" s="2">
        <f>+DETALLE_GD_1[[#This Row],[VALOR PPTO]]*DETALLE_GD_1[[#This Row],[CANTIDAD RECIBIDA]]</f>
        <v>0</v>
      </c>
      <c r="AC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1" s="3">
        <f>+DETALLE_GD_1[[#This Row],[CANTIDAD SOLICITADA]]-DETALLE_GD_1[[#This Row],[DEVOLUCIÓN]]</f>
        <v>3</v>
      </c>
      <c r="AE1081" s="38" t="str">
        <f>+_xlfn.XLOOKUP(DETALLE_GD_1[[#This Row],[CODIGO]],PRODUCTOS[CODIGO],PRODUCTOS[DESC CORTA],"",0)</f>
        <v/>
      </c>
    </row>
    <row r="1082" spans="1:31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766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6"/>
      <c r="V1082" s="2"/>
      <c r="X1082" s="2">
        <v>6579000000</v>
      </c>
      <c r="Y1082" s="6" t="s">
        <v>355</v>
      </c>
      <c r="Z1082" s="38">
        <v>10010</v>
      </c>
      <c r="AA1082" s="86" t="e">
        <f>+((DETALLE_GD_1[[#This Row],[VALOR X UN (GD)]]-DETALLE_GD_1[[#This Row],[VALOR PPTO]])/DETALLE_GD_1[[#This Row],[VALOR PPTO]])</f>
        <v>#DIV/0!</v>
      </c>
      <c r="AB1082" s="2">
        <f>+DETALLE_GD_1[[#This Row],[VALOR PPTO]]*DETALLE_GD_1[[#This Row],[CANTIDAD RECIBIDA]]</f>
        <v>0</v>
      </c>
      <c r="AC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2" s="3">
        <f>+DETALLE_GD_1[[#This Row],[CANTIDAD SOLICITADA]]-DETALLE_GD_1[[#This Row],[DEVOLUCIÓN]]</f>
        <v>2</v>
      </c>
      <c r="AE1082" s="38" t="str">
        <f>+_xlfn.XLOOKUP(DETALLE_GD_1[[#This Row],[CODIGO]],PRODUCTOS[CODIGO],PRODUCTOS[DESC CORTA],"",0)</f>
        <v/>
      </c>
    </row>
    <row r="1083" spans="1:31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767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6"/>
      <c r="V1083" s="2"/>
      <c r="X1083" s="2">
        <v>6579000000</v>
      </c>
      <c r="Y1083" s="6" t="s">
        <v>355</v>
      </c>
      <c r="Z1083" s="38">
        <v>10010</v>
      </c>
      <c r="AA1083" s="86" t="e">
        <f>+((DETALLE_GD_1[[#This Row],[VALOR X UN (GD)]]-DETALLE_GD_1[[#This Row],[VALOR PPTO]])/DETALLE_GD_1[[#This Row],[VALOR PPTO]])</f>
        <v>#DIV/0!</v>
      </c>
      <c r="AB1083" s="2">
        <f>+DETALLE_GD_1[[#This Row],[VALOR PPTO]]*DETALLE_GD_1[[#This Row],[CANTIDAD RECIBIDA]]</f>
        <v>0</v>
      </c>
      <c r="AC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3" s="3">
        <f>+DETALLE_GD_1[[#This Row],[CANTIDAD SOLICITADA]]-DETALLE_GD_1[[#This Row],[DEVOLUCIÓN]]</f>
        <v>2</v>
      </c>
      <c r="AE1083" s="38" t="str">
        <f>+_xlfn.XLOOKUP(DETALLE_GD_1[[#This Row],[CODIGO]],PRODUCTOS[CODIGO],PRODUCTOS[DESC CORTA],"",0)</f>
        <v/>
      </c>
    </row>
    <row r="1084" spans="1:31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768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6"/>
      <c r="V1084" s="2">
        <v>23318</v>
      </c>
      <c r="X1084" s="2">
        <v>6579000000</v>
      </c>
      <c r="Y1084" s="6" t="s">
        <v>355</v>
      </c>
      <c r="Z1084" s="38">
        <v>10010</v>
      </c>
      <c r="AA1084" s="86" t="e">
        <f>+((DETALLE_GD_1[[#This Row],[VALOR X UN (GD)]]-DETALLE_GD_1[[#This Row],[VALOR PPTO]])/DETALLE_GD_1[[#This Row],[VALOR PPTO]])</f>
        <v>#DIV/0!</v>
      </c>
      <c r="AB1084" s="2">
        <f>+DETALLE_GD_1[[#This Row],[VALOR PPTO]]*DETALLE_GD_1[[#This Row],[CANTIDAD RECIBIDA]]</f>
        <v>0</v>
      </c>
      <c r="AC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4" s="3">
        <f>+DETALLE_GD_1[[#This Row],[CANTIDAD SOLICITADA]]-DETALLE_GD_1[[#This Row],[DEVOLUCIÓN]]</f>
        <v>2</v>
      </c>
      <c r="AE1084" s="38" t="str">
        <f>+_xlfn.XLOOKUP(DETALLE_GD_1[[#This Row],[CODIGO]],PRODUCTOS[CODIGO],PRODUCTOS[DESC CORTA],"",0)</f>
        <v/>
      </c>
    </row>
    <row r="1085" spans="1:31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769</v>
      </c>
      <c r="H1085" s="81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6"/>
      <c r="V1085" s="2"/>
      <c r="X1085" s="2">
        <v>6579000000</v>
      </c>
      <c r="Y1085" s="6" t="s">
        <v>355</v>
      </c>
      <c r="Z1085" s="38">
        <v>10010</v>
      </c>
      <c r="AA1085" s="86" t="e">
        <f>+((DETALLE_GD_1[[#This Row],[VALOR X UN (GD)]]-DETALLE_GD_1[[#This Row],[VALOR PPTO]])/DETALLE_GD_1[[#This Row],[VALOR PPTO]])</f>
        <v>#DIV/0!</v>
      </c>
      <c r="AB1085" s="2">
        <f>+DETALLE_GD_1[[#This Row],[VALOR PPTO]]*DETALLE_GD_1[[#This Row],[CANTIDAD RECIBIDA]]</f>
        <v>0</v>
      </c>
      <c r="AC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5" s="3">
        <f>+DETALLE_GD_1[[#This Row],[CANTIDAD SOLICITADA]]-DETALLE_GD_1[[#This Row],[DEVOLUCIÓN]]</f>
        <v>1</v>
      </c>
      <c r="AE1085" s="38" t="str">
        <f>+_xlfn.XLOOKUP(DETALLE_GD_1[[#This Row],[CODIGO]],PRODUCTOS[CODIGO],PRODUCTOS[DESC CORTA],"",0)</f>
        <v/>
      </c>
    </row>
    <row r="1086" spans="1:31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771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6"/>
      <c r="V1086" s="2">
        <v>23529</v>
      </c>
      <c r="X1086" s="2">
        <v>6579000000</v>
      </c>
      <c r="Y1086" s="6" t="s">
        <v>355</v>
      </c>
      <c r="Z1086" s="38">
        <v>10010</v>
      </c>
      <c r="AA1086" s="86" t="e">
        <f>+((DETALLE_GD_1[[#This Row],[VALOR X UN (GD)]]-DETALLE_GD_1[[#This Row],[VALOR PPTO]])/DETALLE_GD_1[[#This Row],[VALOR PPTO]])</f>
        <v>#DIV/0!</v>
      </c>
      <c r="AB1086" s="2">
        <f>+DETALLE_GD_1[[#This Row],[VALOR PPTO]]*DETALLE_GD_1[[#This Row],[CANTIDAD RECIBIDA]]</f>
        <v>0</v>
      </c>
      <c r="AC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6" s="3">
        <f>+DETALLE_GD_1[[#This Row],[CANTIDAD SOLICITADA]]-DETALLE_GD_1[[#This Row],[DEVOLUCIÓN]]</f>
        <v>1</v>
      </c>
      <c r="AE1086" s="38" t="str">
        <f>+_xlfn.XLOOKUP(DETALLE_GD_1[[#This Row],[CODIGO]],PRODUCTOS[CODIGO],PRODUCTOS[DESC CORTA],"",0)</f>
        <v/>
      </c>
    </row>
    <row r="1087" spans="1:31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772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6"/>
      <c r="V1087" s="2">
        <v>15126</v>
      </c>
      <c r="X1087" s="2">
        <v>6579000000</v>
      </c>
      <c r="Y1087" s="6" t="s">
        <v>355</v>
      </c>
      <c r="Z1087" s="38">
        <v>10010</v>
      </c>
      <c r="AA1087" s="86" t="e">
        <f>+((DETALLE_GD_1[[#This Row],[VALOR X UN (GD)]]-DETALLE_GD_1[[#This Row],[VALOR PPTO]])/DETALLE_GD_1[[#This Row],[VALOR PPTO]])</f>
        <v>#DIV/0!</v>
      </c>
      <c r="AB1087" s="2">
        <f>+DETALLE_GD_1[[#This Row],[VALOR PPTO]]*DETALLE_GD_1[[#This Row],[CANTIDAD RECIBIDA]]</f>
        <v>0</v>
      </c>
      <c r="AC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7" s="3">
        <f>+DETALLE_GD_1[[#This Row],[CANTIDAD SOLICITADA]]-DETALLE_GD_1[[#This Row],[DEVOLUCIÓN]]</f>
        <v>1</v>
      </c>
      <c r="AE1087" s="38" t="str">
        <f>+_xlfn.XLOOKUP(DETALLE_GD_1[[#This Row],[CODIGO]],PRODUCTOS[CODIGO],PRODUCTOS[DESC CORTA],"",0)</f>
        <v/>
      </c>
    </row>
    <row r="1088" spans="1:31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773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6"/>
      <c r="V1088" s="2">
        <v>7632122</v>
      </c>
      <c r="W1088">
        <v>6078</v>
      </c>
      <c r="X1088" s="2">
        <v>6579000000</v>
      </c>
      <c r="Y1088" s="6" t="s">
        <v>355</v>
      </c>
      <c r="Z1088" s="38">
        <v>10010</v>
      </c>
      <c r="AA1088" s="86" t="e">
        <f>+((DETALLE_GD_1[[#This Row],[VALOR X UN (GD)]]-DETALLE_GD_1[[#This Row],[VALOR PPTO]])/DETALLE_GD_1[[#This Row],[VALOR PPTO]])</f>
        <v>#DIV/0!</v>
      </c>
      <c r="AB1088" s="2">
        <f>+DETALLE_GD_1[[#This Row],[VALOR PPTO]]*DETALLE_GD_1[[#This Row],[CANTIDAD RECIBIDA]]</f>
        <v>0</v>
      </c>
      <c r="AC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8" s="3">
        <f>+DETALLE_GD_1[[#This Row],[CANTIDAD SOLICITADA]]-DETALLE_GD_1[[#This Row],[DEVOLUCIÓN]]</f>
        <v>432</v>
      </c>
      <c r="AE1088" s="38" t="str">
        <f>+_xlfn.XLOOKUP(DETALLE_GD_1[[#This Row],[CODIGO]],PRODUCTOS[CODIGO],PRODUCTOS[DESC CORTA],"",0)</f>
        <v/>
      </c>
    </row>
    <row r="1089" spans="1:31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774</v>
      </c>
      <c r="H1089" s="81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6" t="s">
        <v>2028</v>
      </c>
      <c r="V1089" s="2">
        <v>4916400</v>
      </c>
      <c r="W1089">
        <v>6104</v>
      </c>
      <c r="X1089" s="2">
        <v>6579000000</v>
      </c>
      <c r="Y1089" s="6" t="s">
        <v>355</v>
      </c>
      <c r="Z1089" s="38">
        <v>10010</v>
      </c>
      <c r="AA1089" s="86" t="e">
        <f>+((DETALLE_GD_1[[#This Row],[VALOR X UN (GD)]]-DETALLE_GD_1[[#This Row],[VALOR PPTO]])/DETALLE_GD_1[[#This Row],[VALOR PPTO]])</f>
        <v>#DIV/0!</v>
      </c>
      <c r="AB1089" s="2">
        <f>+DETALLE_GD_1[[#This Row],[VALOR PPTO]]*DETALLE_GD_1[[#This Row],[CANTIDAD RECIBIDA]]</f>
        <v>0</v>
      </c>
      <c r="AC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89" s="3">
        <f>+DETALLE_GD_1[[#This Row],[CANTIDAD SOLICITADA]]-DETALLE_GD_1[[#This Row],[DEVOLUCIÓN]]</f>
        <v>200</v>
      </c>
      <c r="AE1089" s="38" t="str">
        <f>+_xlfn.XLOOKUP(DETALLE_GD_1[[#This Row],[CODIGO]],PRODUCTOS[CODIGO],PRODUCTOS[DESC CORTA],"",0)</f>
        <v/>
      </c>
    </row>
    <row r="1090" spans="1:31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6" t="s">
        <v>2014</v>
      </c>
      <c r="V1090" s="2">
        <v>11098809</v>
      </c>
      <c r="W1090">
        <v>6046</v>
      </c>
      <c r="X1090" s="2">
        <v>6579000000</v>
      </c>
      <c r="Y1090" s="6">
        <v>6165000</v>
      </c>
      <c r="Z1090" s="38">
        <v>10010</v>
      </c>
      <c r="AA1090" s="86">
        <f>+((DETALLE_GD_1[[#This Row],[VALOR X UN (GD)]]-DETALLE_GD_1[[#This Row],[VALOR PPTO]])/DETALLE_GD_1[[#This Row],[VALOR PPTO]])</f>
        <v>-1.2769829683698353E-2</v>
      </c>
      <c r="AB1090" s="2">
        <f>+DETALLE_GD_1[[#This Row],[VALOR PPTO]]*DETALLE_GD_1[[#This Row],[CANTIDAD RECIBIDA]]</f>
        <v>6165000</v>
      </c>
      <c r="AC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0" s="3">
        <f>+DETALLE_GD_1[[#This Row],[CANTIDAD SOLICITADA]]-DETALLE_GD_1[[#This Row],[DEVOLUCIÓN]]</f>
        <v>30</v>
      </c>
      <c r="AE1090" s="38" t="str">
        <f>+_xlfn.XLOOKUP(DETALLE_GD_1[[#This Row],[CODIGO]],PRODUCTOS[CODIGO],PRODUCTOS[DESC CORTA],"",0)</f>
        <v>VENTANA V-01</v>
      </c>
    </row>
    <row r="1091" spans="1:31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6" t="s">
        <v>2014</v>
      </c>
      <c r="V1091" s="2"/>
      <c r="W1091">
        <v>6046</v>
      </c>
      <c r="X1091" s="2">
        <v>6579000000</v>
      </c>
      <c r="Y1091" s="6">
        <v>1012290</v>
      </c>
      <c r="Z1091" s="38">
        <v>10010</v>
      </c>
      <c r="AA1091" s="86">
        <f>+((DETALLE_GD_1[[#This Row],[VALOR X UN (GD)]]-DETALLE_GD_1[[#This Row],[VALOR PPTO]])/DETALLE_GD_1[[#This Row],[VALOR PPTO]])</f>
        <v>0.18298511296170064</v>
      </c>
      <c r="AB1091" s="2">
        <f>+DETALLE_GD_1[[#This Row],[VALOR PPTO]]*DETALLE_GD_1[[#This Row],[CANTIDAD RECIBIDA]]</f>
        <v>1012290</v>
      </c>
      <c r="AC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1" s="3">
        <f>+DETALLE_GD_1[[#This Row],[CANTIDAD SOLICITADA]]-DETALLE_GD_1[[#This Row],[DEVOLUCIÓN]]</f>
        <v>10</v>
      </c>
      <c r="AE1091" s="38">
        <f>+_xlfn.XLOOKUP(DETALLE_GD_1[[#This Row],[CODIGO]],PRODUCTOS[CODIGO],PRODUCTOS[DESC CORTA],"",0)</f>
        <v>0</v>
      </c>
    </row>
    <row r="1092" spans="1:31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6" t="s">
        <v>2014</v>
      </c>
      <c r="V1092" s="2"/>
      <c r="W1092">
        <v>6046</v>
      </c>
      <c r="X1092" s="2">
        <v>6579000000</v>
      </c>
      <c r="Y1092" s="6">
        <v>3501390</v>
      </c>
      <c r="Z1092" s="38">
        <v>10010</v>
      </c>
      <c r="AA1092" s="86">
        <f>+((DETALLE_GD_1[[#This Row],[VALOR X UN (GD)]]-DETALLE_GD_1[[#This Row],[VALOR PPTO]])/DETALLE_GD_1[[#This Row],[VALOR PPTO]])</f>
        <v>8.9570427744410014E-2</v>
      </c>
      <c r="AB1092" s="2">
        <f>+DETALLE_GD_1[[#This Row],[VALOR PPTO]]*DETALLE_GD_1[[#This Row],[CANTIDAD RECIBIDA]]</f>
        <v>3501390</v>
      </c>
      <c r="AC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092" s="3">
        <f>+DETALLE_GD_1[[#This Row],[CANTIDAD SOLICITADA]]-DETALLE_GD_1[[#This Row],[DEVOLUCIÓN]]</f>
        <v>10</v>
      </c>
      <c r="AE1092" s="38" t="str">
        <f>+_xlfn.XLOOKUP(DETALLE_GD_1[[#This Row],[CODIGO]],PRODUCTOS[CODIGO],PRODUCTOS[DESC CORTA],"",0)</f>
        <v>VENTANA V.05</v>
      </c>
    </row>
    <row r="1093" spans="1:31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6"/>
      <c r="V1093" s="2">
        <v>117800</v>
      </c>
      <c r="W1093">
        <v>6079</v>
      </c>
      <c r="X1093" s="2">
        <v>6579000000</v>
      </c>
      <c r="Y1093" s="6">
        <v>117800</v>
      </c>
      <c r="Z1093" s="38">
        <v>10010</v>
      </c>
      <c r="AA1093" s="86">
        <f>+((DETALLE_GD_1[[#This Row],[VALOR X UN (GD)]]-DETALLE_GD_1[[#This Row],[VALOR PPTO]])/DETALLE_GD_1[[#This Row],[VALOR PPTO]])</f>
        <v>0</v>
      </c>
      <c r="AB1093" s="2">
        <f>+DETALLE_GD_1[[#This Row],[VALOR PPTO]]*DETALLE_GD_1[[#This Row],[CANTIDAD RECIBIDA]]</f>
        <v>117800</v>
      </c>
      <c r="AC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3" s="3">
        <f>+DETALLE_GD_1[[#This Row],[CANTIDAD SOLICITADA]]-DETALLE_GD_1[[#This Row],[DEVOLUCIÓN]]</f>
        <v>2</v>
      </c>
      <c r="AE1093" s="38">
        <f>+_xlfn.XLOOKUP(DETALLE_GD_1[[#This Row],[CODIGO]],PRODUCTOS[CODIGO],PRODUCTOS[DESC CORTA],"",0)</f>
        <v>0</v>
      </c>
    </row>
    <row r="1094" spans="1:31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6" t="s">
        <v>2012</v>
      </c>
      <c r="V1094" s="2">
        <v>3337857</v>
      </c>
      <c r="W1094">
        <v>6076</v>
      </c>
      <c r="X1094" s="2">
        <v>6579000000</v>
      </c>
      <c r="Y1094" s="6">
        <v>65494.492760000001</v>
      </c>
      <c r="Z1094" s="38">
        <v>10010</v>
      </c>
      <c r="AA1094" s="86">
        <f>+((DETALLE_GD_1[[#This Row],[VALOR X UN (GD)]]-DETALLE_GD_1[[#This Row],[VALOR PPTO]])/DETALLE_GD_1[[#This Row],[VALOR PPTO]])</f>
        <v>2.9720178606775109E-2</v>
      </c>
      <c r="AB1094" s="2">
        <f>+DETALLE_GD_1[[#This Row],[VALOR PPTO]]*DETALLE_GD_1[[#This Row],[CANTIDAD RECIBIDA]]</f>
        <v>65494.491999999998</v>
      </c>
      <c r="AC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4" s="3">
        <f>+DETALLE_GD_1[[#This Row],[CANTIDAD SOLICITADA]]-DETALLE_GD_1[[#This Row],[DEVOLUCIÓN]]</f>
        <v>20</v>
      </c>
      <c r="AE1094" s="38">
        <f>+_xlfn.XLOOKUP(DETALLE_GD_1[[#This Row],[CODIGO]],PRODUCTOS[CODIGO],PRODUCTOS[DESC CORTA],"",0)</f>
        <v>0</v>
      </c>
    </row>
    <row r="1095" spans="1:31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6"/>
      <c r="V1095" s="2"/>
      <c r="W1095">
        <v>6076</v>
      </c>
      <c r="X1095" s="2">
        <v>6579000000</v>
      </c>
      <c r="Y1095" s="6">
        <v>97400</v>
      </c>
      <c r="Z1095" s="38">
        <v>10010</v>
      </c>
      <c r="AA1095" s="86">
        <f>+((DETALLE_GD_1[[#This Row],[VALOR X UN (GD)]]-DETALLE_GD_1[[#This Row],[VALOR PPTO]])/DETALLE_GD_1[[#This Row],[VALOR PPTO]])</f>
        <v>0</v>
      </c>
      <c r="AB1095" s="2">
        <f>+DETALLE_GD_1[[#This Row],[VALOR PPTO]]*DETALLE_GD_1[[#This Row],[CANTIDAD RECIBIDA]]</f>
        <v>97400</v>
      </c>
      <c r="AC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5" s="3">
        <f>+DETALLE_GD_1[[#This Row],[CANTIDAD SOLICITADA]]-DETALLE_GD_1[[#This Row],[DEVOLUCIÓN]]</f>
        <v>200</v>
      </c>
      <c r="AE1095" s="38" t="str">
        <f>+_xlfn.XLOOKUP(DETALLE_GD_1[[#This Row],[CODIGO]],PRODUCTOS[CODIGO],PRODUCTOS[DESC CORTA],"",0)</f>
        <v>ESQUINERO PILASTRA PVC</v>
      </c>
    </row>
    <row r="1096" spans="1:31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6"/>
      <c r="V1096" s="2"/>
      <c r="W1096">
        <v>6076</v>
      </c>
      <c r="X1096" s="2">
        <v>6579000000</v>
      </c>
      <c r="Y1096" s="6">
        <v>7990</v>
      </c>
      <c r="Z1096" s="38">
        <v>10010</v>
      </c>
      <c r="AA1096" s="86">
        <f>+((DETALLE_GD_1[[#This Row],[VALOR X UN (GD)]]-DETALLE_GD_1[[#This Row],[VALOR PPTO]])/DETALLE_GD_1[[#This Row],[VALOR PPTO]])</f>
        <v>0.11714643304130165</v>
      </c>
      <c r="AB1096" s="2">
        <f>+DETALLE_GD_1[[#This Row],[VALOR PPTO]]*DETALLE_GD_1[[#This Row],[CANTIDAD RECIBIDA]]</f>
        <v>7990</v>
      </c>
      <c r="AC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6" s="3">
        <f>+DETALLE_GD_1[[#This Row],[CANTIDAD SOLICITADA]]-DETALLE_GD_1[[#This Row],[DEVOLUCIÓN]]</f>
        <v>5</v>
      </c>
      <c r="AE1096" s="38" t="str">
        <f>+_xlfn.XLOOKUP(DETALLE_GD_1[[#This Row],[CODIGO]],PRODUCTOS[CODIGO],PRODUCTOS[DESC CORTA],"",0)</f>
        <v>CUADRADILLO EXPANSION 8X</v>
      </c>
    </row>
    <row r="1097" spans="1:31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6"/>
      <c r="V1097" s="2"/>
      <c r="W1097">
        <v>6076</v>
      </c>
      <c r="X1097" s="2">
        <v>6579000000</v>
      </c>
      <c r="Y1097" s="6">
        <v>15510</v>
      </c>
      <c r="Z1097" s="38">
        <v>10010</v>
      </c>
      <c r="AA1097" s="86">
        <f>+((DETALLE_GD_1[[#This Row],[VALOR X UN (GD)]]-DETALLE_GD_1[[#This Row],[VALOR PPTO]])/DETALLE_GD_1[[#This Row],[VALOR PPTO]])</f>
        <v>4.9194042553191424E-2</v>
      </c>
      <c r="AB1097" s="2">
        <f>+DETALLE_GD_1[[#This Row],[VALOR PPTO]]*DETALLE_GD_1[[#This Row],[CANTIDAD RECIBIDA]]</f>
        <v>15510</v>
      </c>
      <c r="AC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7" s="3">
        <f>+DETALLE_GD_1[[#This Row],[CANTIDAD SOLICITADA]]-DETALLE_GD_1[[#This Row],[DEVOLUCIÓN]]</f>
        <v>11</v>
      </c>
      <c r="AE1097" s="38" t="str">
        <f>+_xlfn.XLOOKUP(DETALLE_GD_1[[#This Row],[CODIGO]],PRODUCTOS[CODIGO],PRODUCTOS[DESC CORTA],"",0)</f>
        <v>BOCALLAVE B1 800 ACCESO</v>
      </c>
    </row>
    <row r="1098" spans="1:31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6"/>
      <c r="V1098" s="2"/>
      <c r="W1098">
        <v>6076</v>
      </c>
      <c r="X1098" s="2">
        <v>6579000000</v>
      </c>
      <c r="Y1098" s="6">
        <v>40672</v>
      </c>
      <c r="Z1098" s="38">
        <v>10010</v>
      </c>
      <c r="AA1098" s="86">
        <f>+((DETALLE_GD_1[[#This Row],[VALOR X UN (GD)]]-DETALLE_GD_1[[#This Row],[VALOR PPTO]])/DETALLE_GD_1[[#This Row],[VALOR PPTO]])</f>
        <v>-3.6388670338316285E-3</v>
      </c>
      <c r="AB1098" s="2">
        <f>+DETALLE_GD_1[[#This Row],[VALOR PPTO]]*DETALLE_GD_1[[#This Row],[CANTIDAD RECIBIDA]]</f>
        <v>40672</v>
      </c>
      <c r="AC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8" s="3">
        <f>+DETALLE_GD_1[[#This Row],[CANTIDAD SOLICITADA]]-DETALLE_GD_1[[#This Row],[DEVOLUCIÓN]]</f>
        <v>8</v>
      </c>
      <c r="AE1098" s="38" t="str">
        <f>+_xlfn.XLOOKUP(DETALLE_GD_1[[#This Row],[CODIGO]],PRODUCTOS[CODIGO],PRODUCTOS[DESC CORTA],"",0)</f>
        <v>MANILLA JUEGO</v>
      </c>
    </row>
    <row r="1099" spans="1:31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6"/>
      <c r="V1099" s="2"/>
      <c r="W1099">
        <v>6076</v>
      </c>
      <c r="X1099" s="2">
        <v>6579000000</v>
      </c>
      <c r="Y1099" s="6">
        <v>52778</v>
      </c>
      <c r="Z1099" s="38">
        <v>10010</v>
      </c>
      <c r="AA1099" s="86">
        <f>+((DETALLE_GD_1[[#This Row],[VALOR X UN (GD)]]-DETALLE_GD_1[[#This Row],[VALOR PPTO]])/DETALLE_GD_1[[#This Row],[VALOR PPTO]])</f>
        <v>-3.4863067944976155E-3</v>
      </c>
      <c r="AB1099" s="2">
        <f>+DETALLE_GD_1[[#This Row],[VALOR PPTO]]*DETALLE_GD_1[[#This Row],[CANTIDAD RECIBIDA]]</f>
        <v>52778</v>
      </c>
      <c r="AC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099" s="3">
        <f>+DETALLE_GD_1[[#This Row],[CANTIDAD SOLICITADA]]-DETALLE_GD_1[[#This Row],[DEVOLUCIÓN]]</f>
        <v>11</v>
      </c>
      <c r="AE1099" s="38" t="str">
        <f>+_xlfn.XLOOKUP(DETALLE_GD_1[[#This Row],[CODIGO]],PRODUCTOS[CODIGO],PRODUCTOS[DESC CORTA],"",0)</f>
        <v>CILINDRO 03 LLAVE/LLAVE</v>
      </c>
    </row>
    <row r="1100" spans="1:31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6"/>
      <c r="V1100" s="2"/>
      <c r="W1100">
        <v>6076</v>
      </c>
      <c r="X1100" s="2">
        <v>6579000000</v>
      </c>
      <c r="Y1100" s="6">
        <v>74118</v>
      </c>
      <c r="Z1100" s="38">
        <v>10010</v>
      </c>
      <c r="AA1100" s="86">
        <f>+((DETALLE_GD_1[[#This Row],[VALOR X UN (GD)]]-DETALLE_GD_1[[#This Row],[VALOR PPTO]])/DETALLE_GD_1[[#This Row],[VALOR PPTO]])</f>
        <v>-9.8086821015138242E-3</v>
      </c>
      <c r="AB1100" s="2">
        <f>+DETALLE_GD_1[[#This Row],[VALOR PPTO]]*DETALLE_GD_1[[#This Row],[CANTIDAD RECIBIDA]]</f>
        <v>74118</v>
      </c>
      <c r="AC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0" s="3">
        <f>+DETALLE_GD_1[[#This Row],[CANTIDAD SOLICITADA]]-DETALLE_GD_1[[#This Row],[DEVOLUCIÓN]]</f>
        <v>11</v>
      </c>
      <c r="AE1100" s="38" t="str">
        <f>+_xlfn.XLOOKUP(DETALLE_GD_1[[#This Row],[CODIGO]],PRODUCTOS[CODIGO],PRODUCTOS[DESC CORTA],"",0)</f>
        <v>CERRADURA DE EMB</v>
      </c>
    </row>
    <row r="1101" spans="1:31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6"/>
      <c r="V1101" s="2"/>
      <c r="W1101">
        <v>6076</v>
      </c>
      <c r="X1101" s="2">
        <v>6579000000</v>
      </c>
      <c r="Y1101" s="6">
        <v>33792.666665000004</v>
      </c>
      <c r="Z1101" s="38">
        <v>10010</v>
      </c>
      <c r="AA1101" s="86">
        <f>+((DETALLE_GD_1[[#This Row],[VALOR X UN (GD)]]-DETALLE_GD_1[[#This Row],[VALOR PPTO]])/DETALLE_GD_1[[#This Row],[VALOR PPTO]])</f>
        <v>3.2768455842334898E-2</v>
      </c>
      <c r="AB1101" s="2">
        <f>+DETALLE_GD_1[[#This Row],[VALOR PPTO]]*DETALLE_GD_1[[#This Row],[CANTIDAD RECIBIDA]]</f>
        <v>33792.666499999999</v>
      </c>
      <c r="AC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1" s="3">
        <f>+DETALLE_GD_1[[#This Row],[CANTIDAD SOLICITADA]]-DETALLE_GD_1[[#This Row],[DEVOLUCIÓN]]</f>
        <v>5</v>
      </c>
      <c r="AE1101" s="38">
        <f>+_xlfn.XLOOKUP(DETALLE_GD_1[[#This Row],[CODIGO]],PRODUCTOS[CODIGO],PRODUCTOS[DESC CORTA],"",0)</f>
        <v>0</v>
      </c>
    </row>
    <row r="1102" spans="1:31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6"/>
      <c r="V1102" s="2"/>
      <c r="W1102">
        <v>6076</v>
      </c>
      <c r="X1102" s="2">
        <v>6579000000</v>
      </c>
      <c r="Y1102" s="6" t="s">
        <v>355</v>
      </c>
      <c r="Z1102" s="38">
        <v>10010</v>
      </c>
      <c r="AA1102" s="86" t="e">
        <f>+((DETALLE_GD_1[[#This Row],[VALOR X UN (GD)]]-DETALLE_GD_1[[#This Row],[VALOR PPTO]])/DETALLE_GD_1[[#This Row],[VALOR PPTO]])</f>
        <v>#DIV/0!</v>
      </c>
      <c r="AB1102" s="2">
        <f>+DETALLE_GD_1[[#This Row],[VALOR PPTO]]*DETALLE_GD_1[[#This Row],[CANTIDAD RECIBIDA]]</f>
        <v>0</v>
      </c>
      <c r="AC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2" s="3">
        <f>+DETALLE_GD_1[[#This Row],[CANTIDAD SOLICITADA]]-DETALLE_GD_1[[#This Row],[DEVOLUCIÓN]]</f>
        <v>3</v>
      </c>
      <c r="AE1102" s="38" t="str">
        <f>+_xlfn.XLOOKUP(DETALLE_GD_1[[#This Row],[CODIGO]],PRODUCTOS[CODIGO],PRODUCTOS[DESC CORTA],"",0)</f>
        <v/>
      </c>
    </row>
    <row r="1103" spans="1:31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6"/>
      <c r="V1103" s="2"/>
      <c r="W1103">
        <v>6076</v>
      </c>
      <c r="X1103" s="2">
        <v>6579000000</v>
      </c>
      <c r="Y1103" s="6">
        <v>437541</v>
      </c>
      <c r="Z1103" s="38">
        <v>10010</v>
      </c>
      <c r="AA1103" s="86">
        <f>+((DETALLE_GD_1[[#This Row],[VALOR X UN (GD)]]-DETALLE_GD_1[[#This Row],[VALOR PPTO]])/DETALLE_GD_1[[#This Row],[VALOR PPTO]])</f>
        <v>-2.2731583783005469E-2</v>
      </c>
      <c r="AB1103" s="2">
        <f>+DETALLE_GD_1[[#This Row],[VALOR PPTO]]*DETALLE_GD_1[[#This Row],[CANTIDAD RECIBIDA]]</f>
        <v>437541</v>
      </c>
      <c r="AC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3" s="3">
        <f>+DETALLE_GD_1[[#This Row],[CANTIDAD SOLICITADA]]-DETALLE_GD_1[[#This Row],[DEVOLUCIÓN]]</f>
        <v>3</v>
      </c>
      <c r="AE1103" s="38" t="str">
        <f>+_xlfn.XLOOKUP(DETALLE_GD_1[[#This Row],[CODIGO]],PRODUCTOS[CODIGO],PRODUCTOS[DESC CORTA],"",0)</f>
        <v>KIT PREC</v>
      </c>
    </row>
    <row r="1104" spans="1:31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709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6"/>
      <c r="V1104" s="2"/>
      <c r="W1104">
        <v>6076</v>
      </c>
      <c r="X1104" s="2">
        <v>6579000000</v>
      </c>
      <c r="Y1104" s="6" t="s">
        <v>355</v>
      </c>
      <c r="Z1104" s="38">
        <v>10010</v>
      </c>
      <c r="AA1104" s="86" t="e">
        <f>+((DETALLE_GD_1[[#This Row],[VALOR X UN (GD)]]-DETALLE_GD_1[[#This Row],[VALOR PPTO]])/DETALLE_GD_1[[#This Row],[VALOR PPTO]])</f>
        <v>#DIV/0!</v>
      </c>
      <c r="AB1104" s="2">
        <f>+DETALLE_GD_1[[#This Row],[VALOR PPTO]]*DETALLE_GD_1[[#This Row],[CANTIDAD RECIBIDA]]</f>
        <v>0</v>
      </c>
      <c r="AC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4" s="3">
        <f>+DETALLE_GD_1[[#This Row],[CANTIDAD SOLICITADA]]-DETALLE_GD_1[[#This Row],[DEVOLUCIÓN]]</f>
        <v>1</v>
      </c>
      <c r="AE1104" s="38" t="str">
        <f>+_xlfn.XLOOKUP(DETALLE_GD_1[[#This Row],[CODIGO]],PRODUCTOS[CODIGO],PRODUCTOS[DESC CORTA],"",0)</f>
        <v/>
      </c>
    </row>
    <row r="1105" spans="1:31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6"/>
      <c r="V1105" s="2"/>
      <c r="W1105">
        <v>6076</v>
      </c>
      <c r="X1105" s="2">
        <v>6579000000</v>
      </c>
      <c r="Y1105" s="6">
        <v>102622</v>
      </c>
      <c r="Z1105" s="38">
        <v>10010</v>
      </c>
      <c r="AA1105" s="86">
        <f>+((DETALLE_GD_1[[#This Row],[VALOR X UN (GD)]]-DETALLE_GD_1[[#This Row],[VALOR PPTO]])/DETALLE_GD_1[[#This Row],[VALOR PPTO]])</f>
        <v>0</v>
      </c>
      <c r="AB1105" s="2">
        <f>+DETALLE_GD_1[[#This Row],[VALOR PPTO]]*DETALLE_GD_1[[#This Row],[CANTIDAD RECIBIDA]]</f>
        <v>102622</v>
      </c>
      <c r="AC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5" s="3">
        <f>+DETALLE_GD_1[[#This Row],[CANTIDAD SOLICITADA]]-DETALLE_GD_1[[#This Row],[DEVOLUCIÓN]]</f>
        <v>1</v>
      </c>
      <c r="AE1105" s="38" t="str">
        <f>+_xlfn.XLOOKUP(DETALLE_GD_1[[#This Row],[CODIGO]],PRODUCTOS[CODIGO],PRODUCTOS[DESC CORTA],"",0)</f>
        <v>KIT PRECOLGADO</v>
      </c>
    </row>
    <row r="1106" spans="1:31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6"/>
      <c r="V1106" s="2"/>
      <c r="W1106">
        <v>6076</v>
      </c>
      <c r="X1106" s="2">
        <v>6579000000</v>
      </c>
      <c r="Y1106" s="6">
        <v>45423.566892000003</v>
      </c>
      <c r="Z1106" s="38">
        <v>10010</v>
      </c>
      <c r="AA1106" s="86">
        <f>+((DETALLE_GD_1[[#This Row],[VALOR X UN (GD)]]-DETALLE_GD_1[[#This Row],[VALOR PPTO]])/DETALLE_GD_1[[#This Row],[VALOR PPTO]])</f>
        <v>9.5170863301402145E-6</v>
      </c>
      <c r="AB1106" s="2">
        <f>+DETALLE_GD_1[[#This Row],[VALOR PPTO]]*DETALLE_GD_1[[#This Row],[CANTIDAD RECIBIDA]]</f>
        <v>45423.566100000004</v>
      </c>
      <c r="AC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6" s="3">
        <f>+DETALLE_GD_1[[#This Row],[CANTIDAD SOLICITADA]]-DETALLE_GD_1[[#This Row],[DEVOLUCIÓN]]</f>
        <v>33</v>
      </c>
      <c r="AE1106" s="38">
        <f>+_xlfn.XLOOKUP(DETALLE_GD_1[[#This Row],[CODIGO]],PRODUCTOS[CODIGO],PRODUCTOS[DESC CORTA],"",0)</f>
        <v>0</v>
      </c>
    </row>
    <row r="1107" spans="1:31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6"/>
      <c r="V1107" s="2"/>
      <c r="W1107">
        <v>6076</v>
      </c>
      <c r="X1107" s="2">
        <v>6579000000</v>
      </c>
      <c r="Y1107" s="6">
        <v>314302.51934999978</v>
      </c>
      <c r="Z1107" s="38">
        <v>10010</v>
      </c>
      <c r="AA1107" s="86">
        <f>+((DETALLE_GD_1[[#This Row],[VALOR X UN (GD)]]-DETALLE_GD_1[[#This Row],[VALOR PPTO]])/DETALLE_GD_1[[#This Row],[VALOR PPTO]])</f>
        <v>-0.14305490046746852</v>
      </c>
      <c r="AB1107" s="2">
        <f>+DETALLE_GD_1[[#This Row],[VALOR PPTO]]*DETALLE_GD_1[[#This Row],[CANTIDAD RECIBIDA]]</f>
        <v>314302.51500000001</v>
      </c>
      <c r="AC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07" s="3">
        <f>+DETALLE_GD_1[[#This Row],[CANTIDAD SOLICITADA]]-DETALLE_GD_1[[#This Row],[DEVOLUCIÓN]]</f>
        <v>150</v>
      </c>
      <c r="AE1107" s="38" t="str">
        <f>+_xlfn.XLOOKUP(DETALLE_GD_1[[#This Row],[CODIGO]],PRODUCTOS[CODIGO],PRODUCTOS[DESC CORTA],"",0)</f>
        <v>CUBREJUNTA</v>
      </c>
    </row>
    <row r="1108" spans="1:31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6"/>
      <c r="V1108" s="2"/>
      <c r="W1108">
        <v>6076</v>
      </c>
      <c r="X1108" s="2">
        <v>6579000000</v>
      </c>
      <c r="Y1108" s="6">
        <v>94452.677199999991</v>
      </c>
      <c r="Z1108" s="38">
        <v>10010</v>
      </c>
      <c r="AA1108" s="86">
        <f>+((DETALLE_GD_1[[#This Row],[VALOR X UN (GD)]]-DETALLE_GD_1[[#This Row],[VALOR PPTO]])/DETALLE_GD_1[[#This Row],[VALOR PPTO]])</f>
        <v>2.9988563055514597E-4</v>
      </c>
      <c r="AB1108" s="2">
        <f>+DETALLE_GD_1[[#This Row],[VALOR PPTO]]*DETALLE_GD_1[[#This Row],[CANTIDAD RECIBIDA]]</f>
        <v>94452.675000000003</v>
      </c>
      <c r="AC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8" s="3">
        <f>+DETALLE_GD_1[[#This Row],[CANTIDAD SOLICITADA]]-DETALLE_GD_1[[#This Row],[DEVOLUCIÓN]]</f>
        <v>50</v>
      </c>
      <c r="AE1108" s="38">
        <f>+_xlfn.XLOOKUP(DETALLE_GD_1[[#This Row],[CODIGO]],PRODUCTOS[CODIGO],PRODUCTOS[DESC CORTA],"",0)</f>
        <v>0</v>
      </c>
    </row>
    <row r="1109" spans="1:31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6"/>
      <c r="V1109" s="2"/>
      <c r="W1109">
        <v>6076</v>
      </c>
      <c r="X1109" s="2">
        <v>6579000000</v>
      </c>
      <c r="Y1109" s="6">
        <v>136499.94280000002</v>
      </c>
      <c r="Z1109" s="38">
        <v>10010</v>
      </c>
      <c r="AA1109" s="86">
        <f>+((DETALLE_GD_1[[#This Row],[VALOR X UN (GD)]]-DETALLE_GD_1[[#This Row],[VALOR PPTO]])/DETALLE_GD_1[[#This Row],[VALOR PPTO]])</f>
        <v>4.0293056526552117E-7</v>
      </c>
      <c r="AB1109" s="2">
        <f>+DETALLE_GD_1[[#This Row],[VALOR PPTO]]*DETALLE_GD_1[[#This Row],[CANTIDAD RECIBIDA]]</f>
        <v>136499.94500000001</v>
      </c>
      <c r="AC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09" s="3">
        <f>+DETALLE_GD_1[[#This Row],[CANTIDAD SOLICITADA]]-DETALLE_GD_1[[#This Row],[DEVOLUCIÓN]]</f>
        <v>50</v>
      </c>
      <c r="AE1109" s="38" t="str">
        <f>+_xlfn.XLOOKUP(DETALLE_GD_1[[#This Row],[CODIGO]],PRODUCTOS[CODIGO],PRODUCTOS[DESC CORTA],"",0)</f>
        <v>GUARDAPOLVO BLANCO</v>
      </c>
    </row>
    <row r="1110" spans="1:31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6"/>
      <c r="V1110" s="2"/>
      <c r="W1110">
        <v>6076</v>
      </c>
      <c r="X1110" s="2">
        <v>6579000000</v>
      </c>
      <c r="Y1110" s="6">
        <v>88104</v>
      </c>
      <c r="Z1110" s="38">
        <v>10010</v>
      </c>
      <c r="AA1110" s="86">
        <f>+((DETALLE_GD_1[[#This Row],[VALOR X UN (GD)]]-DETALLE_GD_1[[#This Row],[VALOR PPTO]])/DETALLE_GD_1[[#This Row],[VALOR PPTO]])</f>
        <v>2.4175973849087443E-3</v>
      </c>
      <c r="AB1110" s="2">
        <f>+DETALLE_GD_1[[#This Row],[VALOR PPTO]]*DETALLE_GD_1[[#This Row],[CANTIDAD RECIBIDA]]</f>
        <v>88104</v>
      </c>
      <c r="AC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0" s="3">
        <f>+DETALLE_GD_1[[#This Row],[CANTIDAD SOLICITADA]]-DETALLE_GD_1[[#This Row],[DEVOLUCIÓN]]</f>
        <v>24</v>
      </c>
      <c r="AE1110" s="38" t="str">
        <f>+_xlfn.XLOOKUP(DETALLE_GD_1[[#This Row],[CODIGO]],PRODUCTOS[CODIGO],PRODUCTOS[DESC CORTA],"",0)</f>
        <v>SELLO</v>
      </c>
    </row>
    <row r="1111" spans="1:31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562</v>
      </c>
      <c r="G1111" s="81" t="s">
        <v>708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6"/>
      <c r="V1111" s="2"/>
      <c r="W1111">
        <v>6076</v>
      </c>
      <c r="X1111" s="2">
        <v>6579000000</v>
      </c>
      <c r="Y1111" s="6" t="s">
        <v>355</v>
      </c>
      <c r="Z1111" s="38">
        <v>10010</v>
      </c>
      <c r="AA1111" s="86" t="e">
        <f>+((DETALLE_GD_1[[#This Row],[VALOR X UN (GD)]]-DETALLE_GD_1[[#This Row],[VALOR PPTO]])/DETALLE_GD_1[[#This Row],[VALOR PPTO]])</f>
        <v>#DIV/0!</v>
      </c>
      <c r="AB1111" s="2">
        <f>+DETALLE_GD_1[[#This Row],[VALOR PPTO]]*DETALLE_GD_1[[#This Row],[CANTIDAD RECIBIDA]]</f>
        <v>0</v>
      </c>
      <c r="AC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1" s="3">
        <f>+DETALLE_GD_1[[#This Row],[CANTIDAD SOLICITADA]]-DETALLE_GD_1[[#This Row],[DEVOLUCIÓN]]</f>
        <v>50</v>
      </c>
      <c r="AE1111" s="38" t="str">
        <f>+_xlfn.XLOOKUP(DETALLE_GD_1[[#This Row],[CODIGO]],PRODUCTOS[CODIGO],PRODUCTOS[DESC CORTA],"",0)</f>
        <v/>
      </c>
    </row>
    <row r="1112" spans="1:31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6"/>
      <c r="V1112" s="2"/>
      <c r="W1112">
        <v>6076</v>
      </c>
      <c r="X1112" s="2">
        <v>6579000000</v>
      </c>
      <c r="Y1112" s="6">
        <v>950591.03336</v>
      </c>
      <c r="Z1112" s="38">
        <v>10010</v>
      </c>
      <c r="AA1112" s="86">
        <f>+((DETALLE_GD_1[[#This Row],[VALOR X UN (GD)]]-DETALLE_GD_1[[#This Row],[VALOR PPTO]])/DETALLE_GD_1[[#This Row],[VALOR PPTO]])</f>
        <v>9.337976586339182E-2</v>
      </c>
      <c r="AB1112" s="2">
        <f>+DETALLE_GD_1[[#This Row],[VALOR PPTO]]*DETALLE_GD_1[[#This Row],[CANTIDAD RECIBIDA]]</f>
        <v>950591.03200000001</v>
      </c>
      <c r="AC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12" s="3">
        <f>+DETALLE_GD_1[[#This Row],[CANTIDAD SOLICITADA]]-DETALLE_GD_1[[#This Row],[DEVOLUCIÓN]]</f>
        <v>80</v>
      </c>
      <c r="AE1112" s="38" t="str">
        <f>+_xlfn.XLOOKUP(DETALLE_GD_1[[#This Row],[CODIGO]],PRODUCTOS[CODIGO],PRODUCTOS[DESC CORTA],"",0)</f>
        <v>PISO TARKET</v>
      </c>
    </row>
    <row r="1113" spans="1:31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6"/>
      <c r="V1113" s="2"/>
      <c r="W1113">
        <v>6076</v>
      </c>
      <c r="X1113" s="2">
        <v>6579000000</v>
      </c>
      <c r="Y1113" s="6">
        <v>61200.000000000015</v>
      </c>
      <c r="Z1113" s="38">
        <v>10010</v>
      </c>
      <c r="AA1113" s="86">
        <f>+((DETALLE_GD_1[[#This Row],[VALOR X UN (GD)]]-DETALLE_GD_1[[#This Row],[VALOR PPTO]])/DETALLE_GD_1[[#This Row],[VALOR PPTO]])</f>
        <v>-0.15560457516339873</v>
      </c>
      <c r="AB1113" s="2">
        <f>+DETALLE_GD_1[[#This Row],[VALOR PPTO]]*DETALLE_GD_1[[#This Row],[CANTIDAD RECIBIDA]]</f>
        <v>61200</v>
      </c>
      <c r="AC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3" s="3">
        <f>+DETALLE_GD_1[[#This Row],[CANTIDAD SOLICITADA]]-DETALLE_GD_1[[#This Row],[DEVOLUCIÓN]]</f>
        <v>200</v>
      </c>
      <c r="AE1113" s="38" t="str">
        <f>+_xlfn.XLOOKUP(DETALLE_GD_1[[#This Row],[CODIGO]],PRODUCTOS[CODIGO],PRODUCTOS[DESC CORTA],"",0)</f>
        <v>ESQUINERO CORNIZA INTERIOR</v>
      </c>
    </row>
    <row r="1114" spans="1:31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6"/>
      <c r="V1114" s="2"/>
      <c r="W1114">
        <v>6076</v>
      </c>
      <c r="X1114" s="2">
        <v>6579000000</v>
      </c>
      <c r="Y1114" s="6">
        <v>72600</v>
      </c>
      <c r="Z1114" s="38">
        <v>10010</v>
      </c>
      <c r="AA1114" s="86">
        <f>+((DETALLE_GD_1[[#This Row],[VALOR X UN (GD)]]-DETALLE_GD_1[[#This Row],[VALOR PPTO]])/DETALLE_GD_1[[#This Row],[VALOR PPTO]])</f>
        <v>-0.12415977961432505</v>
      </c>
      <c r="AB1114" s="2">
        <f>+DETALLE_GD_1[[#This Row],[VALOR PPTO]]*DETALLE_GD_1[[#This Row],[CANTIDAD RECIBIDA]]</f>
        <v>72600</v>
      </c>
      <c r="AC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4" s="3">
        <f>+DETALLE_GD_1[[#This Row],[CANTIDAD SOLICITADA]]-DETALLE_GD_1[[#This Row],[DEVOLUCIÓN]]</f>
        <v>200</v>
      </c>
      <c r="AE1114" s="38" t="str">
        <f>+_xlfn.XLOOKUP(DETALLE_GD_1[[#This Row],[CODIGO]],PRODUCTOS[CODIGO],PRODUCTOS[DESC CORTA],"",0)</f>
        <v>ESQUINERO CORNIZA EXTERIOR</v>
      </c>
    </row>
    <row r="1115" spans="1:31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6"/>
      <c r="V1115" s="2"/>
      <c r="W1115">
        <v>6076</v>
      </c>
      <c r="X1115" s="2">
        <v>6579000000</v>
      </c>
      <c r="Y1115" s="6">
        <v>31910</v>
      </c>
      <c r="Z1115" s="38">
        <v>10010</v>
      </c>
      <c r="AA1115" s="86">
        <f>+((DETALLE_GD_1[[#This Row],[VALOR X UN (GD)]]-DETALLE_GD_1[[#This Row],[VALOR PPTO]])/DETALLE_GD_1[[#This Row],[VALOR PPTO]])</f>
        <v>-6.2676277029087462E-5</v>
      </c>
      <c r="AB1115" s="2">
        <f>+DETALLE_GD_1[[#This Row],[VALOR PPTO]]*DETALLE_GD_1[[#This Row],[CANTIDAD RECIBIDA]]</f>
        <v>31910</v>
      </c>
      <c r="AC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5" s="3">
        <f>+DETALLE_GD_1[[#This Row],[CANTIDAD SOLICITADA]]-DETALLE_GD_1[[#This Row],[DEVOLUCIÓN]]</f>
        <v>10</v>
      </c>
      <c r="AE1115" s="38" t="str">
        <f>+_xlfn.XLOOKUP(DETALLE_GD_1[[#This Row],[CODIGO]],PRODUCTOS[CODIGO],PRODUCTOS[DESC CORTA],"",0)</f>
        <v>PERFIL ESQUINERO INTERIOR</v>
      </c>
    </row>
    <row r="1116" spans="1:31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6"/>
      <c r="V1116" s="2"/>
      <c r="W1116">
        <v>6076</v>
      </c>
      <c r="X1116" s="2">
        <v>6579000000</v>
      </c>
      <c r="Y1116" s="6">
        <v>48540</v>
      </c>
      <c r="Z1116" s="38">
        <v>10010</v>
      </c>
      <c r="AA1116" s="86">
        <f>+((DETALLE_GD_1[[#This Row],[VALOR X UN (GD)]]-DETALLE_GD_1[[#This Row],[VALOR PPTO]])/DETALLE_GD_1[[#This Row],[VALOR PPTO]])</f>
        <v>-2.0601565719069593E-5</v>
      </c>
      <c r="AB1116" s="2">
        <f>+DETALLE_GD_1[[#This Row],[VALOR PPTO]]*DETALLE_GD_1[[#This Row],[CANTIDAD RECIBIDA]]</f>
        <v>48540</v>
      </c>
      <c r="AC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6" s="3">
        <f>+DETALLE_GD_1[[#This Row],[CANTIDAD SOLICITADA]]-DETALLE_GD_1[[#This Row],[DEVOLUCIÓN]]</f>
        <v>20</v>
      </c>
      <c r="AE1116" s="38" t="str">
        <f>+_xlfn.XLOOKUP(DETALLE_GD_1[[#This Row],[CODIGO]],PRODUCTOS[CODIGO],PRODUCTOS[DESC CORTA],"",0)</f>
        <v>PERFIL ESQUINERO ENCUENTRO</v>
      </c>
    </row>
    <row r="1117" spans="1:31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6" t="s">
        <v>2022</v>
      </c>
      <c r="V1117" s="2">
        <v>144263</v>
      </c>
      <c r="W1117">
        <v>6076</v>
      </c>
      <c r="X1117" s="2">
        <v>6579000000</v>
      </c>
      <c r="Y1117" s="6">
        <v>44052</v>
      </c>
      <c r="Z1117" s="38">
        <v>10010</v>
      </c>
      <c r="AA1117" s="86">
        <f>+((DETALLE_GD_1[[#This Row],[VALOR X UN (GD)]]-DETALLE_GD_1[[#This Row],[VALOR PPTO]])/DETALLE_GD_1[[#This Row],[VALOR PPTO]])</f>
        <v>2.4289566875511357E-3</v>
      </c>
      <c r="AB1117" s="2">
        <f>+DETALLE_GD_1[[#This Row],[VALOR PPTO]]*DETALLE_GD_1[[#This Row],[CANTIDAD RECIBIDA]]</f>
        <v>44052</v>
      </c>
      <c r="AC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7" s="3">
        <f>+DETALLE_GD_1[[#This Row],[CANTIDAD SOLICITADA]]-DETALLE_GD_1[[#This Row],[DEVOLUCIÓN]]</f>
        <v>12</v>
      </c>
      <c r="AE1117" s="38" t="str">
        <f>+_xlfn.XLOOKUP(DETALLE_GD_1[[#This Row],[CODIGO]],PRODUCTOS[CODIGO],PRODUCTOS[DESC CORTA],"",0)</f>
        <v>SELLO</v>
      </c>
    </row>
    <row r="1118" spans="1:31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6"/>
      <c r="V1118" s="2"/>
      <c r="W1118">
        <v>6076</v>
      </c>
      <c r="X1118" s="2">
        <v>6579000000</v>
      </c>
      <c r="Y1118" s="6">
        <v>10653.786550000001</v>
      </c>
      <c r="Z1118" s="38">
        <v>10010</v>
      </c>
      <c r="AA1118" s="86">
        <f>+((DETALLE_GD_1[[#This Row],[VALOR X UN (GD)]]-DETALLE_GD_1[[#This Row],[VALOR PPTO]])/DETALLE_GD_1[[#This Row],[VALOR PPTO]])</f>
        <v>2.1420881674322961E-2</v>
      </c>
      <c r="AB1118" s="2">
        <f>+DETALLE_GD_1[[#This Row],[VALOR PPTO]]*DETALLE_GD_1[[#This Row],[CANTIDAD RECIBIDA]]</f>
        <v>10653.786500000002</v>
      </c>
      <c r="AC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8" s="3">
        <f>+DETALLE_GD_1[[#This Row],[CANTIDAD SOLICITADA]]-DETALLE_GD_1[[#This Row],[DEVOLUCIÓN]]</f>
        <v>5</v>
      </c>
      <c r="AE1118" s="38" t="str">
        <f>+_xlfn.XLOOKUP(DETALLE_GD_1[[#This Row],[CODIGO]],PRODUCTOS[CODIGO],PRODUCTOS[DESC CORTA],"",0)</f>
        <v>DUCO</v>
      </c>
    </row>
    <row r="1119" spans="1:31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6"/>
      <c r="V1119" s="2"/>
      <c r="W1119">
        <v>6076</v>
      </c>
      <c r="X1119" s="2">
        <v>6579000000</v>
      </c>
      <c r="Y1119" s="6">
        <v>4218.1170840000004</v>
      </c>
      <c r="Z1119" s="38">
        <v>10010</v>
      </c>
      <c r="AA1119" s="86">
        <f>+((DETALLE_GD_1[[#This Row],[VALOR X UN (GD)]]-DETALLE_GD_1[[#This Row],[VALOR PPTO]])/DETALLE_GD_1[[#This Row],[VALOR PPTO]])</f>
        <v>8.0102804165934655E-2</v>
      </c>
      <c r="AB1119" s="2">
        <f>+DETALLE_GD_1[[#This Row],[VALOR PPTO]]*DETALLE_GD_1[[#This Row],[CANTIDAD RECIBIDA]]</f>
        <v>4218.1170000000002</v>
      </c>
      <c r="AC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19" s="3">
        <f>+DETALLE_GD_1[[#This Row],[CANTIDAD SOLICITADA]]-DETALLE_GD_1[[#This Row],[DEVOLUCIÓN]]</f>
        <v>2</v>
      </c>
      <c r="AE1119" s="38" t="str">
        <f>+_xlfn.XLOOKUP(DETALLE_GD_1[[#This Row],[CODIGO]],PRODUCTOS[CODIGO],PRODUCTOS[DESC CORTA],"",0)</f>
        <v>TRAPOS DE ASEO</v>
      </c>
    </row>
    <row r="1120" spans="1:31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6"/>
      <c r="V1120" s="2"/>
      <c r="W1120">
        <v>6076</v>
      </c>
      <c r="X1120" s="2">
        <v>6579000000</v>
      </c>
      <c r="Y1120" s="6">
        <v>81197.881578999979</v>
      </c>
      <c r="Z1120" s="38">
        <v>10010</v>
      </c>
      <c r="AA1120" s="86">
        <f>+((DETALLE_GD_1[[#This Row],[VALOR X UN (GD)]]-DETALLE_GD_1[[#This Row],[VALOR PPTO]])/DETALLE_GD_1[[#This Row],[VALOR PPTO]])</f>
        <v>2.6089350587277627E-5</v>
      </c>
      <c r="AB1120" s="2">
        <f>+DETALLE_GD_1[[#This Row],[VALOR PPTO]]*DETALLE_GD_1[[#This Row],[CANTIDAD RECIBIDA]]</f>
        <v>81197.881599999993</v>
      </c>
      <c r="AC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0" s="3">
        <f>+DETALLE_GD_1[[#This Row],[CANTIDAD SOLICITADA]]-DETALLE_GD_1[[#This Row],[DEVOLUCIÓN]]</f>
        <v>1</v>
      </c>
      <c r="AE1120" s="38">
        <f>+_xlfn.XLOOKUP(DETALLE_GD_1[[#This Row],[CODIGO]],PRODUCTOS[CODIGO],PRODUCTOS[DESC CORTA],"",0)</f>
        <v>0</v>
      </c>
    </row>
    <row r="1121" spans="1:31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6"/>
      <c r="V1121" s="2"/>
      <c r="W1121">
        <v>6076</v>
      </c>
      <c r="X1121" s="2">
        <v>6579000000</v>
      </c>
      <c r="Y1121" s="6">
        <v>106640.50198378378</v>
      </c>
      <c r="Z1121" s="38">
        <v>10010</v>
      </c>
      <c r="AA1121" s="86">
        <f>+((DETALLE_GD_1[[#This Row],[VALOR X UN (GD)]]-DETALLE_GD_1[[#This Row],[VALOR PPTO]])/DETALLE_GD_1[[#This Row],[VALOR PPTO]])</f>
        <v>-0.96749827692105728</v>
      </c>
      <c r="AB1121" s="2">
        <f>+DETALLE_GD_1[[#This Row],[VALOR PPTO]]*DETALLE_GD_1[[#This Row],[CANTIDAD RECIBIDA]]</f>
        <v>106640.5</v>
      </c>
      <c r="AC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1" s="3">
        <f>+DETALLE_GD_1[[#This Row],[CANTIDAD SOLICITADA]]-DETALLE_GD_1[[#This Row],[DEVOLUCIÓN]]</f>
        <v>1000</v>
      </c>
      <c r="AE1121" s="38" t="str">
        <f>+_xlfn.XLOOKUP(DETALLE_GD_1[[#This Row],[CODIGO]],PRODUCTOS[CODIGO],PRODUCTOS[DESC CORTA],"",0)</f>
        <v>TORNILLO CRS 6X1 5/8</v>
      </c>
    </row>
    <row r="1122" spans="1:31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6" t="s">
        <v>2022</v>
      </c>
      <c r="V1122" s="2">
        <v>375857</v>
      </c>
      <c r="W1122">
        <v>6076</v>
      </c>
      <c r="X1122" s="2">
        <v>6579000000</v>
      </c>
      <c r="Y1122" s="6">
        <v>39296.695656000004</v>
      </c>
      <c r="Z1122" s="38">
        <v>10010</v>
      </c>
      <c r="AA1122" s="86">
        <f>+((DETALLE_GD_1[[#This Row],[VALOR X UN (GD)]]-DETALLE_GD_1[[#This Row],[VALOR PPTO]])/DETALLE_GD_1[[#This Row],[VALOR PPTO]])</f>
        <v>2.9730347400816474E-2</v>
      </c>
      <c r="AB1122" s="2">
        <f>+DETALLE_GD_1[[#This Row],[VALOR PPTO]]*DETALLE_GD_1[[#This Row],[CANTIDAD RECIBIDA]]</f>
        <v>39296.695200000002</v>
      </c>
      <c r="AC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2" s="3">
        <f>+DETALLE_GD_1[[#This Row],[CANTIDAD SOLICITADA]]-DETALLE_GD_1[[#This Row],[DEVOLUCIÓN]]</f>
        <v>12</v>
      </c>
      <c r="AE1122" s="38">
        <f>+_xlfn.XLOOKUP(DETALLE_GD_1[[#This Row],[CODIGO]],PRODUCTOS[CODIGO],PRODUCTOS[DESC CORTA],"",0)</f>
        <v>0</v>
      </c>
    </row>
    <row r="1123" spans="1:31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6"/>
      <c r="V1123" s="2"/>
      <c r="W1123">
        <v>6076</v>
      </c>
      <c r="X1123" s="2">
        <v>6579000000</v>
      </c>
      <c r="Y1123" s="6">
        <v>21058.508772000001</v>
      </c>
      <c r="Z1123" s="38">
        <v>10010</v>
      </c>
      <c r="AA1123" s="86">
        <f>+((DETALLE_GD_1[[#This Row],[VALOR X UN (GD)]]-DETALLE_GD_1[[#This Row],[VALOR PPTO]])/DETALLE_GD_1[[#This Row],[VALOR PPTO]])</f>
        <v>-1.4012388455775301E-3</v>
      </c>
      <c r="AB1123" s="2">
        <f>+DETALLE_GD_1[[#This Row],[VALOR PPTO]]*DETALLE_GD_1[[#This Row],[CANTIDAD RECIBIDA]]</f>
        <v>21058.508399999999</v>
      </c>
      <c r="AC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3" s="3">
        <f>+DETALLE_GD_1[[#This Row],[CANTIDAD SOLICITADA]]-DETALLE_GD_1[[#This Row],[DEVOLUCIÓN]]</f>
        <v>12</v>
      </c>
      <c r="AE1123" s="38" t="str">
        <f>+_xlfn.XLOOKUP(DETALLE_GD_1[[#This Row],[CODIGO]],PRODUCTOS[CODIGO],PRODUCTOS[DESC CORTA],"",0)</f>
        <v>ANGULO BLANCO</v>
      </c>
    </row>
    <row r="1124" spans="1:31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6"/>
      <c r="V1124" s="2"/>
      <c r="W1124">
        <v>6076</v>
      </c>
      <c r="X1124" s="2">
        <v>6579000000</v>
      </c>
      <c r="Y1124" s="6">
        <v>48540</v>
      </c>
      <c r="Z1124" s="38">
        <v>10010</v>
      </c>
      <c r="AA1124" s="86">
        <f>+((DETALLE_GD_1[[#This Row],[VALOR X UN (GD)]]-DETALLE_GD_1[[#This Row],[VALOR PPTO]])/DETALLE_GD_1[[#This Row],[VALOR PPTO]])</f>
        <v>-2.0601565719069593E-5</v>
      </c>
      <c r="AB1124" s="2">
        <f>+DETALLE_GD_1[[#This Row],[VALOR PPTO]]*DETALLE_GD_1[[#This Row],[CANTIDAD RECIBIDA]]</f>
        <v>48540</v>
      </c>
      <c r="AC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4" s="3">
        <f>+DETALLE_GD_1[[#This Row],[CANTIDAD SOLICITADA]]-DETALLE_GD_1[[#This Row],[DEVOLUCIÓN]]</f>
        <v>20</v>
      </c>
      <c r="AE1124" s="38" t="str">
        <f>+_xlfn.XLOOKUP(DETALLE_GD_1[[#This Row],[CODIGO]],PRODUCTOS[CODIGO],PRODUCTOS[DESC CORTA],"",0)</f>
        <v>PERFIL ESQUINERO ENCUENTRO</v>
      </c>
    </row>
    <row r="1125" spans="1:31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6"/>
      <c r="V1125" s="2"/>
      <c r="W1125">
        <v>6076</v>
      </c>
      <c r="X1125" s="2">
        <v>6579000000</v>
      </c>
      <c r="Y1125" s="6">
        <v>89348</v>
      </c>
      <c r="Z1125" s="38">
        <v>10010</v>
      </c>
      <c r="AA1125" s="86">
        <f>+((DETALLE_GD_1[[#This Row],[VALOR X UN (GD)]]-DETALLE_GD_1[[#This Row],[VALOR PPTO]])/DETALLE_GD_1[[#This Row],[VALOR PPTO]])</f>
        <v>-7.8345346286430584E-5</v>
      </c>
      <c r="AB1125" s="2">
        <f>+DETALLE_GD_1[[#This Row],[VALOR PPTO]]*DETALLE_GD_1[[#This Row],[CANTIDAD RECIBIDA]]</f>
        <v>89348</v>
      </c>
      <c r="AC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5" s="3">
        <f>+DETALLE_GD_1[[#This Row],[CANTIDAD SOLICITADA]]-DETALLE_GD_1[[#This Row],[DEVOLUCIÓN]]</f>
        <v>28</v>
      </c>
      <c r="AE1125" s="38" t="str">
        <f>+_xlfn.XLOOKUP(DETALLE_GD_1[[#This Row],[CODIGO]],PRODUCTOS[CODIGO],PRODUCTOS[DESC CORTA],"",0)</f>
        <v>PERFIL ESQUINERO INTERIOR</v>
      </c>
    </row>
    <row r="1126" spans="1:31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6"/>
      <c r="V1126" s="2"/>
      <c r="W1126">
        <v>6076</v>
      </c>
      <c r="X1126" s="2">
        <v>6579000000</v>
      </c>
      <c r="Y1126" s="6">
        <v>171360</v>
      </c>
      <c r="Z1126" s="38">
        <v>10010</v>
      </c>
      <c r="AA1126" s="86">
        <f>+((DETALLE_GD_1[[#This Row],[VALOR X UN (GD)]]-DETALLE_GD_1[[#This Row],[VALOR PPTO]])/DETALLE_GD_1[[#This Row],[VALOR PPTO]])</f>
        <v>0</v>
      </c>
      <c r="AB1126" s="2">
        <f>+DETALLE_GD_1[[#This Row],[VALOR PPTO]]*DETALLE_GD_1[[#This Row],[CANTIDAD RECIBIDA]]</f>
        <v>171360</v>
      </c>
      <c r="AC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6" s="3">
        <f>+DETALLE_GD_1[[#This Row],[CANTIDAD SOLICITADA]]-DETALLE_GD_1[[#This Row],[DEVOLUCIÓN]]</f>
        <v>4</v>
      </c>
      <c r="AE1126" s="38" t="str">
        <f>+_xlfn.XLOOKUP(DETALLE_GD_1[[#This Row],[CODIGO]],PRODUCTOS[CODIGO],PRODUCTOS[DESC CORTA],"",0)</f>
        <v>TINA DE ACERO</v>
      </c>
    </row>
    <row r="1127" spans="1:31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562</v>
      </c>
      <c r="G1127" s="81" t="s">
        <v>708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6"/>
      <c r="V1127" s="2"/>
      <c r="W1127">
        <v>6076</v>
      </c>
      <c r="X1127" s="2">
        <v>6579000000</v>
      </c>
      <c r="Y1127" s="6" t="s">
        <v>355</v>
      </c>
      <c r="Z1127" s="38">
        <v>10010</v>
      </c>
      <c r="AA1127" s="86" t="e">
        <f>+((DETALLE_GD_1[[#This Row],[VALOR X UN (GD)]]-DETALLE_GD_1[[#This Row],[VALOR PPTO]])/DETALLE_GD_1[[#This Row],[VALOR PPTO]])</f>
        <v>#DIV/0!</v>
      </c>
      <c r="AB1127" s="2">
        <f>+DETALLE_GD_1[[#This Row],[VALOR PPTO]]*DETALLE_GD_1[[#This Row],[CANTIDAD RECIBIDA]]</f>
        <v>0</v>
      </c>
      <c r="AC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7" s="3">
        <f>+DETALLE_GD_1[[#This Row],[CANTIDAD SOLICITADA]]-DETALLE_GD_1[[#This Row],[DEVOLUCIÓN]]</f>
        <v>1</v>
      </c>
      <c r="AE1127" s="38" t="str">
        <f>+_xlfn.XLOOKUP(DETALLE_GD_1[[#This Row],[CODIGO]],PRODUCTOS[CODIGO],PRODUCTOS[DESC CORTA],"",0)</f>
        <v/>
      </c>
    </row>
    <row r="1128" spans="1:31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707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6"/>
      <c r="V1128" s="2"/>
      <c r="W1128">
        <v>6076</v>
      </c>
      <c r="X1128" s="2">
        <v>6579000000</v>
      </c>
      <c r="Y1128" s="6" t="s">
        <v>355</v>
      </c>
      <c r="Z1128" s="38">
        <v>10010</v>
      </c>
      <c r="AA1128" s="86" t="e">
        <f>+((DETALLE_GD_1[[#This Row],[VALOR X UN (GD)]]-DETALLE_GD_1[[#This Row],[VALOR PPTO]])/DETALLE_GD_1[[#This Row],[VALOR PPTO]])</f>
        <v>#DIV/0!</v>
      </c>
      <c r="AB1128" s="2">
        <f>+DETALLE_GD_1[[#This Row],[VALOR PPTO]]*DETALLE_GD_1[[#This Row],[CANTIDAD RECIBIDA]]</f>
        <v>0</v>
      </c>
      <c r="AC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28" s="3">
        <f>+DETALLE_GD_1[[#This Row],[CANTIDAD SOLICITADA]]-DETALLE_GD_1[[#This Row],[DEVOLUCIÓN]]</f>
        <v>2</v>
      </c>
      <c r="AE1128" s="38" t="str">
        <f>+_xlfn.XLOOKUP(DETALLE_GD_1[[#This Row],[CODIGO]],PRODUCTOS[CODIGO],PRODUCTOS[DESC CORTA],"",0)</f>
        <v/>
      </c>
    </row>
    <row r="1129" spans="1:31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6" t="s">
        <v>2022</v>
      </c>
      <c r="V1129" s="2">
        <v>7140010</v>
      </c>
      <c r="W1129">
        <v>6076</v>
      </c>
      <c r="X1129" s="2">
        <v>6579000000</v>
      </c>
      <c r="Y1129" s="6">
        <v>2802158.159295999</v>
      </c>
      <c r="Z1129" s="38">
        <v>10010</v>
      </c>
      <c r="AA1129" s="86">
        <f>+((DETALLE_GD_1[[#This Row],[VALOR X UN (GD)]]-DETALLE_GD_1[[#This Row],[VALOR PPTO]])/DETALLE_GD_1[[#This Row],[VALOR PPTO]])</f>
        <v>-9.3703353275391942E-3</v>
      </c>
      <c r="AB1129" s="2">
        <f>+DETALLE_GD_1[[#This Row],[VALOR PPTO]]*DETALLE_GD_1[[#This Row],[CANTIDAD RECIBIDA]]</f>
        <v>2802158.16</v>
      </c>
      <c r="AC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29" s="3">
        <f>+DETALLE_GD_1[[#This Row],[CANTIDAD SOLICITADA]]-DETALLE_GD_1[[#This Row],[DEVOLUCIÓN]]</f>
        <v>32</v>
      </c>
      <c r="AE1129" s="38" t="str">
        <f>+_xlfn.XLOOKUP(DETALLE_GD_1[[#This Row],[CODIGO]],PRODUCTOS[CODIGO],PRODUCTOS[DESC CORTA],"",0)</f>
        <v>PB1</v>
      </c>
    </row>
    <row r="1130" spans="1:31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6"/>
      <c r="V1130" s="2"/>
      <c r="W1130">
        <v>6076</v>
      </c>
      <c r="X1130" s="2">
        <v>6579000000</v>
      </c>
      <c r="Y1130" s="6">
        <v>3840280.3289279998</v>
      </c>
      <c r="Z1130" s="38">
        <v>10010</v>
      </c>
      <c r="AA1130" s="86">
        <f>+((DETALLE_GD_1[[#This Row],[VALOR X UN (GD)]]-DETALLE_GD_1[[#This Row],[VALOR PPTO]])/DETALLE_GD_1[[#This Row],[VALOR PPTO]])</f>
        <v>-1.5325528698091251E-2</v>
      </c>
      <c r="AB1130" s="2">
        <f>+DETALLE_GD_1[[#This Row],[VALOR PPTO]]*DETALLE_GD_1[[#This Row],[CANTIDAD RECIBIDA]]</f>
        <v>3840280.3296000003</v>
      </c>
      <c r="AC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0" s="3">
        <f>+DETALLE_GD_1[[#This Row],[CANTIDAD SOLICITADA]]-DETALLE_GD_1[[#This Row],[DEVOLUCIÓN]]</f>
        <v>96</v>
      </c>
      <c r="AE1130" s="38" t="str">
        <f>+_xlfn.XLOOKUP(DETALLE_GD_1[[#This Row],[CODIGO]],PRODUCTOS[CODIGO],PRODUCTOS[DESC CORTA],"",0)</f>
        <v>PB2</v>
      </c>
    </row>
    <row r="1131" spans="1:31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6"/>
      <c r="V1131" s="2"/>
      <c r="W1131">
        <v>6076</v>
      </c>
      <c r="X1131" s="2">
        <v>6579000000</v>
      </c>
      <c r="Y1131" s="6">
        <v>601277.10064200009</v>
      </c>
      <c r="Z1131" s="38">
        <v>10010</v>
      </c>
      <c r="AA1131" s="86">
        <f>+((DETALLE_GD_1[[#This Row],[VALOR X UN (GD)]]-DETALLE_GD_1[[#This Row],[VALOR PPTO]])/DETALLE_GD_1[[#This Row],[VALOR PPTO]])</f>
        <v>-3.0924345839124921E-2</v>
      </c>
      <c r="AB1131" s="2">
        <f>+DETALLE_GD_1[[#This Row],[VALOR PPTO]]*DETALLE_GD_1[[#This Row],[CANTIDAD RECIBIDA]]</f>
        <v>601277.09400000004</v>
      </c>
      <c r="AC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1" s="3">
        <f>+DETALLE_GD_1[[#This Row],[CANTIDAD SOLICITADA]]-DETALLE_GD_1[[#This Row],[DEVOLUCIÓN]]</f>
        <v>162</v>
      </c>
      <c r="AE1131" s="38" t="str">
        <f>+_xlfn.XLOOKUP(DETALLE_GD_1[[#This Row],[CODIGO]],PRODUCTOS[CODIGO],PRODUCTOS[DESC CORTA],"",0)</f>
        <v>AISLAN GLASS 140MM</v>
      </c>
    </row>
    <row r="1132" spans="1:31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6" t="s">
        <v>2022</v>
      </c>
      <c r="V1132" s="2">
        <v>12397659</v>
      </c>
      <c r="W1132">
        <v>6076</v>
      </c>
      <c r="X1132" s="2">
        <v>6579000000</v>
      </c>
      <c r="Y1132" s="6">
        <v>1647115.5040800001</v>
      </c>
      <c r="Z1132" s="38">
        <v>10010</v>
      </c>
      <c r="AA1132" s="86">
        <f>+((DETALLE_GD_1[[#This Row],[VALOR X UN (GD)]]-DETALLE_GD_1[[#This Row],[VALOR PPTO]])/DETALLE_GD_1[[#This Row],[VALOR PPTO]])</f>
        <v>-2.0583561990643574E-2</v>
      </c>
      <c r="AB1132" s="2">
        <f>+DETALLE_GD_1[[#This Row],[VALOR PPTO]]*DETALLE_GD_1[[#This Row],[CANTIDAD RECIBIDA]]</f>
        <v>1647115.5</v>
      </c>
      <c r="AC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2" s="3">
        <f>+DETALLE_GD_1[[#This Row],[CANTIDAD SOLICITADA]]-DETALLE_GD_1[[#This Row],[DEVOLUCIÓN]]</f>
        <v>120</v>
      </c>
      <c r="AE1132" s="38" t="str">
        <f>+_xlfn.XLOOKUP(DETALLE_GD_1[[#This Row],[CODIGO]],PRODUCTOS[CODIGO],PRODUCTOS[DESC CORTA],"",0)</f>
        <v>PINO 2X8X4</v>
      </c>
    </row>
    <row r="1133" spans="1:31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6"/>
      <c r="V1133" s="2"/>
      <c r="W1133">
        <v>6076</v>
      </c>
      <c r="X1133" s="2">
        <v>6579000000</v>
      </c>
      <c r="Y1133" s="6">
        <v>90960</v>
      </c>
      <c r="Z1133" s="38">
        <v>10010</v>
      </c>
      <c r="AA1133" s="86">
        <f>+((DETALLE_GD_1[[#This Row],[VALOR X UN (GD)]]-DETALLE_GD_1[[#This Row],[VALOR PPTO]])/DETALLE_GD_1[[#This Row],[VALOR PPTO]])</f>
        <v>0</v>
      </c>
      <c r="AB1133" s="2">
        <f>+DETALLE_GD_1[[#This Row],[VALOR PPTO]]*DETALLE_GD_1[[#This Row],[CANTIDAD RECIBIDA]]</f>
        <v>90960</v>
      </c>
      <c r="AC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3" s="3">
        <f>+DETALLE_GD_1[[#This Row],[CANTIDAD SOLICITADA]]-DETALLE_GD_1[[#This Row],[DEVOLUCIÓN]]</f>
        <v>48</v>
      </c>
      <c r="AE1133" s="38" t="str">
        <f>+_xlfn.XLOOKUP(DETALLE_GD_1[[#This Row],[CODIGO]],PRODUCTOS[CODIGO],PRODUCTOS[DESC CORTA],"",0)</f>
        <v>POLIETILENO</v>
      </c>
    </row>
    <row r="1134" spans="1:31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6"/>
      <c r="V1134" s="2"/>
      <c r="W1134">
        <v>6076</v>
      </c>
      <c r="X1134" s="2">
        <v>6579000000</v>
      </c>
      <c r="Y1134" s="6">
        <v>614388.11140000017</v>
      </c>
      <c r="Z1134" s="38">
        <v>10010</v>
      </c>
      <c r="AA1134" s="86">
        <f>+((DETALLE_GD_1[[#This Row],[VALOR X UN (GD)]]-DETALLE_GD_1[[#This Row],[VALOR PPTO]])/DETALLE_GD_1[[#This Row],[VALOR PPTO]])</f>
        <v>-1.8229519378380471E-7</v>
      </c>
      <c r="AB1134" s="2">
        <f>+DETALLE_GD_1[[#This Row],[VALOR PPTO]]*DETALLE_GD_1[[#This Row],[CANTIDAD RECIBIDA]]</f>
        <v>614388.11199999996</v>
      </c>
      <c r="AC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4" s="3">
        <f>+DETALLE_GD_1[[#This Row],[CANTIDAD SOLICITADA]]-DETALLE_GD_1[[#This Row],[DEVOLUCIÓN]]</f>
        <v>40</v>
      </c>
      <c r="AE1134" s="38" t="str">
        <f>+_xlfn.XLOOKUP(DETALLE_GD_1[[#This Row],[CODIGO]],PRODUCTOS[CODIGO],PRODUCTOS[DESC CORTA],"",0)</f>
        <v>PINO 3X8X320</v>
      </c>
    </row>
    <row r="1135" spans="1:31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6"/>
      <c r="V1135" s="2"/>
      <c r="W1135">
        <v>6076</v>
      </c>
      <c r="X1135" s="2">
        <v>6579000000</v>
      </c>
      <c r="Y1135" s="6">
        <v>959764.51785405388</v>
      </c>
      <c r="Z1135" s="38">
        <v>10010</v>
      </c>
      <c r="AA1135" s="86">
        <f>+((DETALLE_GD_1[[#This Row],[VALOR X UN (GD)]]-DETALLE_GD_1[[#This Row],[VALOR PPTO]])/DETALLE_GD_1[[#This Row],[VALOR PPTO]])</f>
        <v>-0.96749640146098337</v>
      </c>
      <c r="AB1135" s="2">
        <f>+DETALLE_GD_1[[#This Row],[VALOR PPTO]]*DETALLE_GD_1[[#This Row],[CANTIDAD RECIBIDA]]</f>
        <v>959764.5</v>
      </c>
      <c r="AC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5" s="3">
        <f>+DETALLE_GD_1[[#This Row],[CANTIDAD SOLICITADA]]-DETALLE_GD_1[[#This Row],[DEVOLUCIÓN]]</f>
        <v>9000</v>
      </c>
      <c r="AE1135" s="38" t="str">
        <f>+_xlfn.XLOOKUP(DETALLE_GD_1[[#This Row],[CODIGO]],PRODUCTOS[CODIGO],PRODUCTOS[DESC CORTA],"",0)</f>
        <v>TORNILLO CRS 6X1 5/8</v>
      </c>
    </row>
    <row r="1136" spans="1:31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6"/>
      <c r="V1136" s="2"/>
      <c r="W1136">
        <v>6076</v>
      </c>
      <c r="X1136" s="2">
        <v>6579000000</v>
      </c>
      <c r="Y1136" s="6">
        <v>63638.999999999985</v>
      </c>
      <c r="Z1136" s="38">
        <v>10010</v>
      </c>
      <c r="AA1136" s="86">
        <f>+((DETALLE_GD_1[[#This Row],[VALOR X UN (GD)]]-DETALLE_GD_1[[#This Row],[VALOR PPTO]])/DETALLE_GD_1[[#This Row],[VALOR PPTO]])</f>
        <v>0</v>
      </c>
      <c r="AB1136" s="2">
        <f>+DETALLE_GD_1[[#This Row],[VALOR PPTO]]*DETALLE_GD_1[[#This Row],[CANTIDAD RECIBIDA]]</f>
        <v>63639</v>
      </c>
      <c r="AC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6" s="3">
        <f>+DETALLE_GD_1[[#This Row],[CANTIDAD SOLICITADA]]-DETALLE_GD_1[[#This Row],[DEVOLUCIÓN]]</f>
        <v>3</v>
      </c>
      <c r="AE1136" s="38" t="str">
        <f>+_xlfn.XLOOKUP(DETALLE_GD_1[[#This Row],[CODIGO]],PRODUCTOS[CODIGO],PRODUCTOS[DESC CORTA],"",0)</f>
        <v>COLA FRIA</v>
      </c>
    </row>
    <row r="1137" spans="1:31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6"/>
      <c r="V1137" s="2"/>
      <c r="W1137">
        <v>6076</v>
      </c>
      <c r="X1137" s="2">
        <v>6579000000</v>
      </c>
      <c r="Y1137" s="6">
        <v>16182.106762000009</v>
      </c>
      <c r="Z1137" s="38">
        <v>10010</v>
      </c>
      <c r="AA1137" s="86">
        <f>+((DETALLE_GD_1[[#This Row],[VALOR X UN (GD)]]-DETALLE_GD_1[[#This Row],[VALOR PPTO]])/DETALLE_GD_1[[#This Row],[VALOR PPTO]])</f>
        <v>-6.5998822847693946E-6</v>
      </c>
      <c r="AB1137" s="2">
        <f>+DETALLE_GD_1[[#This Row],[VALOR PPTO]]*DETALLE_GD_1[[#This Row],[CANTIDAD RECIBIDA]]</f>
        <v>16182.1068</v>
      </c>
      <c r="AC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7" s="3">
        <f>+DETALLE_GD_1[[#This Row],[CANTIDAD SOLICITADA]]-DETALLE_GD_1[[#This Row],[DEVOLUCIÓN]]</f>
        <v>1</v>
      </c>
      <c r="AE1137" s="38" t="str">
        <f>+_xlfn.XLOOKUP(DETALLE_GD_1[[#This Row],[CODIGO]],PRODUCTOS[CODIGO],PRODUCTOS[DESC CORTA],"",0)</f>
        <v>GRAPA T40</v>
      </c>
    </row>
    <row r="1138" spans="1:31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6"/>
      <c r="V1138" s="2"/>
      <c r="W1138">
        <v>6076</v>
      </c>
      <c r="X1138" s="2">
        <v>6579000000</v>
      </c>
      <c r="Y1138" s="6">
        <v>85376.31575199998</v>
      </c>
      <c r="Z1138" s="38">
        <v>10010</v>
      </c>
      <c r="AA1138" s="86">
        <f>+((DETALLE_GD_1[[#This Row],[VALOR X UN (GD)]]-DETALLE_GD_1[[#This Row],[VALOR PPTO]])/DETALLE_GD_1[[#This Row],[VALOR PPTO]])</f>
        <v>-5.7326412345170455E-2</v>
      </c>
      <c r="AB1138" s="2">
        <f>+DETALLE_GD_1[[#This Row],[VALOR PPTO]]*DETALLE_GD_1[[#This Row],[CANTIDAD RECIBIDA]]</f>
        <v>85376.324800000002</v>
      </c>
      <c r="AC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38" s="3">
        <f>+DETALLE_GD_1[[#This Row],[CANTIDAD SOLICITADA]]-DETALLE_GD_1[[#This Row],[DEVOLUCIÓN]]</f>
        <v>232</v>
      </c>
      <c r="AE1138" s="38" t="str">
        <f>+_xlfn.XLOOKUP(DETALLE_GD_1[[#This Row],[CODIGO]],PRODUCTOS[CODIGO],PRODUCTOS[DESC CORTA],"",0)</f>
        <v>CONECTOR DENTADO</v>
      </c>
    </row>
    <row r="1139" spans="1:31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6"/>
      <c r="V1139" s="2"/>
      <c r="W1139">
        <v>6076</v>
      </c>
      <c r="X1139" s="2">
        <v>6579000000</v>
      </c>
      <c r="Y1139" s="6">
        <v>36939.818181999981</v>
      </c>
      <c r="Z1139" s="38">
        <v>10010</v>
      </c>
      <c r="AA1139" s="86">
        <f>+((DETALLE_GD_1[[#This Row],[VALOR X UN (GD)]]-DETALLE_GD_1[[#This Row],[VALOR PPTO]])/DETALLE_GD_1[[#This Row],[VALOR PPTO]])</f>
        <v>4.92151853628979E-6</v>
      </c>
      <c r="AB1139" s="2">
        <f>+DETALLE_GD_1[[#This Row],[VALOR PPTO]]*DETALLE_GD_1[[#This Row],[CANTIDAD RECIBIDA]]</f>
        <v>36939.818200000002</v>
      </c>
      <c r="AC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39" s="3">
        <f>+DETALLE_GD_1[[#This Row],[CANTIDAD SOLICITADA]]-DETALLE_GD_1[[#This Row],[DEVOLUCIÓN]]</f>
        <v>1</v>
      </c>
      <c r="AE1139" s="38" t="str">
        <f>+_xlfn.XLOOKUP(DETALLE_GD_1[[#This Row],[CODIGO]],PRODUCTOS[CODIGO],PRODUCTOS[DESC CORTA],"",0)</f>
        <v>CLAVO R20</v>
      </c>
    </row>
    <row r="1140" spans="1:31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6"/>
      <c r="V1140" s="2"/>
      <c r="W1140">
        <v>6076</v>
      </c>
      <c r="X1140" s="2">
        <v>6579000000</v>
      </c>
      <c r="Y1140" s="6">
        <v>1947659.9999999993</v>
      </c>
      <c r="Z1140" s="38">
        <v>10010</v>
      </c>
      <c r="AA1140" s="86">
        <f>+((DETALLE_GD_1[[#This Row],[VALOR X UN (GD)]]-DETALLE_GD_1[[#This Row],[VALOR PPTO]])/DETALLE_GD_1[[#This Row],[VALOR PPTO]])</f>
        <v>-5.1855560005389863E-5</v>
      </c>
      <c r="AB1140" s="2">
        <f>+DETALLE_GD_1[[#This Row],[VALOR PPTO]]*DETALLE_GD_1[[#This Row],[CANTIDAD RECIBIDA]]</f>
        <v>1947660</v>
      </c>
      <c r="AC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0" s="3">
        <f>+DETALLE_GD_1[[#This Row],[CANTIDAD SOLICITADA]]-DETALLE_GD_1[[#This Row],[DEVOLUCIÓN]]</f>
        <v>130</v>
      </c>
      <c r="AE1140" s="38" t="str">
        <f>+_xlfn.XLOOKUP(DETALLE_GD_1[[#This Row],[CODIGO]],PRODUCTOS[CODIGO],PRODUCTOS[DESC CORTA],"",0)</f>
        <v>TERCIADO FENOLICO</v>
      </c>
    </row>
    <row r="1141" spans="1:31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6"/>
      <c r="V1141" s="2"/>
      <c r="W1141">
        <v>6076</v>
      </c>
      <c r="X1141" s="2">
        <v>6579000000</v>
      </c>
      <c r="Y1141" s="6">
        <v>71172.202154999992</v>
      </c>
      <c r="Z1141" s="38">
        <v>10010</v>
      </c>
      <c r="AA1141" s="86">
        <f>+((DETALLE_GD_1[[#This Row],[VALOR X UN (GD)]]-DETALLE_GD_1[[#This Row],[VALOR PPTO]])/DETALLE_GD_1[[#This Row],[VALOR PPTO]])</f>
        <v>-2.8409968182735337E-6</v>
      </c>
      <c r="AB1141" s="2">
        <f>+DETALLE_GD_1[[#This Row],[VALOR PPTO]]*DETALLE_GD_1[[#This Row],[CANTIDAD RECIBIDA]]</f>
        <v>71172.2022</v>
      </c>
      <c r="AC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1" s="3">
        <f>+DETALLE_GD_1[[#This Row],[CANTIDAD SOLICITADA]]-DETALLE_GD_1[[#This Row],[DEVOLUCIÓN]]</f>
        <v>3</v>
      </c>
      <c r="AE1141" s="38">
        <f>+_xlfn.XLOOKUP(DETALLE_GD_1[[#This Row],[CODIGO]],PRODUCTOS[CODIGO],PRODUCTOS[DESC CORTA],"",0)</f>
        <v>0</v>
      </c>
    </row>
    <row r="1142" spans="1:31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6"/>
      <c r="V1142" s="2"/>
      <c r="W1142">
        <v>6076</v>
      </c>
      <c r="X1142" s="2">
        <v>6579000000</v>
      </c>
      <c r="Y1142" s="6">
        <v>5347368</v>
      </c>
      <c r="Z1142" s="38">
        <v>10010</v>
      </c>
      <c r="AA1142" s="86">
        <f>+((DETALLE_GD_1[[#This Row],[VALOR X UN (GD)]]-DETALLE_GD_1[[#This Row],[VALOR PPTO]])/DETALLE_GD_1[[#This Row],[VALOR PPTO]])</f>
        <v>-0.19905100647645715</v>
      </c>
      <c r="AB1142" s="2">
        <f>+DETALLE_GD_1[[#This Row],[VALOR PPTO]]*DETALLE_GD_1[[#This Row],[CANTIDAD RECIBIDA]]</f>
        <v>5347368</v>
      </c>
      <c r="AC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2" s="3">
        <f>+DETALLE_GD_1[[#This Row],[CANTIDAD SOLICITADA]]-DETALLE_GD_1[[#This Row],[DEVOLUCIÓN]]</f>
        <v>936</v>
      </c>
      <c r="AE1142" s="38">
        <f>+_xlfn.XLOOKUP(DETALLE_GD_1[[#This Row],[CODIGO]],PRODUCTOS[CODIGO],PRODUCTOS[DESC CORTA],"",0)</f>
        <v>0</v>
      </c>
    </row>
    <row r="1143" spans="1:31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6"/>
      <c r="V1143" s="2"/>
      <c r="W1143">
        <v>6076</v>
      </c>
      <c r="X1143" s="2">
        <v>6579000000</v>
      </c>
      <c r="Y1143" s="6">
        <v>2242783.9959000004</v>
      </c>
      <c r="Z1143" s="38">
        <v>10010</v>
      </c>
      <c r="AA1143" s="86">
        <f>+((DETALLE_GD_1[[#This Row],[VALOR X UN (GD)]]-DETALLE_GD_1[[#This Row],[VALOR PPTO]])/DETALLE_GD_1[[#This Row],[VALOR PPTO]])</f>
        <v>2.0782651401813682E-2</v>
      </c>
      <c r="AB1143" s="2">
        <f>+DETALLE_GD_1[[#This Row],[VALOR PPTO]]*DETALLE_GD_1[[#This Row],[CANTIDAD RECIBIDA]]</f>
        <v>2242783.9980000001</v>
      </c>
      <c r="AC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3" s="3">
        <f>+DETALLE_GD_1[[#This Row],[CANTIDAD SOLICITADA]]-DETALLE_GD_1[[#This Row],[DEVOLUCIÓN]]</f>
        <v>140</v>
      </c>
      <c r="AE1143" s="38" t="str">
        <f>+_xlfn.XLOOKUP(DETALLE_GD_1[[#This Row],[CODIGO]],PRODUCTOS[CODIGO],PRODUCTOS[DESC CORTA],"",0)</f>
        <v>VOCANITA EMPAPELADA MURO</v>
      </c>
    </row>
    <row r="1144" spans="1:31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6"/>
      <c r="V1144" s="2"/>
      <c r="W1144">
        <v>6076</v>
      </c>
      <c r="X1144" s="2">
        <v>6579000000</v>
      </c>
      <c r="Y1144" s="6">
        <v>885854.51087999996</v>
      </c>
      <c r="Z1144" s="38">
        <v>10010</v>
      </c>
      <c r="AA1144" s="86">
        <f>+((DETALLE_GD_1[[#This Row],[VALOR X UN (GD)]]-DETALLE_GD_1[[#This Row],[VALOR PPTO]])/DETALLE_GD_1[[#This Row],[VALOR PPTO]])</f>
        <v>2.6765668265851812E-2</v>
      </c>
      <c r="AB1144" s="2">
        <f>+DETALLE_GD_1[[#This Row],[VALOR PPTO]]*DETALLE_GD_1[[#This Row],[CANTIDAD RECIBIDA]]</f>
        <v>885854.51199999999</v>
      </c>
      <c r="AC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44" s="3">
        <f>+DETALLE_GD_1[[#This Row],[CANTIDAD SOLICITADA]]-DETALLE_GD_1[[#This Row],[DEVOLUCIÓN]]</f>
        <v>40</v>
      </c>
      <c r="AE1144" s="38" t="str">
        <f>+_xlfn.XLOOKUP(DETALLE_GD_1[[#This Row],[CODIGO]],PRODUCTOS[CODIGO],PRODUCTOS[DESC CORTA],"",0)</f>
        <v>VOLCANITA EMPAPELADA CIELO</v>
      </c>
    </row>
    <row r="1145" spans="1:31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6"/>
      <c r="V1145" s="2"/>
      <c r="W1145">
        <v>6076</v>
      </c>
      <c r="X1145" s="2">
        <v>6579000000</v>
      </c>
      <c r="Y1145" s="6">
        <v>350000.00000000029</v>
      </c>
      <c r="Z1145" s="38">
        <v>10010</v>
      </c>
      <c r="AA1145" s="86">
        <f>+((DETALLE_GD_1[[#This Row],[VALOR X UN (GD)]]-DETALLE_GD_1[[#This Row],[VALOR PPTO]])/DETALLE_GD_1[[#This Row],[VALOR PPTO]])</f>
        <v>0</v>
      </c>
      <c r="AB1145" s="2">
        <f>+DETALLE_GD_1[[#This Row],[VALOR PPTO]]*DETALLE_GD_1[[#This Row],[CANTIDAD RECIBIDA]]</f>
        <v>350000</v>
      </c>
      <c r="AC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5" s="3">
        <f>+DETALLE_GD_1[[#This Row],[CANTIDAD SOLICITADA]]-DETALLE_GD_1[[#This Row],[DEVOLUCIÓN]]</f>
        <v>10</v>
      </c>
      <c r="AE1145" s="38" t="str">
        <f>+_xlfn.XLOOKUP(DETALLE_GD_1[[#This Row],[CODIGO]],PRODUCTOS[CODIGO],PRODUCTOS[DESC CORTA],"",0)</f>
        <v>CLAVO HELICOIDAL PROFIX</v>
      </c>
    </row>
    <row r="1146" spans="1:31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778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6" t="s">
        <v>2018</v>
      </c>
      <c r="V1146" s="2">
        <v>6234</v>
      </c>
      <c r="W1146">
        <v>6076</v>
      </c>
      <c r="X1146" s="2">
        <v>6579000000</v>
      </c>
      <c r="Y1146" s="6" t="s">
        <v>355</v>
      </c>
      <c r="Z1146" s="38">
        <v>10010</v>
      </c>
      <c r="AA1146" s="86" t="e">
        <f>+((DETALLE_GD_1[[#This Row],[VALOR X UN (GD)]]-DETALLE_GD_1[[#This Row],[VALOR PPTO]])/DETALLE_GD_1[[#This Row],[VALOR PPTO]])</f>
        <v>#DIV/0!</v>
      </c>
      <c r="AB1146" s="2">
        <f>+DETALLE_GD_1[[#This Row],[VALOR PPTO]]*DETALLE_GD_1[[#This Row],[CANTIDAD RECIBIDA]]</f>
        <v>0</v>
      </c>
      <c r="AC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6" s="3">
        <f>+DETALLE_GD_1[[#This Row],[CANTIDAD SOLICITADA]]-DETALLE_GD_1[[#This Row],[DEVOLUCIÓN]]</f>
        <v>3</v>
      </c>
      <c r="AE1146" s="38" t="str">
        <f>+_xlfn.XLOOKUP(DETALLE_GD_1[[#This Row],[CODIGO]],PRODUCTOS[CODIGO],PRODUCTOS[DESC CORTA],"",0)</f>
        <v/>
      </c>
    </row>
    <row r="1147" spans="1:31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6"/>
      <c r="V1147" s="2">
        <v>610172</v>
      </c>
      <c r="W1147">
        <v>6076</v>
      </c>
      <c r="X1147" s="2">
        <v>6579000000</v>
      </c>
      <c r="Y1147" s="6">
        <v>42425.999999999993</v>
      </c>
      <c r="Z1147" s="38">
        <v>10010</v>
      </c>
      <c r="AA1147" s="86">
        <f>+((DETALLE_GD_1[[#This Row],[VALOR X UN (GD)]]-DETALLE_GD_1[[#This Row],[VALOR PPTO]])/DETALLE_GD_1[[#This Row],[VALOR PPTO]])</f>
        <v>0</v>
      </c>
      <c r="AB1147" s="2">
        <f>+DETALLE_GD_1[[#This Row],[VALOR PPTO]]*DETALLE_GD_1[[#This Row],[CANTIDAD RECIBIDA]]</f>
        <v>42426</v>
      </c>
      <c r="AC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7" s="3">
        <f>+DETALLE_GD_1[[#This Row],[CANTIDAD SOLICITADA]]-DETALLE_GD_1[[#This Row],[DEVOLUCIÓN]]</f>
        <v>2</v>
      </c>
      <c r="AE1147" s="38" t="str">
        <f>+_xlfn.XLOOKUP(DETALLE_GD_1[[#This Row],[CODIGO]],PRODUCTOS[CODIGO],PRODUCTOS[DESC CORTA],"",0)</f>
        <v>COLA FRIA</v>
      </c>
    </row>
    <row r="1148" spans="1:31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6"/>
      <c r="V1148" s="2"/>
      <c r="W1148">
        <v>6076</v>
      </c>
      <c r="X1148" s="2">
        <v>6579000000</v>
      </c>
      <c r="Y1148" s="6">
        <v>44584</v>
      </c>
      <c r="Z1148" s="38">
        <v>10010</v>
      </c>
      <c r="AA1148" s="86">
        <f>+((DETALLE_GD_1[[#This Row],[VALOR X UN (GD)]]-DETALLE_GD_1[[#This Row],[VALOR PPTO]])/DETALLE_GD_1[[#This Row],[VALOR PPTO]])</f>
        <v>1.0295173156289252E-2</v>
      </c>
      <c r="AB1148" s="2">
        <f>+DETALLE_GD_1[[#This Row],[VALOR PPTO]]*DETALLE_GD_1[[#This Row],[CANTIDAD RECIBIDA]]</f>
        <v>44584</v>
      </c>
      <c r="AC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8" s="3">
        <f>+DETALLE_GD_1[[#This Row],[CANTIDAD SOLICITADA]]-DETALLE_GD_1[[#This Row],[DEVOLUCIÓN]]</f>
        <v>2</v>
      </c>
      <c r="AE1148" s="38">
        <f>+_xlfn.XLOOKUP(DETALLE_GD_1[[#This Row],[CODIGO]],PRODUCTOS[CODIGO],PRODUCTOS[DESC CORTA],"",0)</f>
        <v>0</v>
      </c>
    </row>
    <row r="1149" spans="1:31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6"/>
      <c r="V1149" s="2"/>
      <c r="W1149">
        <v>6076</v>
      </c>
      <c r="X1149" s="2">
        <v>6579000000</v>
      </c>
      <c r="Y1149" s="6">
        <v>162395.76315799996</v>
      </c>
      <c r="Z1149" s="38">
        <v>10010</v>
      </c>
      <c r="AA1149" s="86">
        <f>+((DETALLE_GD_1[[#This Row],[VALOR X UN (GD)]]-DETALLE_GD_1[[#This Row],[VALOR PPTO]])/DETALLE_GD_1[[#This Row],[VALOR PPTO]])</f>
        <v>1.9931554470586818E-5</v>
      </c>
      <c r="AB1149" s="2">
        <f>+DETALLE_GD_1[[#This Row],[VALOR PPTO]]*DETALLE_GD_1[[#This Row],[CANTIDAD RECIBIDA]]</f>
        <v>162395.76319999999</v>
      </c>
      <c r="AC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49" s="3">
        <f>+DETALLE_GD_1[[#This Row],[CANTIDAD SOLICITADA]]-DETALLE_GD_1[[#This Row],[DEVOLUCIÓN]]</f>
        <v>2</v>
      </c>
      <c r="AE1149" s="38">
        <f>+_xlfn.XLOOKUP(DETALLE_GD_1[[#This Row],[CODIGO]],PRODUCTOS[CODIGO],PRODUCTOS[DESC CORTA],"",0)</f>
        <v>0</v>
      </c>
    </row>
    <row r="1150" spans="1:31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6"/>
      <c r="V1150" s="2"/>
      <c r="W1150">
        <v>6076</v>
      </c>
      <c r="X1150" s="2">
        <v>6579000000</v>
      </c>
      <c r="Y1150" s="6">
        <v>17145.079643999998</v>
      </c>
      <c r="Z1150" s="38">
        <v>10010</v>
      </c>
      <c r="AA1150" s="86">
        <f>+((DETALLE_GD_1[[#This Row],[VALOR X UN (GD)]]-DETALLE_GD_1[[#This Row],[VALOR PPTO]])/DETALLE_GD_1[[#This Row],[VALOR PPTO]])</f>
        <v>2.3283881128392811E-3</v>
      </c>
      <c r="AB1150" s="2">
        <f>+DETALLE_GD_1[[#This Row],[VALOR PPTO]]*DETALLE_GD_1[[#This Row],[CANTIDAD RECIBIDA]]</f>
        <v>17145.0798</v>
      </c>
      <c r="AC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0" s="3">
        <f>+DETALLE_GD_1[[#This Row],[CANTIDAD SOLICITADA]]-DETALLE_GD_1[[#This Row],[DEVOLUCIÓN]]</f>
        <v>6</v>
      </c>
      <c r="AE1150" s="38" t="str">
        <f>+_xlfn.XLOOKUP(DETALLE_GD_1[[#This Row],[CODIGO]],PRODUCTOS[CODIGO],PRODUCTOS[DESC CORTA],"",0)</f>
        <v>RODILLO CHIPORRO</v>
      </c>
    </row>
    <row r="1151" spans="1:31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6"/>
      <c r="V1151" s="2"/>
      <c r="W1151">
        <v>6076</v>
      </c>
      <c r="X1151" s="2">
        <v>6579000000</v>
      </c>
      <c r="Y1151" s="6">
        <v>12252.718236000001</v>
      </c>
      <c r="Z1151" s="38">
        <v>10010</v>
      </c>
      <c r="AA1151" s="86">
        <f>+((DETALLE_GD_1[[#This Row],[VALOR X UN (GD)]]-DETALLE_GD_1[[#This Row],[VALOR PPTO]])/DETALLE_GD_1[[#This Row],[VALOR PPTO]])</f>
        <v>2.3015301208849542E-5</v>
      </c>
      <c r="AB1151" s="2">
        <f>+DETALLE_GD_1[[#This Row],[VALOR PPTO]]*DETALLE_GD_1[[#This Row],[CANTIDAD RECIBIDA]]</f>
        <v>12252.718199999999</v>
      </c>
      <c r="AC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1" s="3">
        <f>+DETALLE_GD_1[[#This Row],[CANTIDAD SOLICITADA]]-DETALLE_GD_1[[#This Row],[DEVOLUCIÓN]]</f>
        <v>6</v>
      </c>
      <c r="AE1151" s="38" t="str">
        <f>+_xlfn.XLOOKUP(DETALLE_GD_1[[#This Row],[CODIGO]],PRODUCTOS[CODIGO],PRODUCTOS[DESC CORTA],"",0)</f>
        <v>BROCHA 5/8 X4</v>
      </c>
    </row>
    <row r="1152" spans="1:31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6"/>
      <c r="V1152" s="2"/>
      <c r="W1152">
        <v>6076</v>
      </c>
      <c r="X1152" s="2">
        <v>6579000000</v>
      </c>
      <c r="Y1152" s="6">
        <v>213281.00396756755</v>
      </c>
      <c r="Z1152" s="38">
        <v>10010</v>
      </c>
      <c r="AA1152" s="86">
        <f>+((DETALLE_GD_1[[#This Row],[VALOR X UN (GD)]]-DETALLE_GD_1[[#This Row],[VALOR PPTO]])/DETALLE_GD_1[[#This Row],[VALOR PPTO]])</f>
        <v>-0.96749827692105728</v>
      </c>
      <c r="AB1152" s="2">
        <f>+DETALLE_GD_1[[#This Row],[VALOR PPTO]]*DETALLE_GD_1[[#This Row],[CANTIDAD RECIBIDA]]</f>
        <v>213281</v>
      </c>
      <c r="AC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2" s="3">
        <f>+DETALLE_GD_1[[#This Row],[CANTIDAD SOLICITADA]]-DETALLE_GD_1[[#This Row],[DEVOLUCIÓN]]</f>
        <v>2000</v>
      </c>
      <c r="AE1152" s="38" t="str">
        <f>+_xlfn.XLOOKUP(DETALLE_GD_1[[#This Row],[CODIGO]],PRODUCTOS[CODIGO],PRODUCTOS[DESC CORTA],"",0)</f>
        <v>TORNILLO CRS 6X1 5/8</v>
      </c>
    </row>
    <row r="1153" spans="1:31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6"/>
      <c r="V1153" s="2"/>
      <c r="W1153">
        <v>6076</v>
      </c>
      <c r="X1153" s="2">
        <v>6579000000</v>
      </c>
      <c r="Y1153" s="6">
        <v>20634.960000000003</v>
      </c>
      <c r="Z1153" s="38">
        <v>10010</v>
      </c>
      <c r="AA1153" s="86">
        <f>+((DETALLE_GD_1[[#This Row],[VALOR X UN (GD)]]-DETALLE_GD_1[[#This Row],[VALOR PPTO]])/DETALLE_GD_1[[#This Row],[VALOR PPTO]])</f>
        <v>-8.9062704447319896E-2</v>
      </c>
      <c r="AB1153" s="2">
        <f>+DETALLE_GD_1[[#This Row],[VALOR PPTO]]*DETALLE_GD_1[[#This Row],[CANTIDAD RECIBIDA]]</f>
        <v>20634.900000000001</v>
      </c>
      <c r="AC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3" s="3">
        <f>+DETALLE_GD_1[[#This Row],[CANTIDAD SOLICITADA]]-DETALLE_GD_1[[#This Row],[DEVOLUCIÓN]]</f>
        <v>3000</v>
      </c>
      <c r="AE1153" s="38">
        <f>+_xlfn.XLOOKUP(DETALLE_GD_1[[#This Row],[CODIGO]],PRODUCTOS[CODIGO],PRODUCTOS[DESC CORTA],"",0)</f>
        <v>0</v>
      </c>
    </row>
    <row r="1154" spans="1:31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6"/>
      <c r="V1154" s="2"/>
      <c r="W1154">
        <v>6076</v>
      </c>
      <c r="X1154" s="2">
        <v>6579000000</v>
      </c>
      <c r="Y1154" s="6">
        <v>88104</v>
      </c>
      <c r="Z1154" s="38">
        <v>10010</v>
      </c>
      <c r="AA1154" s="86">
        <f>+((DETALLE_GD_1[[#This Row],[VALOR X UN (GD)]]-DETALLE_GD_1[[#This Row],[VALOR PPTO]])/DETALLE_GD_1[[#This Row],[VALOR PPTO]])</f>
        <v>2.4175973849087443E-3</v>
      </c>
      <c r="AB1154" s="2">
        <f>+DETALLE_GD_1[[#This Row],[VALOR PPTO]]*DETALLE_GD_1[[#This Row],[CANTIDAD RECIBIDA]]</f>
        <v>88104</v>
      </c>
      <c r="AC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4" s="3">
        <f>+DETALLE_GD_1[[#This Row],[CANTIDAD SOLICITADA]]-DETALLE_GD_1[[#This Row],[DEVOLUCIÓN]]</f>
        <v>24</v>
      </c>
      <c r="AE1154" s="38" t="str">
        <f>+_xlfn.XLOOKUP(DETALLE_GD_1[[#This Row],[CODIGO]],PRODUCTOS[CODIGO],PRODUCTOS[DESC CORTA],"",0)</f>
        <v>SELLO</v>
      </c>
    </row>
    <row r="1155" spans="1:31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6"/>
      <c r="V1155" s="2"/>
      <c r="W1155">
        <v>6076</v>
      </c>
      <c r="X1155" s="2">
        <v>6579000000</v>
      </c>
      <c r="Y1155" s="6">
        <v>63820</v>
      </c>
      <c r="Z1155" s="38">
        <v>10010</v>
      </c>
      <c r="AA1155" s="86">
        <f>+((DETALLE_GD_1[[#This Row],[VALOR X UN (GD)]]-DETALLE_GD_1[[#This Row],[VALOR PPTO]])/DETALLE_GD_1[[#This Row],[VALOR PPTO]])</f>
        <v>-7.8345346286430584E-5</v>
      </c>
      <c r="AB1155" s="2">
        <f>+DETALLE_GD_1[[#This Row],[VALOR PPTO]]*DETALLE_GD_1[[#This Row],[CANTIDAD RECIBIDA]]</f>
        <v>63820</v>
      </c>
      <c r="AC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5" s="3">
        <f>+DETALLE_GD_1[[#This Row],[CANTIDAD SOLICITADA]]-DETALLE_GD_1[[#This Row],[DEVOLUCIÓN]]</f>
        <v>20</v>
      </c>
      <c r="AE1155" s="38" t="str">
        <f>+_xlfn.XLOOKUP(DETALLE_GD_1[[#This Row],[CODIGO]],PRODUCTOS[CODIGO],PRODUCTOS[DESC CORTA],"",0)</f>
        <v>PERFIL ESQUINERO INTERIOR</v>
      </c>
    </row>
    <row r="1156" spans="1:31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6"/>
      <c r="V1156" s="2"/>
      <c r="W1156">
        <v>6076</v>
      </c>
      <c r="X1156" s="2">
        <v>6579000000</v>
      </c>
      <c r="Y1156" s="6">
        <v>156269.16666700004</v>
      </c>
      <c r="Z1156" s="38">
        <v>10010</v>
      </c>
      <c r="AA1156" s="86">
        <f>+((DETALLE_GD_1[[#This Row],[VALOR X UN (GD)]]-DETALLE_GD_1[[#This Row],[VALOR PPTO]])/DETALLE_GD_1[[#This Row],[VALOR PPTO]])</f>
        <v>-2.0888104601379444E-2</v>
      </c>
      <c r="AB1156" s="2">
        <f>+DETALLE_GD_1[[#This Row],[VALOR PPTO]]*DETALLE_GD_1[[#This Row],[CANTIDAD RECIBIDA]]</f>
        <v>156269.1667</v>
      </c>
      <c r="AC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56" s="3">
        <f>+DETALLE_GD_1[[#This Row],[CANTIDAD SOLICITADA]]-DETALLE_GD_1[[#This Row],[DEVOLUCIÓN]]</f>
        <v>1</v>
      </c>
      <c r="AE1156" s="38" t="str">
        <f>+_xlfn.XLOOKUP(DETALLE_GD_1[[#This Row],[CODIGO]],PRODUCTOS[CODIGO],PRODUCTOS[DESC CORTA],"",0)</f>
        <v>MEMBRANA PVC</v>
      </c>
    </row>
    <row r="1157" spans="1:31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6" t="s">
        <v>2012</v>
      </c>
      <c r="V1157" s="2">
        <v>179029</v>
      </c>
      <c r="W1157">
        <v>6076</v>
      </c>
      <c r="X1157" s="2">
        <v>6579000000</v>
      </c>
      <c r="Y1157" s="6">
        <v>0</v>
      </c>
      <c r="Z1157" s="38">
        <v>10010</v>
      </c>
      <c r="AA1157" s="86" t="e">
        <f>+((DETALLE_GD_1[[#This Row],[VALOR X UN (GD)]]-DETALLE_GD_1[[#This Row],[VALOR PPTO]])/DETALLE_GD_1[[#This Row],[VALOR PPTO]])</f>
        <v>#DIV/0!</v>
      </c>
      <c r="AB1157" s="2">
        <f>+DETALLE_GD_1[[#This Row],[VALOR PPTO]]*DETALLE_GD_1[[#This Row],[CANTIDAD RECIBIDA]]</f>
        <v>0</v>
      </c>
      <c r="AC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7" s="3">
        <f>+DETALLE_GD_1[[#This Row],[CANTIDAD SOLICITADA]]-DETALLE_GD_1[[#This Row],[DEVOLUCIÓN]]</f>
        <v>20</v>
      </c>
      <c r="AE1157" s="38" t="str">
        <f>+_xlfn.XLOOKUP(DETALLE_GD_1[[#This Row],[CODIGO]],PRODUCTOS[CODIGO],PRODUCTOS[DESC CORTA],"",0)</f>
        <v>HOLDOWN TENSIONADOR</v>
      </c>
    </row>
    <row r="1158" spans="1:31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6" t="s">
        <v>2012</v>
      </c>
      <c r="V1158" s="2">
        <v>653127</v>
      </c>
      <c r="W1158">
        <v>6076</v>
      </c>
      <c r="X1158" s="2">
        <v>6579000000</v>
      </c>
      <c r="Y1158" s="6">
        <v>88104</v>
      </c>
      <c r="Z1158" s="38">
        <v>10010</v>
      </c>
      <c r="AA1158" s="86">
        <f>+((DETALLE_GD_1[[#This Row],[VALOR X UN (GD)]]-DETALLE_GD_1[[#This Row],[VALOR PPTO]])/DETALLE_GD_1[[#This Row],[VALOR PPTO]])</f>
        <v>2.4175973849087443E-3</v>
      </c>
      <c r="AB1158" s="2">
        <f>+DETALLE_GD_1[[#This Row],[VALOR PPTO]]*DETALLE_GD_1[[#This Row],[CANTIDAD RECIBIDA]]</f>
        <v>88104</v>
      </c>
      <c r="AC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8" s="3">
        <f>+DETALLE_GD_1[[#This Row],[CANTIDAD SOLICITADA]]-DETALLE_GD_1[[#This Row],[DEVOLUCIÓN]]</f>
        <v>24</v>
      </c>
      <c r="AE1158" s="38" t="str">
        <f>+_xlfn.XLOOKUP(DETALLE_GD_1[[#This Row],[CODIGO]],PRODUCTOS[CODIGO],PRODUCTOS[DESC CORTA],"",0)</f>
        <v>SELLO</v>
      </c>
    </row>
    <row r="1159" spans="1:31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6"/>
      <c r="V1159" s="2"/>
      <c r="W1159">
        <v>6076</v>
      </c>
      <c r="X1159" s="2">
        <v>6579000000</v>
      </c>
      <c r="Y1159" s="6">
        <v>625076.66666800005</v>
      </c>
      <c r="Z1159" s="38">
        <v>10010</v>
      </c>
      <c r="AA1159" s="86">
        <f>+((DETALLE_GD_1[[#This Row],[VALOR X UN (GD)]]-DETALLE_GD_1[[#This Row],[VALOR PPTO]])/DETALLE_GD_1[[#This Row],[VALOR PPTO]])</f>
        <v>-0.2649525659753838</v>
      </c>
      <c r="AB1159" s="2">
        <f>+DETALLE_GD_1[[#This Row],[VALOR PPTO]]*DETALLE_GD_1[[#This Row],[CANTIDAD RECIBIDA]]</f>
        <v>625076.66680000001</v>
      </c>
      <c r="AC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59" s="3">
        <f>+DETALLE_GD_1[[#This Row],[CANTIDAD SOLICITADA]]-DETALLE_GD_1[[#This Row],[DEVOLUCIÓN]]</f>
        <v>4</v>
      </c>
      <c r="AE1159" s="38" t="str">
        <f>+_xlfn.XLOOKUP(DETALLE_GD_1[[#This Row],[CODIGO]],PRODUCTOS[CODIGO],PRODUCTOS[DESC CORTA],"",0)</f>
        <v/>
      </c>
    </row>
    <row r="1160" spans="1:31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6"/>
      <c r="V1160" s="2"/>
      <c r="W1160">
        <v>6076</v>
      </c>
      <c r="X1160" s="2">
        <v>6579000000</v>
      </c>
      <c r="Y1160" s="6">
        <v>5748</v>
      </c>
      <c r="Z1160" s="38">
        <v>10010</v>
      </c>
      <c r="AA1160" s="86">
        <f>+((DETALLE_GD_1[[#This Row],[VALOR X UN (GD)]]-DETALLE_GD_1[[#This Row],[VALOR PPTO]])/DETALLE_GD_1[[#This Row],[VALOR PPTO]])</f>
        <v>8.176774530271394E-3</v>
      </c>
      <c r="AB1160" s="2">
        <f>+DETALLE_GD_1[[#This Row],[VALOR PPTO]]*DETALLE_GD_1[[#This Row],[CANTIDAD RECIBIDA]]</f>
        <v>5748</v>
      </c>
      <c r="AC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0" s="3">
        <f>+DETALLE_GD_1[[#This Row],[CANTIDAD SOLICITADA]]-DETALLE_GD_1[[#This Row],[DEVOLUCIÓN]]</f>
        <v>3</v>
      </c>
      <c r="AE1160" s="38" t="str">
        <f>+_xlfn.XLOOKUP(DETALLE_GD_1[[#This Row],[CODIGO]],PRODUCTOS[CODIGO],PRODUCTOS[DESC CORTA],"",0)</f>
        <v>PERCHA SIMPLE YORK</v>
      </c>
    </row>
    <row r="1161" spans="1:31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6"/>
      <c r="V1161" s="2"/>
      <c r="W1161">
        <v>6076</v>
      </c>
      <c r="X1161" s="2">
        <v>6579000000</v>
      </c>
      <c r="Y1161" s="6">
        <v>8720.0132880000001</v>
      </c>
      <c r="Z1161" s="38">
        <v>10010</v>
      </c>
      <c r="AA1161" s="86">
        <f>+((DETALLE_GD_1[[#This Row],[VALOR X UN (GD)]]-DETALLE_GD_1[[#This Row],[VALOR PPTO]])/DETALLE_GD_1[[#This Row],[VALOR PPTO]])</f>
        <v>-1.5137591589929127E-6</v>
      </c>
      <c r="AB1161" s="2">
        <f>+DETALLE_GD_1[[#This Row],[VALOR PPTO]]*DETALLE_GD_1[[#This Row],[CANTIDAD RECIBIDA]]</f>
        <v>8720.0133000000005</v>
      </c>
      <c r="AC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1" s="3">
        <f>+DETALLE_GD_1[[#This Row],[CANTIDAD SOLICITADA]]-DETALLE_GD_1[[#This Row],[DEVOLUCIÓN]]</f>
        <v>3</v>
      </c>
      <c r="AE1161" s="38">
        <f>+_xlfn.XLOOKUP(DETALLE_GD_1[[#This Row],[CODIGO]],PRODUCTOS[CODIGO],PRODUCTOS[DESC CORTA],"",0)</f>
        <v>0</v>
      </c>
    </row>
    <row r="1162" spans="1:31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6"/>
      <c r="V1162" s="2"/>
      <c r="W1162">
        <v>6076</v>
      </c>
      <c r="X1162" s="2">
        <v>6579000000</v>
      </c>
      <c r="Y1162" s="6">
        <v>1006.469148</v>
      </c>
      <c r="Z1162" s="38">
        <v>10010</v>
      </c>
      <c r="AA1162" s="86">
        <f>+((DETALLE_GD_1[[#This Row],[VALOR X UN (GD)]]-DETALLE_GD_1[[#This Row],[VALOR PPTO]])/DETALLE_GD_1[[#This Row],[VALOR PPTO]])</f>
        <v>-4.6618406878545695E-4</v>
      </c>
      <c r="AB1162" s="2">
        <f>+DETALLE_GD_1[[#This Row],[VALOR PPTO]]*DETALLE_GD_1[[#This Row],[CANTIDAD RECIBIDA]]</f>
        <v>1006.4694</v>
      </c>
      <c r="AC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2" s="3">
        <f>+DETALLE_GD_1[[#This Row],[CANTIDAD SOLICITADA]]-DETALLE_GD_1[[#This Row],[DEVOLUCIÓN]]</f>
        <v>6</v>
      </c>
      <c r="AE1162" s="38">
        <f>+_xlfn.XLOOKUP(DETALLE_GD_1[[#This Row],[CODIGO]],PRODUCTOS[CODIGO],PRODUCTOS[DESC CORTA],"",0)</f>
        <v>0</v>
      </c>
    </row>
    <row r="1163" spans="1:31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6"/>
      <c r="V1163" s="2"/>
      <c r="W1163">
        <v>6076</v>
      </c>
      <c r="X1163" s="2">
        <v>6579000000</v>
      </c>
      <c r="Y1163" s="6">
        <v>6936</v>
      </c>
      <c r="Z1163" s="38">
        <v>10010</v>
      </c>
      <c r="AA1163" s="86">
        <f>+((DETALLE_GD_1[[#This Row],[VALOR X UN (GD)]]-DETALLE_GD_1[[#This Row],[VALOR PPTO]])/DETALLE_GD_1[[#This Row],[VALOR PPTO]])</f>
        <v>2.883650519032089E-4</v>
      </c>
      <c r="AB1163" s="2">
        <f>+DETALLE_GD_1[[#This Row],[VALOR PPTO]]*DETALLE_GD_1[[#This Row],[CANTIDAD RECIBIDA]]</f>
        <v>6936</v>
      </c>
      <c r="AC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3" s="3">
        <f>+DETALLE_GD_1[[#This Row],[CANTIDAD SOLICITADA]]-DETALLE_GD_1[[#This Row],[DEVOLUCIÓN]]</f>
        <v>3</v>
      </c>
      <c r="AE1163" s="38" t="str">
        <f>+_xlfn.XLOOKUP(DETALLE_GD_1[[#This Row],[CODIGO]],PRODUCTOS[CODIGO],PRODUCTOS[DESC CORTA],"",0)</f>
        <v>CELOSIA ALUMINIO 25X25</v>
      </c>
    </row>
    <row r="1164" spans="1:31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6"/>
      <c r="V1164" s="2"/>
      <c r="W1164">
        <v>6076</v>
      </c>
      <c r="X1164" s="2">
        <v>6579000000</v>
      </c>
      <c r="Y1164" s="6">
        <v>9105</v>
      </c>
      <c r="Z1164" s="38">
        <v>10010</v>
      </c>
      <c r="AA1164" s="86">
        <f>+((DETALLE_GD_1[[#This Row],[VALOR X UN (GD)]]-DETALLE_GD_1[[#This Row],[VALOR PPTO]])/DETALLE_GD_1[[#This Row],[VALOR PPTO]])</f>
        <v>-8.7864909390452024E-4</v>
      </c>
      <c r="AB1164" s="2">
        <f>+DETALLE_GD_1[[#This Row],[VALOR PPTO]]*DETALLE_GD_1[[#This Row],[CANTIDAD RECIBIDA]]</f>
        <v>9105</v>
      </c>
      <c r="AC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4" s="3">
        <f>+DETALLE_GD_1[[#This Row],[CANTIDAD SOLICITADA]]-DETALLE_GD_1[[#This Row],[DEVOLUCIÓN]]</f>
        <v>3</v>
      </c>
      <c r="AE1164" s="38" t="str">
        <f>+_xlfn.XLOOKUP(DETALLE_GD_1[[#This Row],[CODIGO]],PRODUCTOS[CODIGO],PRODUCTOS[DESC CORTA],"",0)</f>
        <v>ARGOLLA TOALLA BENTON</v>
      </c>
    </row>
    <row r="1165" spans="1:31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6"/>
      <c r="V1165" s="2"/>
      <c r="W1165">
        <v>6076</v>
      </c>
      <c r="X1165" s="2">
        <v>6579000000</v>
      </c>
      <c r="Y1165" s="6">
        <v>10896</v>
      </c>
      <c r="Z1165" s="38">
        <v>10010</v>
      </c>
      <c r="AA1165" s="86">
        <f>+((DETALLE_GD_1[[#This Row],[VALOR X UN (GD)]]-DETALLE_GD_1[[#This Row],[VALOR PPTO]])/DETALLE_GD_1[[#This Row],[VALOR PPTO]])</f>
        <v>-0.11104991740088099</v>
      </c>
      <c r="AB1165" s="2">
        <f>+DETALLE_GD_1[[#This Row],[VALOR PPTO]]*DETALLE_GD_1[[#This Row],[CANTIDAD RECIBIDA]]</f>
        <v>10896</v>
      </c>
      <c r="AC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5" s="3">
        <f>+DETALLE_GD_1[[#This Row],[CANTIDAD SOLICITADA]]-DETALLE_GD_1[[#This Row],[DEVOLUCIÓN]]</f>
        <v>3</v>
      </c>
      <c r="AE1165" s="38" t="str">
        <f>+_xlfn.XLOOKUP(DETALLE_GD_1[[#This Row],[CODIGO]],PRODUCTOS[CODIGO],PRODUCTOS[DESC CORTA],"",0)</f>
        <v>PORTA ROLLO BENTON</v>
      </c>
    </row>
    <row r="1166" spans="1:31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6"/>
      <c r="V1166" s="2"/>
      <c r="W1166">
        <v>6076</v>
      </c>
      <c r="X1166" s="2">
        <v>6579000000</v>
      </c>
      <c r="Y1166" s="6">
        <v>47350.451612999997</v>
      </c>
      <c r="Z1166" s="38">
        <v>10010</v>
      </c>
      <c r="AA1166" s="86">
        <f>+((DETALLE_GD_1[[#This Row],[VALOR X UN (GD)]]-DETALLE_GD_1[[#This Row],[VALOR PPTO]])/DETALLE_GD_1[[#This Row],[VALOR PPTO]])</f>
        <v>0.28816089203220857</v>
      </c>
      <c r="AB1166" s="2">
        <f>+DETALLE_GD_1[[#This Row],[VALOR PPTO]]*DETALLE_GD_1[[#This Row],[CANTIDAD RECIBIDA]]</f>
        <v>47350.451699999998</v>
      </c>
      <c r="AC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6" s="3">
        <f>+DETALLE_GD_1[[#This Row],[CANTIDAD SOLICITADA]]-DETALLE_GD_1[[#This Row],[DEVOLUCIÓN]]</f>
        <v>3</v>
      </c>
      <c r="AE1166" s="38">
        <f>+_xlfn.XLOOKUP(DETALLE_GD_1[[#This Row],[CODIGO]],PRODUCTOS[CODIGO],PRODUCTOS[DESC CORTA],"",0)</f>
        <v>0</v>
      </c>
    </row>
    <row r="1167" spans="1:31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741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6"/>
      <c r="V1167" s="2"/>
      <c r="W1167">
        <v>6076</v>
      </c>
      <c r="X1167" s="2">
        <v>6579000000</v>
      </c>
      <c r="Y1167" s="6" t="s">
        <v>355</v>
      </c>
      <c r="Z1167" s="38">
        <v>10010</v>
      </c>
      <c r="AA1167" s="86" t="e">
        <f>+((DETALLE_GD_1[[#This Row],[VALOR X UN (GD)]]-DETALLE_GD_1[[#This Row],[VALOR PPTO]])/DETALLE_GD_1[[#This Row],[VALOR PPTO]])</f>
        <v>#DIV/0!</v>
      </c>
      <c r="AB1167" s="2">
        <f>+DETALLE_GD_1[[#This Row],[VALOR PPTO]]*DETALLE_GD_1[[#This Row],[CANTIDAD RECIBIDA]]</f>
        <v>0</v>
      </c>
      <c r="AC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7" s="3">
        <f>+DETALLE_GD_1[[#This Row],[CANTIDAD SOLICITADA]]-DETALLE_GD_1[[#This Row],[DEVOLUCIÓN]]</f>
        <v>3</v>
      </c>
      <c r="AE1167" s="38" t="str">
        <f>+_xlfn.XLOOKUP(DETALLE_GD_1[[#This Row],[CODIGO]],PRODUCTOS[CODIGO],PRODUCTOS[DESC CORTA],"",0)</f>
        <v/>
      </c>
    </row>
    <row r="1168" spans="1:31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6" t="s">
        <v>2022</v>
      </c>
      <c r="V1168" s="2">
        <v>7087292</v>
      </c>
      <c r="W1168">
        <v>6076</v>
      </c>
      <c r="X1168" s="2">
        <v>6579000000</v>
      </c>
      <c r="Y1168" s="6">
        <v>4000292.0093</v>
      </c>
      <c r="Z1168" s="38">
        <v>10010</v>
      </c>
      <c r="AA1168" s="86">
        <f>+((DETALLE_GD_1[[#This Row],[VALOR X UN (GD)]]-DETALLE_GD_1[[#This Row],[VALOR PPTO]])/DETALLE_GD_1[[#This Row],[VALOR PPTO]])</f>
        <v>-1.5325383708675866E-2</v>
      </c>
      <c r="AB1168" s="2">
        <f>+DETALLE_GD_1[[#This Row],[VALOR PPTO]]*DETALLE_GD_1[[#This Row],[CANTIDAD RECIBIDA]]</f>
        <v>4000292.0100000002</v>
      </c>
      <c r="AC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68" s="3">
        <f>+DETALLE_GD_1[[#This Row],[CANTIDAD SOLICITADA]]-DETALLE_GD_1[[#This Row],[DEVOLUCIÓN]]</f>
        <v>100</v>
      </c>
      <c r="AE1168" s="38" t="str">
        <f>+_xlfn.XLOOKUP(DETALLE_GD_1[[#This Row],[CODIGO]],PRODUCTOS[CODIGO],PRODUCTOS[DESC CORTA],"",0)</f>
        <v>PB2</v>
      </c>
    </row>
    <row r="1169" spans="1:31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6"/>
      <c r="V1169" s="2"/>
      <c r="W1169">
        <v>6076</v>
      </c>
      <c r="X1169" s="2">
        <v>6579000000</v>
      </c>
      <c r="Y1169" s="6">
        <v>0</v>
      </c>
      <c r="Z1169" s="38">
        <v>10010</v>
      </c>
      <c r="AA1169" s="86" t="e">
        <f>+((DETALLE_GD_1[[#This Row],[VALOR X UN (GD)]]-DETALLE_GD_1[[#This Row],[VALOR PPTO]])/DETALLE_GD_1[[#This Row],[VALOR PPTO]])</f>
        <v>#DIV/0!</v>
      </c>
      <c r="AB1169" s="2">
        <f>+DETALLE_GD_1[[#This Row],[VALOR PPTO]]*DETALLE_GD_1[[#This Row],[CANTIDAD RECIBIDA]]</f>
        <v>0</v>
      </c>
      <c r="AC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69" s="3">
        <f>+DETALLE_GD_1[[#This Row],[CANTIDAD SOLICITADA]]-DETALLE_GD_1[[#This Row],[DEVOLUCIÓN]]</f>
        <v>28</v>
      </c>
      <c r="AE1169" s="38" t="str">
        <f>+_xlfn.XLOOKUP(DETALLE_GD_1[[#This Row],[CODIGO]],PRODUCTOS[CODIGO],PRODUCTOS[DESC CORTA],"",0)</f>
        <v>HOLDOWN TENSIONADOR</v>
      </c>
    </row>
    <row r="1170" spans="1:31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6"/>
      <c r="V1170" s="2"/>
      <c r="W1170">
        <v>6076</v>
      </c>
      <c r="X1170" s="2">
        <v>6579000000</v>
      </c>
      <c r="Y1170" s="6">
        <v>2433712.1634000018</v>
      </c>
      <c r="Z1170" s="38">
        <v>10010</v>
      </c>
      <c r="AA1170" s="86">
        <f>+((DETALLE_GD_1[[#This Row],[VALOR X UN (GD)]]-DETALLE_GD_1[[#This Row],[VALOR PPTO]])/DETALLE_GD_1[[#This Row],[VALOR PPTO]])</f>
        <v>-3.7889377761818536E-3</v>
      </c>
      <c r="AB1170" s="2">
        <f>+DETALLE_GD_1[[#This Row],[VALOR PPTO]]*DETALLE_GD_1[[#This Row],[CANTIDAD RECIBIDA]]</f>
        <v>2433712.176</v>
      </c>
      <c r="AC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0" s="3">
        <f>+DETALLE_GD_1[[#This Row],[CANTIDAD SOLICITADA]]-DETALLE_GD_1[[#This Row],[DEVOLUCIÓN]]</f>
        <v>252</v>
      </c>
      <c r="AE1170" s="38" t="str">
        <f>+_xlfn.XLOOKUP(DETALLE_GD_1[[#This Row],[CODIGO]],PRODUCTOS[CODIGO],PRODUCTOS[DESC CORTA],"",0)</f>
        <v>OSB 9.5</v>
      </c>
    </row>
    <row r="1171" spans="1:31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6"/>
      <c r="V1171" s="2"/>
      <c r="W1171">
        <v>6076</v>
      </c>
      <c r="X1171" s="2">
        <v>6579000000</v>
      </c>
      <c r="Y1171" s="6">
        <v>473175.23999999993</v>
      </c>
      <c r="Z1171" s="38">
        <v>10010</v>
      </c>
      <c r="AA1171" s="86">
        <f>+((DETALLE_GD_1[[#This Row],[VALOR X UN (GD)]]-DETALLE_GD_1[[#This Row],[VALOR PPTO]])/DETALLE_GD_1[[#This Row],[VALOR PPTO]])</f>
        <v>-4.2267642092535555E-7</v>
      </c>
      <c r="AB1171" s="2">
        <f>+DETALLE_GD_1[[#This Row],[VALOR PPTO]]*DETALLE_GD_1[[#This Row],[CANTIDAD RECIBIDA]]</f>
        <v>473175.2</v>
      </c>
      <c r="AC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1" s="3">
        <f>+DETALLE_GD_1[[#This Row],[CANTIDAD SOLICITADA]]-DETALLE_GD_1[[#This Row],[DEVOLUCIÓN]]</f>
        <v>1000</v>
      </c>
      <c r="AE1171" s="38" t="str">
        <f>+_xlfn.XLOOKUP(DETALLE_GD_1[[#This Row],[CODIGO]],PRODUCTOS[CODIGO],PRODUCTOS[DESC CORTA],"",0)</f>
        <v>TORNILLO SIMPSON 6"</v>
      </c>
    </row>
    <row r="1172" spans="1:31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6" t="s">
        <v>2012</v>
      </c>
      <c r="V1172" s="2">
        <v>1627202</v>
      </c>
      <c r="W1172">
        <v>6076</v>
      </c>
      <c r="X1172" s="2">
        <v>6579000000</v>
      </c>
      <c r="Y1172" s="6">
        <v>210000.00000000015</v>
      </c>
      <c r="Z1172" s="38">
        <v>10010</v>
      </c>
      <c r="AA1172" s="86">
        <f>+((DETALLE_GD_1[[#This Row],[VALOR X UN (GD)]]-DETALLE_GD_1[[#This Row],[VALOR PPTO]])/DETALLE_GD_1[[#This Row],[VALOR PPTO]])</f>
        <v>0</v>
      </c>
      <c r="AB1172" s="2">
        <f>+DETALLE_GD_1[[#This Row],[VALOR PPTO]]*DETALLE_GD_1[[#This Row],[CANTIDAD RECIBIDA]]</f>
        <v>210000</v>
      </c>
      <c r="AC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2" s="3">
        <f>+DETALLE_GD_1[[#This Row],[CANTIDAD SOLICITADA]]-DETALLE_GD_1[[#This Row],[DEVOLUCIÓN]]</f>
        <v>6</v>
      </c>
      <c r="AE1172" s="38" t="str">
        <f>+_xlfn.XLOOKUP(DETALLE_GD_1[[#This Row],[CODIGO]],PRODUCTOS[CODIGO],PRODUCTOS[DESC CORTA],"",0)</f>
        <v>CLAVO HELICOIDAL PROFIX</v>
      </c>
    </row>
    <row r="1173" spans="1:31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710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6"/>
      <c r="V1173" s="2"/>
      <c r="W1173">
        <v>6076</v>
      </c>
      <c r="X1173" s="2">
        <v>6579000000</v>
      </c>
      <c r="Y1173" s="6">
        <v>0</v>
      </c>
      <c r="Z1173" s="38">
        <v>10010</v>
      </c>
      <c r="AA1173" s="86" t="e">
        <f>+((DETALLE_GD_1[[#This Row],[VALOR X UN (GD)]]-DETALLE_GD_1[[#This Row],[VALOR PPTO]])/DETALLE_GD_1[[#This Row],[VALOR PPTO]])</f>
        <v>#DIV/0!</v>
      </c>
      <c r="AB1173" s="2">
        <f>+DETALLE_GD_1[[#This Row],[VALOR PPTO]]*DETALLE_GD_1[[#This Row],[CANTIDAD RECIBIDA]]</f>
        <v>0</v>
      </c>
      <c r="AC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3" s="3">
        <f>+DETALLE_GD_1[[#This Row],[CANTIDAD SOLICITADA]]-DETALLE_GD_1[[#This Row],[DEVOLUCIÓN]]</f>
        <v>5</v>
      </c>
      <c r="AE1173" s="38" t="str">
        <f>+_xlfn.XLOOKUP(DETALLE_GD_1[[#This Row],[CODIGO]],PRODUCTOS[CODIGO],PRODUCTOS[DESC CORTA],"",0)</f>
        <v/>
      </c>
    </row>
    <row r="1174" spans="1:31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6"/>
      <c r="V1174" s="2"/>
      <c r="W1174">
        <v>6076</v>
      </c>
      <c r="X1174" s="2">
        <v>6579000000</v>
      </c>
      <c r="Y1174" s="6">
        <v>47567.500819999994</v>
      </c>
      <c r="Z1174" s="38">
        <v>10010</v>
      </c>
      <c r="AA1174" s="86">
        <f>+((DETALLE_GD_1[[#This Row],[VALOR X UN (GD)]]-DETALLE_GD_1[[#This Row],[VALOR PPTO]])/DETALLE_GD_1[[#This Row],[VALOR PPTO]])</f>
        <v>-4.1320229148052806E-2</v>
      </c>
      <c r="AB1174" s="2">
        <f>+DETALLE_GD_1[[#This Row],[VALOR PPTO]]*DETALLE_GD_1[[#This Row],[CANTIDAD RECIBIDA]]</f>
        <v>47567.5</v>
      </c>
      <c r="AC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4" s="3">
        <f>+DETALLE_GD_1[[#This Row],[CANTIDAD SOLICITADA]]-DETALLE_GD_1[[#This Row],[DEVOLUCIÓN]]</f>
        <v>20</v>
      </c>
      <c r="AE1174" s="38">
        <f>+_xlfn.XLOOKUP(DETALLE_GD_1[[#This Row],[CODIGO]],PRODUCTOS[CODIGO],PRODUCTOS[DESC CORTA],"",0)</f>
        <v>0</v>
      </c>
    </row>
    <row r="1175" spans="1:31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6"/>
      <c r="V1175" s="2"/>
      <c r="W1175">
        <v>6076</v>
      </c>
      <c r="X1175" s="2">
        <v>6579000000</v>
      </c>
      <c r="Y1175" s="6">
        <v>917083.44828000001</v>
      </c>
      <c r="Z1175" s="38">
        <v>10010</v>
      </c>
      <c r="AA1175" s="86">
        <f>+((DETALLE_GD_1[[#This Row],[VALOR X UN (GD)]]-DETALLE_GD_1[[#This Row],[VALOR PPTO]])/DETALLE_GD_1[[#This Row],[VALOR PPTO]])</f>
        <v>-6.0882660265830701E-3</v>
      </c>
      <c r="AB1175" s="2">
        <f>+DETALLE_GD_1[[#This Row],[VALOR PPTO]]*DETALLE_GD_1[[#This Row],[CANTIDAD RECIBIDA]]</f>
        <v>917083.44800000009</v>
      </c>
      <c r="AC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75" s="3">
        <f>+DETALLE_GD_1[[#This Row],[CANTIDAD SOLICITADA]]-DETALLE_GD_1[[#This Row],[DEVOLUCIÓN]]</f>
        <v>40</v>
      </c>
      <c r="AE1175" s="38" t="str">
        <f>+_xlfn.XLOOKUP(DETALLE_GD_1[[#This Row],[CODIGO]],PRODUCTOS[CODIGO],PRODUCTOS[DESC CORTA],"",0)</f>
        <v>SIMPLISIMA</v>
      </c>
    </row>
    <row r="1176" spans="1:31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6"/>
      <c r="V1176" s="2"/>
      <c r="W1176">
        <v>6076</v>
      </c>
      <c r="X1176" s="2">
        <v>6579000000</v>
      </c>
      <c r="Y1176" s="6">
        <v>95779</v>
      </c>
      <c r="Z1176" s="38">
        <v>10010</v>
      </c>
      <c r="AA1176" s="86">
        <f>+((DETALLE_GD_1[[#This Row],[VALOR X UN (GD)]]-DETALLE_GD_1[[#This Row],[VALOR PPTO]])/DETALLE_GD_1[[#This Row],[VALOR PPTO]])</f>
        <v>1.0440702032804685E-5</v>
      </c>
      <c r="AB1176" s="2">
        <f>+DETALLE_GD_1[[#This Row],[VALOR PPTO]]*DETALLE_GD_1[[#This Row],[CANTIDAD RECIBIDA]]</f>
        <v>95779</v>
      </c>
      <c r="AC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6" s="3">
        <f>+DETALLE_GD_1[[#This Row],[CANTIDAD SOLICITADA]]-DETALLE_GD_1[[#This Row],[DEVOLUCIÓN]]</f>
        <v>2</v>
      </c>
      <c r="AE1176" s="38">
        <f>+_xlfn.XLOOKUP(DETALLE_GD_1[[#This Row],[CODIGO]],PRODUCTOS[CODIGO],PRODUCTOS[DESC CORTA],"",0)</f>
        <v>0</v>
      </c>
    </row>
    <row r="1177" spans="1:31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6"/>
      <c r="V1177" s="2"/>
      <c r="W1177">
        <v>6076</v>
      </c>
      <c r="X1177" s="2">
        <v>6579000000</v>
      </c>
      <c r="Y1177" s="6">
        <v>92120</v>
      </c>
      <c r="Z1177" s="38">
        <v>10010</v>
      </c>
      <c r="AA1177" s="86">
        <f>+((DETALLE_GD_1[[#This Row],[VALOR X UN (GD)]]-DETALLE_GD_1[[#This Row],[VALOR PPTO]])/DETALLE_GD_1[[#This Row],[VALOR PPTO]])</f>
        <v>0</v>
      </c>
      <c r="AB1177" s="2">
        <f>+DETALLE_GD_1[[#This Row],[VALOR PPTO]]*DETALLE_GD_1[[#This Row],[CANTIDAD RECIBIDA]]</f>
        <v>92120</v>
      </c>
      <c r="AC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7" s="3">
        <f>+DETALLE_GD_1[[#This Row],[CANTIDAD SOLICITADA]]-DETALLE_GD_1[[#This Row],[DEVOLUCIÓN]]</f>
        <v>2</v>
      </c>
      <c r="AE1177" s="38">
        <f>+_xlfn.XLOOKUP(DETALLE_GD_1[[#This Row],[CODIGO]],PRODUCTOS[CODIGO],PRODUCTOS[DESC CORTA],"",0)</f>
        <v>0</v>
      </c>
    </row>
    <row r="1178" spans="1:31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6"/>
      <c r="V1178" s="2"/>
      <c r="W1178">
        <v>6076</v>
      </c>
      <c r="X1178" s="2">
        <v>6579000000</v>
      </c>
      <c r="Y1178" s="6">
        <v>70195.029240000003</v>
      </c>
      <c r="Z1178" s="38">
        <v>10010</v>
      </c>
      <c r="AA1178" s="86">
        <f>+((DETALLE_GD_1[[#This Row],[VALOR X UN (GD)]]-DETALLE_GD_1[[#This Row],[VALOR PPTO]])/DETALLE_GD_1[[#This Row],[VALOR PPTO]])</f>
        <v>-1.3822631426260025E-3</v>
      </c>
      <c r="AB1178" s="2">
        <f>+DETALLE_GD_1[[#This Row],[VALOR PPTO]]*DETALLE_GD_1[[#This Row],[CANTIDAD RECIBIDA]]</f>
        <v>70195.028000000006</v>
      </c>
      <c r="AC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8" s="3">
        <f>+DETALLE_GD_1[[#This Row],[CANTIDAD SOLICITADA]]-DETALLE_GD_1[[#This Row],[DEVOLUCIÓN]]</f>
        <v>40</v>
      </c>
      <c r="AE1178" s="38" t="str">
        <f>+_xlfn.XLOOKUP(DETALLE_GD_1[[#This Row],[CODIGO]],PRODUCTOS[CODIGO],PRODUCTOS[DESC CORTA],"",0)</f>
        <v>ANGULO BLANCO</v>
      </c>
    </row>
    <row r="1179" spans="1:31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6"/>
      <c r="V1179" s="2"/>
      <c r="W1179">
        <v>6076</v>
      </c>
      <c r="X1179" s="2">
        <v>6579000000</v>
      </c>
      <c r="Y1179" s="6">
        <v>132156</v>
      </c>
      <c r="Z1179" s="38">
        <v>10010</v>
      </c>
      <c r="AA1179" s="86">
        <f>+((DETALLE_GD_1[[#This Row],[VALOR X UN (GD)]]-DETALLE_GD_1[[#This Row],[VALOR PPTO]])/DETALLE_GD_1[[#This Row],[VALOR PPTO]])</f>
        <v>2.4213838191228334E-3</v>
      </c>
      <c r="AB1179" s="2">
        <f>+DETALLE_GD_1[[#This Row],[VALOR PPTO]]*DETALLE_GD_1[[#This Row],[CANTIDAD RECIBIDA]]</f>
        <v>132156</v>
      </c>
      <c r="AC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79" s="3">
        <f>+DETALLE_GD_1[[#This Row],[CANTIDAD SOLICITADA]]-DETALLE_GD_1[[#This Row],[DEVOLUCIÓN]]</f>
        <v>36</v>
      </c>
      <c r="AE1179" s="38" t="str">
        <f>+_xlfn.XLOOKUP(DETALLE_GD_1[[#This Row],[CODIGO]],PRODUCTOS[CODIGO],PRODUCTOS[DESC CORTA],"",0)</f>
        <v>SELLO</v>
      </c>
    </row>
    <row r="1180" spans="1:31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6"/>
      <c r="V1180" s="2"/>
      <c r="W1180">
        <v>6076</v>
      </c>
      <c r="X1180" s="2">
        <v>6579000000</v>
      </c>
      <c r="Y1180" s="6">
        <v>533202.50991891895</v>
      </c>
      <c r="Z1180" s="38">
        <v>10010</v>
      </c>
      <c r="AA1180" s="86">
        <f>+((DETALLE_GD_1[[#This Row],[VALOR X UN (GD)]]-DETALLE_GD_1[[#This Row],[VALOR PPTO]])/DETALLE_GD_1[[#This Row],[VALOR PPTO]])</f>
        <v>-0.96749640146098337</v>
      </c>
      <c r="AB1180" s="2">
        <f>+DETALLE_GD_1[[#This Row],[VALOR PPTO]]*DETALLE_GD_1[[#This Row],[CANTIDAD RECIBIDA]]</f>
        <v>533202.5</v>
      </c>
      <c r="AC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0" s="3">
        <f>+DETALLE_GD_1[[#This Row],[CANTIDAD SOLICITADA]]-DETALLE_GD_1[[#This Row],[DEVOLUCIÓN]]</f>
        <v>5000</v>
      </c>
      <c r="AE1180" s="38" t="str">
        <f>+_xlfn.XLOOKUP(DETALLE_GD_1[[#This Row],[CODIGO]],PRODUCTOS[CODIGO],PRODUCTOS[DESC CORTA],"",0)</f>
        <v>TORNILLO CRS 6X1 5/8</v>
      </c>
    </row>
    <row r="1181" spans="1:31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6"/>
      <c r="V1181" s="2"/>
      <c r="W1181">
        <v>6076</v>
      </c>
      <c r="X1181" s="2">
        <v>6579000000</v>
      </c>
      <c r="Y1181" s="6">
        <v>10653.786550000001</v>
      </c>
      <c r="Z1181" s="38">
        <v>10010</v>
      </c>
      <c r="AA1181" s="86">
        <f>+((DETALLE_GD_1[[#This Row],[VALOR X UN (GD)]]-DETALLE_GD_1[[#This Row],[VALOR PPTO]])/DETALLE_GD_1[[#This Row],[VALOR PPTO]])</f>
        <v>2.1420881674322961E-2</v>
      </c>
      <c r="AB1181" s="2">
        <f>+DETALLE_GD_1[[#This Row],[VALOR PPTO]]*DETALLE_GD_1[[#This Row],[CANTIDAD RECIBIDA]]</f>
        <v>10653.786500000002</v>
      </c>
      <c r="AC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1" s="3">
        <f>+DETALLE_GD_1[[#This Row],[CANTIDAD SOLICITADA]]-DETALLE_GD_1[[#This Row],[DEVOLUCIÓN]]</f>
        <v>5</v>
      </c>
      <c r="AE1181" s="38" t="str">
        <f>+_xlfn.XLOOKUP(DETALLE_GD_1[[#This Row],[CODIGO]],PRODUCTOS[CODIGO],PRODUCTOS[DESC CORTA],"",0)</f>
        <v>DUCO</v>
      </c>
    </row>
    <row r="1182" spans="1:31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6"/>
      <c r="V1182" s="2"/>
      <c r="W1182">
        <v>6076</v>
      </c>
      <c r="X1182" s="2">
        <v>6579000000</v>
      </c>
      <c r="Y1182" s="6">
        <v>10545.292710000002</v>
      </c>
      <c r="Z1182" s="38">
        <v>10010</v>
      </c>
      <c r="AA1182" s="86">
        <f>+((DETALLE_GD_1[[#This Row],[VALOR X UN (GD)]]-DETALLE_GD_1[[#This Row],[VALOR PPTO]])/DETALLE_GD_1[[#This Row],[VALOR PPTO]])</f>
        <v>8.0197633209320524E-2</v>
      </c>
      <c r="AB1182" s="2">
        <f>+DETALLE_GD_1[[#This Row],[VALOR PPTO]]*DETALLE_GD_1[[#This Row],[CANTIDAD RECIBIDA]]</f>
        <v>10545.2925</v>
      </c>
      <c r="AC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2" s="3">
        <f>+DETALLE_GD_1[[#This Row],[CANTIDAD SOLICITADA]]-DETALLE_GD_1[[#This Row],[DEVOLUCIÓN]]</f>
        <v>5</v>
      </c>
      <c r="AE1182" s="38" t="str">
        <f>+_xlfn.XLOOKUP(DETALLE_GD_1[[#This Row],[CODIGO]],PRODUCTOS[CODIGO],PRODUCTOS[DESC CORTA],"",0)</f>
        <v>TRAPOS DE ASEO</v>
      </c>
    </row>
    <row r="1183" spans="1:31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6" t="s">
        <v>2018</v>
      </c>
      <c r="V1183" s="2">
        <v>2287760</v>
      </c>
      <c r="W1183">
        <v>6076</v>
      </c>
      <c r="X1183" s="2">
        <v>6579000000</v>
      </c>
      <c r="Y1183" s="6">
        <v>624545</v>
      </c>
      <c r="Z1183" s="38">
        <v>10010</v>
      </c>
      <c r="AA1183" s="86">
        <f>+((DETALLE_GD_1[[#This Row],[VALOR X UN (GD)]]-DETALLE_GD_1[[#This Row],[VALOR PPTO]])/DETALLE_GD_1[[#This Row],[VALOR PPTO]])</f>
        <v>0</v>
      </c>
      <c r="AB1183" s="2">
        <f>+DETALLE_GD_1[[#This Row],[VALOR PPTO]]*DETALLE_GD_1[[#This Row],[CANTIDAD RECIBIDA]]</f>
        <v>624545</v>
      </c>
      <c r="AC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3" s="3">
        <f>+DETALLE_GD_1[[#This Row],[CANTIDAD SOLICITADA]]-DETALLE_GD_1[[#This Row],[DEVOLUCIÓN]]</f>
        <v>5</v>
      </c>
      <c r="AE1183" s="38" t="str">
        <f>+_xlfn.XLOOKUP(DETALLE_GD_1[[#This Row],[CODIGO]],PRODUCTOS[CODIGO],PRODUCTOS[DESC CORTA],"",0)</f>
        <v>BARANDA BALCON</v>
      </c>
    </row>
    <row r="1184" spans="1:31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6"/>
      <c r="V1184" s="2"/>
      <c r="W1184">
        <v>6076</v>
      </c>
      <c r="X1184" s="2">
        <v>6579000000</v>
      </c>
      <c r="Y1184" s="6">
        <v>71496</v>
      </c>
      <c r="Z1184" s="38">
        <v>10010</v>
      </c>
      <c r="AA1184" s="86">
        <f>+((DETALLE_GD_1[[#This Row],[VALOR X UN (GD)]]-DETALLE_GD_1[[#This Row],[VALOR PPTO]])/DETALLE_GD_1[[#This Row],[VALOR PPTO]])</f>
        <v>6.1807653575025177E-2</v>
      </c>
      <c r="AB1184" s="2">
        <f>+DETALLE_GD_1[[#This Row],[VALOR PPTO]]*DETALLE_GD_1[[#This Row],[CANTIDAD RECIBIDA]]</f>
        <v>71496</v>
      </c>
      <c r="AC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4" s="3">
        <f>+DETALLE_GD_1[[#This Row],[CANTIDAD SOLICITADA]]-DETALLE_GD_1[[#This Row],[DEVOLUCIÓN]]</f>
        <v>24</v>
      </c>
      <c r="AE1184" s="38" t="str">
        <f>+_xlfn.XLOOKUP(DETALLE_GD_1[[#This Row],[CODIGO]],PRODUCTOS[CODIGO],PRODUCTOS[DESC CORTA],"",0)</f>
        <v/>
      </c>
    </row>
    <row r="1185" spans="1:31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6"/>
      <c r="V1185" s="2"/>
      <c r="W1185">
        <v>6076</v>
      </c>
      <c r="X1185" s="2">
        <v>6579000000</v>
      </c>
      <c r="Y1185" s="6">
        <v>88104</v>
      </c>
      <c r="Z1185" s="38">
        <v>10010</v>
      </c>
      <c r="AA1185" s="86">
        <f>+((DETALLE_GD_1[[#This Row],[VALOR X UN (GD)]]-DETALLE_GD_1[[#This Row],[VALOR PPTO]])/DETALLE_GD_1[[#This Row],[VALOR PPTO]])</f>
        <v>2.4175973849087443E-3</v>
      </c>
      <c r="AB1185" s="2">
        <f>+DETALLE_GD_1[[#This Row],[VALOR PPTO]]*DETALLE_GD_1[[#This Row],[CANTIDAD RECIBIDA]]</f>
        <v>88104</v>
      </c>
      <c r="AC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5" s="3">
        <f>+DETALLE_GD_1[[#This Row],[CANTIDAD SOLICITADA]]-DETALLE_GD_1[[#This Row],[DEVOLUCIÓN]]</f>
        <v>24</v>
      </c>
      <c r="AE1185" s="38" t="str">
        <f>+_xlfn.XLOOKUP(DETALLE_GD_1[[#This Row],[CODIGO]],PRODUCTOS[CODIGO],PRODUCTOS[DESC CORTA],"",0)</f>
        <v>SELLO</v>
      </c>
    </row>
    <row r="1186" spans="1:31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6"/>
      <c r="V1186" s="2"/>
      <c r="W1186">
        <v>6076</v>
      </c>
      <c r="X1186" s="2">
        <v>6579000000</v>
      </c>
      <c r="Y1186" s="6">
        <v>9721.2972000000009</v>
      </c>
      <c r="Z1186" s="38">
        <v>10010</v>
      </c>
      <c r="AA1186" s="86">
        <f>+((DETALLE_GD_1[[#This Row],[VALOR X UN (GD)]]-DETALLE_GD_1[[#This Row],[VALOR PPTO]])/DETALLE_GD_1[[#This Row],[VALOR PPTO]])</f>
        <v>-3.0860006665908791E-5</v>
      </c>
      <c r="AB1186" s="2">
        <f>+DETALLE_GD_1[[#This Row],[VALOR PPTO]]*DETALLE_GD_1[[#This Row],[CANTIDAD RECIBIDA]]</f>
        <v>9721.3200000000015</v>
      </c>
      <c r="AC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6" s="3">
        <f>+DETALLE_GD_1[[#This Row],[CANTIDAD SOLICITADA]]-DETALLE_GD_1[[#This Row],[DEVOLUCIÓN]]</f>
        <v>600</v>
      </c>
      <c r="AE1186" s="38">
        <f>+_xlfn.XLOOKUP(DETALLE_GD_1[[#This Row],[CODIGO]],PRODUCTOS[CODIGO],PRODUCTOS[DESC CORTA],"",0)</f>
        <v>0</v>
      </c>
    </row>
    <row r="1187" spans="1:31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6"/>
      <c r="V1187" s="2"/>
      <c r="W1187">
        <v>6076</v>
      </c>
      <c r="X1187" s="2">
        <v>6579000000</v>
      </c>
      <c r="Y1187" s="6">
        <v>71136.880004999999</v>
      </c>
      <c r="Z1187" s="38">
        <v>10010</v>
      </c>
      <c r="AA1187" s="86">
        <f>+((DETALLE_GD_1[[#This Row],[VALOR X UN (GD)]]-DETALLE_GD_1[[#This Row],[VALOR PPTO]])/DETALLE_GD_1[[#This Row],[VALOR PPTO]])</f>
        <v>1.6868887018058429E-6</v>
      </c>
      <c r="AB1187" s="2">
        <f>+DETALLE_GD_1[[#This Row],[VALOR PPTO]]*DETALLE_GD_1[[#This Row],[CANTIDAD RECIBIDA]]</f>
        <v>71136.880499999999</v>
      </c>
      <c r="AC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7" s="3">
        <f>+DETALLE_GD_1[[#This Row],[CANTIDAD SOLICITADA]]-DETALLE_GD_1[[#This Row],[DEVOLUCIÓN]]</f>
        <v>15</v>
      </c>
      <c r="AE1187" s="38">
        <f>+_xlfn.XLOOKUP(DETALLE_GD_1[[#This Row],[CODIGO]],PRODUCTOS[CODIGO],PRODUCTOS[DESC CORTA],"",0)</f>
        <v>0</v>
      </c>
    </row>
    <row r="1188" spans="1:31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6"/>
      <c r="V1188" s="2"/>
      <c r="W1188">
        <v>6076</v>
      </c>
      <c r="X1188" s="2">
        <v>6579000000</v>
      </c>
      <c r="Y1188" s="6">
        <v>22557.545454999999</v>
      </c>
      <c r="Z1188" s="38">
        <v>10010</v>
      </c>
      <c r="AA1188" s="86">
        <f>+((DETALLE_GD_1[[#This Row],[VALOR X UN (GD)]]-DETALLE_GD_1[[#This Row],[VALOR PPTO]])/DETALLE_GD_1[[#This Row],[VALOR PPTO]])</f>
        <v>2.014846872412716E-5</v>
      </c>
      <c r="AB1188" s="2">
        <f>+DETALLE_GD_1[[#This Row],[VALOR PPTO]]*DETALLE_GD_1[[#This Row],[CANTIDAD RECIBIDA]]</f>
        <v>22557.5455</v>
      </c>
      <c r="AC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88" s="3">
        <f>+DETALLE_GD_1[[#This Row],[CANTIDAD SOLICITADA]]-DETALLE_GD_1[[#This Row],[DEVOLUCIÓN]]</f>
        <v>1</v>
      </c>
      <c r="AE1188" s="38">
        <f>+_xlfn.XLOOKUP(DETALLE_GD_1[[#This Row],[CODIGO]],PRODUCTOS[CODIGO],PRODUCTOS[DESC CORTA],"",0)</f>
        <v>0</v>
      </c>
    </row>
    <row r="1189" spans="1:31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6"/>
      <c r="V1189" s="2"/>
      <c r="W1189">
        <v>6076</v>
      </c>
      <c r="X1189" s="2">
        <v>6579000000</v>
      </c>
      <c r="Y1189" s="6">
        <v>1480755.0557880001</v>
      </c>
      <c r="Z1189" s="38">
        <v>10010</v>
      </c>
      <c r="AA1189" s="86">
        <f>+((DETALLE_GD_1[[#This Row],[VALOR X UN (GD)]]-DETALLE_GD_1[[#This Row],[VALOR PPTO]])/DETALLE_GD_1[[#This Row],[VALOR PPTO]])</f>
        <v>-5.7530147085906293E-2</v>
      </c>
      <c r="AB1189" s="2">
        <f>+DETALLE_GD_1[[#This Row],[VALOR PPTO]]*DETALLE_GD_1[[#This Row],[CANTIDAD RECIBIDA]]</f>
        <v>1480755.06</v>
      </c>
      <c r="AC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189" s="3">
        <f>+DETALLE_GD_1[[#This Row],[CANTIDAD SOLICITADA]]-DETALLE_GD_1[[#This Row],[DEVOLUCIÓN]]</f>
        <v>108</v>
      </c>
      <c r="AE1189" s="38" t="str">
        <f>+_xlfn.XLOOKUP(DETALLE_GD_1[[#This Row],[CODIGO]],PRODUCTOS[CODIGO],PRODUCTOS[DESC CORTA],"",0)</f>
        <v>PINO 2X8X4</v>
      </c>
    </row>
    <row r="1190" spans="1:31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780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6"/>
      <c r="V1190" s="2">
        <v>1876827</v>
      </c>
      <c r="X1190" s="2">
        <v>6579000000</v>
      </c>
      <c r="Y1190" s="6">
        <v>1876828.52</v>
      </c>
      <c r="Z1190" s="38">
        <v>10010</v>
      </c>
      <c r="AA1190" s="86">
        <f>+((DETALLE_GD_1[[#This Row],[VALOR X UN (GD)]]-DETALLE_GD_1[[#This Row],[VALOR PPTO]])/DETALLE_GD_1[[#This Row],[VALOR PPTO]])</f>
        <v>-8.0636029541992917E-7</v>
      </c>
      <c r="AB1190" s="2">
        <f>+DETALLE_GD_1[[#This Row],[VALOR PPTO]]*DETALLE_GD_1[[#This Row],[CANTIDAD RECIBIDA]]</f>
        <v>1876828.52</v>
      </c>
      <c r="AC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0" s="3">
        <f>+DETALLE_GD_1[[#This Row],[CANTIDAD SOLICITADA]]-DETALLE_GD_1[[#This Row],[DEVOLUCIÓN]]</f>
        <v>322</v>
      </c>
      <c r="AE1190" s="38" t="str">
        <f>+_xlfn.XLOOKUP(DETALLE_GD_1[[#This Row],[CODIGO]],PRODUCTOS[CODIGO],PRODUCTOS[DESC CORTA],"",0)</f>
        <v/>
      </c>
    </row>
    <row r="1191" spans="1:31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562</v>
      </c>
      <c r="G1191" s="81" t="s">
        <v>708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6"/>
      <c r="V1191" s="2">
        <v>16085</v>
      </c>
      <c r="W1191">
        <v>6116</v>
      </c>
      <c r="X1191" s="2">
        <v>6579000000</v>
      </c>
      <c r="Y1191" s="6" t="s">
        <v>355</v>
      </c>
      <c r="Z1191" s="38">
        <v>10010</v>
      </c>
      <c r="AA1191" s="86" t="e">
        <f>+((DETALLE_GD_1[[#This Row],[VALOR X UN (GD)]]-DETALLE_GD_1[[#This Row],[VALOR PPTO]])/DETALLE_GD_1[[#This Row],[VALOR PPTO]])</f>
        <v>#DIV/0!</v>
      </c>
      <c r="AB1191" s="2">
        <f>+DETALLE_GD_1[[#This Row],[VALOR PPTO]]*DETALLE_GD_1[[#This Row],[CANTIDAD RECIBIDA]]</f>
        <v>0</v>
      </c>
      <c r="AC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1" s="3">
        <f>+DETALLE_GD_1[[#This Row],[CANTIDAD SOLICITADA]]-DETALLE_GD_1[[#This Row],[DEVOLUCIÓN]]</f>
        <v>49</v>
      </c>
      <c r="AE1191" s="38" t="str">
        <f>+_xlfn.XLOOKUP(DETALLE_GD_1[[#This Row],[CODIGO]],PRODUCTOS[CODIGO],PRODUCTOS[DESC CORTA],"",0)</f>
        <v/>
      </c>
    </row>
    <row r="1192" spans="1:31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6"/>
      <c r="V1192" s="2">
        <v>596032</v>
      </c>
      <c r="W1192">
        <v>6116</v>
      </c>
      <c r="X1192" s="2">
        <v>6579000000</v>
      </c>
      <c r="Y1192" s="6">
        <v>3267</v>
      </c>
      <c r="Z1192" s="38">
        <v>10010</v>
      </c>
      <c r="AA1192" s="86">
        <f>+((DETALLE_GD_1[[#This Row],[VALOR X UN (GD)]]-DETALLE_GD_1[[#This Row],[VALOR PPTO]])/DETALLE_GD_1[[#This Row],[VALOR PPTO]])</f>
        <v>8.8766758494031144E-3</v>
      </c>
      <c r="AB1192" s="2">
        <f>+DETALLE_GD_1[[#This Row],[VALOR PPTO]]*DETALLE_GD_1[[#This Row],[CANTIDAD RECIBIDA]]</f>
        <v>3267</v>
      </c>
      <c r="AC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2" s="3">
        <f>+DETALLE_GD_1[[#This Row],[CANTIDAD SOLICITADA]]-DETALLE_GD_1[[#This Row],[DEVOLUCIÓN]]</f>
        <v>3</v>
      </c>
      <c r="AE1192" s="38" t="str">
        <f>+_xlfn.XLOOKUP(DETALLE_GD_1[[#This Row],[CODIGO]],PRODUCTOS[CODIGO],PRODUCTOS[DESC CORTA],"",0)</f>
        <v>SELLO INSTALACION WC</v>
      </c>
    </row>
    <row r="1193" spans="1:31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6"/>
      <c r="V1193" s="2"/>
      <c r="W1193">
        <v>6116</v>
      </c>
      <c r="X1193" s="2">
        <v>6579000000</v>
      </c>
      <c r="Y1193" s="6">
        <v>51435</v>
      </c>
      <c r="Z1193" s="38">
        <v>10010</v>
      </c>
      <c r="AA1193" s="86">
        <f>+((DETALLE_GD_1[[#This Row],[VALOR X UN (GD)]]-DETALLE_GD_1[[#This Row],[VALOR PPTO]])/DETALLE_GD_1[[#This Row],[VALOR PPTO]])</f>
        <v>-5.1054727325750962E-2</v>
      </c>
      <c r="AB1193" s="2">
        <f>+DETALLE_GD_1[[#This Row],[VALOR PPTO]]*DETALLE_GD_1[[#This Row],[CANTIDAD RECIBIDA]]</f>
        <v>51435</v>
      </c>
      <c r="AC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3" s="3">
        <f>+DETALLE_GD_1[[#This Row],[CANTIDAD SOLICITADA]]-DETALLE_GD_1[[#This Row],[DEVOLUCIÓN]]</f>
        <v>3</v>
      </c>
      <c r="AE1193" s="38" t="str">
        <f>+_xlfn.XLOOKUP(DETALLE_GD_1[[#This Row],[CODIGO]],PRODUCTOS[CODIGO],PRODUCTOS[DESC CORTA],"",0)</f>
        <v>ESTANQUE WC AURA</v>
      </c>
    </row>
    <row r="1194" spans="1:31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6"/>
      <c r="V1194" s="2"/>
      <c r="W1194">
        <v>6116</v>
      </c>
      <c r="X1194" s="2">
        <v>6579000000</v>
      </c>
      <c r="Y1194" s="6">
        <v>69684</v>
      </c>
      <c r="Z1194" s="38">
        <v>10010</v>
      </c>
      <c r="AA1194" s="86">
        <f>+((DETALLE_GD_1[[#This Row],[VALOR X UN (GD)]]-DETALLE_GD_1[[#This Row],[VALOR PPTO]])/DETALLE_GD_1[[#This Row],[VALOR PPTO]])</f>
        <v>3.8172335112795584E-3</v>
      </c>
      <c r="AB1194" s="2">
        <f>+DETALLE_GD_1[[#This Row],[VALOR PPTO]]*DETALLE_GD_1[[#This Row],[CANTIDAD RECIBIDA]]</f>
        <v>69684</v>
      </c>
      <c r="AC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4" s="3">
        <f>+DETALLE_GD_1[[#This Row],[CANTIDAD SOLICITADA]]-DETALLE_GD_1[[#This Row],[DEVOLUCIÓN]]</f>
        <v>3</v>
      </c>
      <c r="AE1194" s="38" t="str">
        <f>+_xlfn.XLOOKUP(DETALLE_GD_1[[#This Row],[CODIGO]],PRODUCTOS[CODIGO],PRODUCTOS[DESC CORTA],"",0)</f>
        <v>TAZA WC AURA</v>
      </c>
    </row>
    <row r="1195" spans="1:31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6"/>
      <c r="V1195" s="2"/>
      <c r="W1195">
        <v>6116</v>
      </c>
      <c r="X1195" s="2">
        <v>6579000000</v>
      </c>
      <c r="Y1195" s="6">
        <v>4832.8008300000001</v>
      </c>
      <c r="Z1195" s="38">
        <v>10010</v>
      </c>
      <c r="AA1195" s="86">
        <f>+((DETALLE_GD_1[[#This Row],[VALOR X UN (GD)]]-DETALLE_GD_1[[#This Row],[VALOR PPTO]])/DETALLE_GD_1[[#This Row],[VALOR PPTO]])</f>
        <v>4.1218334511075141E-5</v>
      </c>
      <c r="AB1195" s="2">
        <f>+DETALLE_GD_1[[#This Row],[VALOR PPTO]]*DETALLE_GD_1[[#This Row],[CANTIDAD RECIBIDA]]</f>
        <v>4832.8008</v>
      </c>
      <c r="AC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5" s="3">
        <f>+DETALLE_GD_1[[#This Row],[CANTIDAD SOLICITADA]]-DETALLE_GD_1[[#This Row],[DEVOLUCIÓN]]</f>
        <v>3</v>
      </c>
      <c r="AE1195" s="38" t="str">
        <f>+_xlfn.XLOOKUP(DETALLE_GD_1[[#This Row],[CODIGO]],PRODUCTOS[CODIGO],PRODUCTOS[DESC CORTA],"",0)</f>
        <v>SET BALCON</v>
      </c>
    </row>
    <row r="1196" spans="1:31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6"/>
      <c r="V1196" s="2"/>
      <c r="W1196">
        <v>6116</v>
      </c>
      <c r="X1196" s="2">
        <v>6579000000</v>
      </c>
      <c r="Y1196" s="6">
        <v>6879</v>
      </c>
      <c r="Z1196" s="38">
        <v>10010</v>
      </c>
      <c r="AA1196" s="86">
        <f>+((DETALLE_GD_1[[#This Row],[VALOR X UN (GD)]]-DETALLE_GD_1[[#This Row],[VALOR PPTO]])/DETALLE_GD_1[[#This Row],[VALOR PPTO]])</f>
        <v>-3.1981378107282937E-2</v>
      </c>
      <c r="AB1196" s="2">
        <f>+DETALLE_GD_1[[#This Row],[VALOR PPTO]]*DETALLE_GD_1[[#This Row],[CANTIDAD RECIBIDA]]</f>
        <v>6879</v>
      </c>
      <c r="AC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6" s="3">
        <f>+DETALLE_GD_1[[#This Row],[CANTIDAD SOLICITADA]]-DETALLE_GD_1[[#This Row],[DEVOLUCIÓN]]</f>
        <v>3</v>
      </c>
      <c r="AE1196" s="38" t="str">
        <f>+_xlfn.XLOOKUP(DETALLE_GD_1[[#This Row],[CODIGO]],PRODUCTOS[CODIGO],PRODUCTOS[DESC CORTA],"",0)</f>
        <v>LLAVE ANGULAR 1/2X</v>
      </c>
    </row>
    <row r="1197" spans="1:31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6"/>
      <c r="V1197" s="2"/>
      <c r="W1197">
        <v>6116</v>
      </c>
      <c r="X1197" s="2">
        <v>6579000000</v>
      </c>
      <c r="Y1197" s="6">
        <v>41607</v>
      </c>
      <c r="Z1197" s="38">
        <v>10010</v>
      </c>
      <c r="AA1197" s="86">
        <f>+((DETALLE_GD_1[[#This Row],[VALOR X UN (GD)]]-DETALLE_GD_1[[#This Row],[VALOR PPTO]])/DETALLE_GD_1[[#This Row],[VALOR PPTO]])</f>
        <v>0</v>
      </c>
      <c r="AB1197" s="2">
        <f>+DETALLE_GD_1[[#This Row],[VALOR PPTO]]*DETALLE_GD_1[[#This Row],[CANTIDAD RECIBIDA]]</f>
        <v>41607</v>
      </c>
      <c r="AC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7" s="3">
        <f>+DETALLE_GD_1[[#This Row],[CANTIDAD SOLICITADA]]-DETALLE_GD_1[[#This Row],[DEVOLUCIÓN]]</f>
        <v>3</v>
      </c>
      <c r="AE1197" s="38" t="str">
        <f>+_xlfn.XLOOKUP(DETALLE_GD_1[[#This Row],[CODIGO]],PRODUCTOS[CODIGO],PRODUCTOS[DESC CORTA],"",0)</f>
        <v>NEW TS2024022)</v>
      </c>
    </row>
    <row r="1198" spans="1:31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6"/>
      <c r="V1198" s="2"/>
      <c r="W1198">
        <v>6116</v>
      </c>
      <c r="X1198" s="2">
        <v>6579000000</v>
      </c>
      <c r="Y1198" s="6">
        <v>4986</v>
      </c>
      <c r="Z1198" s="38">
        <v>10010</v>
      </c>
      <c r="AA1198" s="86">
        <f>+((DETALLE_GD_1[[#This Row],[VALOR X UN (GD)]]-DETALLE_GD_1[[#This Row],[VALOR PPTO]])/DETALLE_GD_1[[#This Row],[VALOR PPTO]])</f>
        <v>2.0054151624549239E-4</v>
      </c>
      <c r="AB1198" s="2">
        <f>+DETALLE_GD_1[[#This Row],[VALOR PPTO]]*DETALLE_GD_1[[#This Row],[CANTIDAD RECIBIDA]]</f>
        <v>4986</v>
      </c>
      <c r="AC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8" s="3">
        <f>+DETALLE_GD_1[[#This Row],[CANTIDAD SOLICITADA]]-DETALLE_GD_1[[#This Row],[DEVOLUCIÓN]]</f>
        <v>3</v>
      </c>
      <c r="AE1198" s="38" t="str">
        <f>+_xlfn.XLOOKUP(DETALLE_GD_1[[#This Row],[CODIGO]],PRODUCTOS[CODIGO],PRODUCTOS[DESC CORTA],"",0)</f>
        <v>SIFON LAVAPLATO</v>
      </c>
    </row>
    <row r="1199" spans="1:31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6"/>
      <c r="V1199" s="2"/>
      <c r="W1199">
        <v>6116</v>
      </c>
      <c r="X1199" s="2">
        <v>6579000000</v>
      </c>
      <c r="Y1199" s="6" t="s">
        <v>355</v>
      </c>
      <c r="Z1199" s="38">
        <v>10010</v>
      </c>
      <c r="AA1199" s="86" t="e">
        <f>+((DETALLE_GD_1[[#This Row],[VALOR X UN (GD)]]-DETALLE_GD_1[[#This Row],[VALOR PPTO]])/DETALLE_GD_1[[#This Row],[VALOR PPTO]])</f>
        <v>#DIV/0!</v>
      </c>
      <c r="AB1199" s="2">
        <f>+DETALLE_GD_1[[#This Row],[VALOR PPTO]]*DETALLE_GD_1[[#This Row],[CANTIDAD RECIBIDA]]</f>
        <v>0</v>
      </c>
      <c r="AC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199" s="3">
        <f>+DETALLE_GD_1[[#This Row],[CANTIDAD SOLICITADA]]-DETALLE_GD_1[[#This Row],[DEVOLUCIÓN]]</f>
        <v>3</v>
      </c>
      <c r="AE1199" s="38" t="str">
        <f>+_xlfn.XLOOKUP(DETALLE_GD_1[[#This Row],[CODIGO]],PRODUCTOS[CODIGO],PRODUCTOS[DESC CORTA],"",0)</f>
        <v/>
      </c>
    </row>
    <row r="1200" spans="1:31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6"/>
      <c r="V1200" s="2"/>
      <c r="W1200">
        <v>6116</v>
      </c>
      <c r="X1200" s="2">
        <v>6579000000</v>
      </c>
      <c r="Y1200" s="6">
        <v>124259.00000099999</v>
      </c>
      <c r="Z1200" s="38">
        <v>10010</v>
      </c>
      <c r="AA1200" s="86">
        <f>+((DETALLE_GD_1[[#This Row],[VALOR X UN (GD)]]-DETALLE_GD_1[[#This Row],[VALOR PPTO]])/DETALLE_GD_1[[#This Row],[VALOR PPTO]])</f>
        <v>0</v>
      </c>
      <c r="AB1200" s="2">
        <f>+DETALLE_GD_1[[#This Row],[VALOR PPTO]]*DETALLE_GD_1[[#This Row],[CANTIDAD RECIBIDA]]</f>
        <v>124259.0001</v>
      </c>
      <c r="AC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0" s="3">
        <f>+DETALLE_GD_1[[#This Row],[CANTIDAD SOLICITADA]]-DETALLE_GD_1[[#This Row],[DEVOLUCIÓN]]</f>
        <v>3</v>
      </c>
      <c r="AE1200" s="38" t="str">
        <f>+_xlfn.XLOOKUP(DETALLE_GD_1[[#This Row],[CODIGO]],PRODUCTOS[CODIGO],PRODUCTOS[DESC CORTA],"",0)</f>
        <v>MUEBLE LAVAPLATOS</v>
      </c>
    </row>
    <row r="1201" spans="1:31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711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6"/>
      <c r="V1201" s="2"/>
      <c r="W1201">
        <v>6116</v>
      </c>
      <c r="X1201" s="2">
        <v>6579000000</v>
      </c>
      <c r="Y1201" s="6">
        <v>5052</v>
      </c>
      <c r="Z1201" s="38">
        <v>10010</v>
      </c>
      <c r="AA1201" s="86">
        <f>+((DETALLE_GD_1[[#This Row],[VALOR X UN (GD)]]-DETALLE_GD_1[[#This Row],[VALOR PPTO]])/DETALLE_GD_1[[#This Row],[VALOR PPTO]])</f>
        <v>9.6793349168646084E-2</v>
      </c>
      <c r="AB1201" s="2">
        <f>+DETALLE_GD_1[[#This Row],[VALOR PPTO]]*DETALLE_GD_1[[#This Row],[CANTIDAD RECIBIDA]]</f>
        <v>5052</v>
      </c>
      <c r="AC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1" s="3">
        <f>+DETALLE_GD_1[[#This Row],[CANTIDAD SOLICITADA]]-DETALLE_GD_1[[#This Row],[DEVOLUCIÓN]]</f>
        <v>3</v>
      </c>
      <c r="AE1201" s="38" t="str">
        <f>+_xlfn.XLOOKUP(DETALLE_GD_1[[#This Row],[CODIGO]],PRODUCTOS[CODIGO],PRODUCTOS[DESC CORTA],"",0)</f>
        <v/>
      </c>
    </row>
    <row r="1202" spans="1:31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6"/>
      <c r="V1202" s="2"/>
      <c r="W1202">
        <v>6116</v>
      </c>
      <c r="X1202" s="2">
        <v>6579000000</v>
      </c>
      <c r="Y1202" s="6">
        <v>6597</v>
      </c>
      <c r="Z1202" s="38">
        <v>10010</v>
      </c>
      <c r="AA1202" s="86">
        <f>+((DETALLE_GD_1[[#This Row],[VALOR X UN (GD)]]-DETALLE_GD_1[[#This Row],[VALOR PPTO]])/DETALLE_GD_1[[#This Row],[VALOR PPTO]])</f>
        <v>0</v>
      </c>
      <c r="AB1202" s="2">
        <f>+DETALLE_GD_1[[#This Row],[VALOR PPTO]]*DETALLE_GD_1[[#This Row],[CANTIDAD RECIBIDA]]</f>
        <v>6597</v>
      </c>
      <c r="AC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2" s="3">
        <f>+DETALLE_GD_1[[#This Row],[CANTIDAD SOLICITADA]]-DETALLE_GD_1[[#This Row],[DEVOLUCIÓN]]</f>
        <v>3</v>
      </c>
      <c r="AE1202" s="38">
        <f>+_xlfn.XLOOKUP(DETALLE_GD_1[[#This Row],[CODIGO]],PRODUCTOS[CODIGO],PRODUCTOS[DESC CORTA],"",0)</f>
        <v>0</v>
      </c>
    </row>
    <row r="1203" spans="1:31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6"/>
      <c r="V1203" s="2"/>
      <c r="W1203">
        <v>6116</v>
      </c>
      <c r="X1203" s="2">
        <v>6579000000</v>
      </c>
      <c r="Y1203" s="6">
        <v>27366</v>
      </c>
      <c r="Z1203" s="38">
        <v>10010</v>
      </c>
      <c r="AA1203" s="86">
        <f>+((DETALLE_GD_1[[#This Row],[VALOR X UN (GD)]]-DETALLE_GD_1[[#This Row],[VALOR PPTO]])/DETALLE_GD_1[[#This Row],[VALOR PPTO]])</f>
        <v>0</v>
      </c>
      <c r="AB1203" s="2">
        <f>+DETALLE_GD_1[[#This Row],[VALOR PPTO]]*DETALLE_GD_1[[#This Row],[CANTIDAD RECIBIDA]]</f>
        <v>27366</v>
      </c>
      <c r="AC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3" s="3">
        <f>+DETALLE_GD_1[[#This Row],[CANTIDAD SOLICITADA]]-DETALLE_GD_1[[#This Row],[DEVOLUCIÓN]]</f>
        <v>3</v>
      </c>
      <c r="AE1203" s="38" t="str">
        <f>+_xlfn.XLOOKUP(DETALLE_GD_1[[#This Row],[CODIGO]],PRODUCTOS[CODIGO],PRODUCTOS[DESC CORTA],"",0)</f>
        <v>NEW TS2024019)</v>
      </c>
    </row>
    <row r="1204" spans="1:31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713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6"/>
      <c r="V1204" s="2"/>
      <c r="W1204">
        <v>6116</v>
      </c>
      <c r="X1204" s="2">
        <v>6579000000</v>
      </c>
      <c r="Y1204" s="6">
        <v>3690</v>
      </c>
      <c r="Z1204" s="38">
        <v>10010</v>
      </c>
      <c r="AA1204" s="86">
        <f>+((DETALLE_GD_1[[#This Row],[VALOR X UN (GD)]]-DETALLE_GD_1[[#This Row],[VALOR PPTO]])/DETALLE_GD_1[[#This Row],[VALOR PPTO]])</f>
        <v>-2.7097560975610435E-4</v>
      </c>
      <c r="AB1204" s="2">
        <f>+DETALLE_GD_1[[#This Row],[VALOR PPTO]]*DETALLE_GD_1[[#This Row],[CANTIDAD RECIBIDA]]</f>
        <v>3690</v>
      </c>
      <c r="AC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4" s="3">
        <f>+DETALLE_GD_1[[#This Row],[CANTIDAD SOLICITADA]]-DETALLE_GD_1[[#This Row],[DEVOLUCIÓN]]</f>
        <v>3</v>
      </c>
      <c r="AE1204" s="38" t="str">
        <f>+_xlfn.XLOOKUP(DETALLE_GD_1[[#This Row],[CODIGO]],PRODUCTOS[CODIGO],PRODUCTOS[DESC CORTA],"",0)</f>
        <v/>
      </c>
    </row>
    <row r="1205" spans="1:31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6"/>
      <c r="V1205" s="2"/>
      <c r="W1205">
        <v>6116</v>
      </c>
      <c r="X1205" s="2">
        <v>6579000000</v>
      </c>
      <c r="Y1205" s="6">
        <v>3237</v>
      </c>
      <c r="Z1205" s="38">
        <v>10010</v>
      </c>
      <c r="AA1205" s="86">
        <f>+((DETALLE_GD_1[[#This Row],[VALOR X UN (GD)]]-DETALLE_GD_1[[#This Row],[VALOR PPTO]])/DETALLE_GD_1[[#This Row],[VALOR PPTO]])</f>
        <v>0</v>
      </c>
      <c r="AB1205" s="2">
        <f>+DETALLE_GD_1[[#This Row],[VALOR PPTO]]*DETALLE_GD_1[[#This Row],[CANTIDAD RECIBIDA]]</f>
        <v>3237</v>
      </c>
      <c r="AC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5" s="3">
        <f>+DETALLE_GD_1[[#This Row],[CANTIDAD SOLICITADA]]-DETALLE_GD_1[[#This Row],[DEVOLUCIÓN]]</f>
        <v>3</v>
      </c>
      <c r="AE1205" s="38" t="str">
        <f>+_xlfn.XLOOKUP(DETALLE_GD_1[[#This Row],[CODIGO]],PRODUCTOS[CODIGO],PRODUCTOS[DESC CORTA],"",0)</f>
        <v>UÑETAS INSTLACION LAVAMANOS</v>
      </c>
    </row>
    <row r="1206" spans="1:31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6"/>
      <c r="V1206" s="2"/>
      <c r="W1206">
        <v>6116</v>
      </c>
      <c r="X1206" s="2">
        <v>6579000000</v>
      </c>
      <c r="Y1206" s="6">
        <v>23127</v>
      </c>
      <c r="Z1206" s="38">
        <v>10010</v>
      </c>
      <c r="AA1206" s="86">
        <f>+((DETALLE_GD_1[[#This Row],[VALOR X UN (GD)]]-DETALLE_GD_1[[#This Row],[VALOR PPTO]])/DETALLE_GD_1[[#This Row],[VALOR PPTO]])</f>
        <v>-9.5126475548063763E-4</v>
      </c>
      <c r="AB1206" s="2">
        <f>+DETALLE_GD_1[[#This Row],[VALOR PPTO]]*DETALLE_GD_1[[#This Row],[CANTIDAD RECIBIDA]]</f>
        <v>23127</v>
      </c>
      <c r="AC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6" s="3">
        <f>+DETALLE_GD_1[[#This Row],[CANTIDAD SOLICITADA]]-DETALLE_GD_1[[#This Row],[DEVOLUCIÓN]]</f>
        <v>3</v>
      </c>
      <c r="AE1206" s="38" t="str">
        <f>+_xlfn.XLOOKUP(DETALLE_GD_1[[#This Row],[CODIGO]],PRODUCTOS[CODIGO],PRODUCTOS[DESC CORTA],"",0)</f>
        <v>PEDESTAL DS THEOS</v>
      </c>
    </row>
    <row r="1207" spans="1:31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6"/>
      <c r="V1207" s="2"/>
      <c r="W1207">
        <v>6116</v>
      </c>
      <c r="X1207" s="2">
        <v>6579000000</v>
      </c>
      <c r="Y1207" s="6">
        <v>35988</v>
      </c>
      <c r="Z1207" s="38">
        <v>10010</v>
      </c>
      <c r="AA1207" s="86">
        <f>+((DETALLE_GD_1[[#This Row],[VALOR X UN (GD)]]-DETALLE_GD_1[[#This Row],[VALOR PPTO]])/DETALLE_GD_1[[#This Row],[VALOR PPTO]])</f>
        <v>-9.4475658552852914E-4</v>
      </c>
      <c r="AB1207" s="2">
        <f>+DETALLE_GD_1[[#This Row],[VALOR PPTO]]*DETALLE_GD_1[[#This Row],[CANTIDAD RECIBIDA]]</f>
        <v>35988</v>
      </c>
      <c r="AC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7" s="3">
        <f>+DETALLE_GD_1[[#This Row],[CANTIDAD SOLICITADA]]-DETALLE_GD_1[[#This Row],[DEVOLUCIÓN]]</f>
        <v>3</v>
      </c>
      <c r="AE1207" s="38" t="str">
        <f>+_xlfn.XLOOKUP(DETALLE_GD_1[[#This Row],[CODIGO]],PRODUCTOS[CODIGO],PRODUCTOS[DESC CORTA],"",0)</f>
        <v>LAVAMANOS DS THEOS</v>
      </c>
    </row>
    <row r="1208" spans="1:31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6"/>
      <c r="V1208" s="2"/>
      <c r="W1208">
        <v>6116</v>
      </c>
      <c r="X1208" s="2">
        <v>6579000000</v>
      </c>
      <c r="Y1208" s="6">
        <v>26236.363638000003</v>
      </c>
      <c r="Z1208" s="38">
        <v>10010</v>
      </c>
      <c r="AA1208" s="86">
        <f>+((DETALLE_GD_1[[#This Row],[VALOR X UN (GD)]]-DETALLE_GD_1[[#This Row],[VALOR PPTO]])/DETALLE_GD_1[[#This Row],[VALOR PPTO]])</f>
        <v>-2.0405411515142864E-2</v>
      </c>
      <c r="AB1208" s="2">
        <f>+DETALLE_GD_1[[#This Row],[VALOR PPTO]]*DETALLE_GD_1[[#This Row],[CANTIDAD RECIBIDA]]</f>
        <v>26236.363799999999</v>
      </c>
      <c r="AC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8" s="3">
        <f>+DETALLE_GD_1[[#This Row],[CANTIDAD SOLICITADA]]-DETALLE_GD_1[[#This Row],[DEVOLUCIÓN]]</f>
        <v>6</v>
      </c>
      <c r="AE1208" s="38" t="str">
        <f>+_xlfn.XLOOKUP(DETALLE_GD_1[[#This Row],[CODIGO]],PRODUCTOS[CODIGO],PRODUCTOS[DESC CORTA],"",0)</f>
        <v>LLAVE DE BOLA AC</v>
      </c>
    </row>
    <row r="1209" spans="1:31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6"/>
      <c r="V1209" s="2"/>
      <c r="W1209">
        <v>6116</v>
      </c>
      <c r="X1209" s="2">
        <v>6579000000</v>
      </c>
      <c r="Y1209" s="6">
        <v>19425.642857999999</v>
      </c>
      <c r="Z1209" s="38">
        <v>10010</v>
      </c>
      <c r="AA1209" s="86">
        <f>+((DETALLE_GD_1[[#This Row],[VALOR X UN (GD)]]-DETALLE_GD_1[[#This Row],[VALOR PPTO]])/DETALLE_GD_1[[#This Row],[VALOR PPTO]])</f>
        <v>-7.8280159442447456E-2</v>
      </c>
      <c r="AB1209" s="2">
        <f>+DETALLE_GD_1[[#This Row],[VALOR PPTO]]*DETALLE_GD_1[[#This Row],[CANTIDAD RECIBIDA]]</f>
        <v>19425.642599999999</v>
      </c>
      <c r="AC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09" s="3">
        <f>+DETALLE_GD_1[[#This Row],[CANTIDAD SOLICITADA]]-DETALLE_GD_1[[#This Row],[DEVOLUCIÓN]]</f>
        <v>6</v>
      </c>
      <c r="AE1209" s="38" t="str">
        <f>+_xlfn.XLOOKUP(DETALLE_GD_1[[#This Row],[CODIGO]],PRODUCTOS[CODIGO],PRODUCTOS[DESC CORTA],"",0)</f>
        <v>LLAVE DE BOLA AF</v>
      </c>
    </row>
    <row r="1210" spans="1:31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6"/>
      <c r="V1210" s="2"/>
      <c r="W1210">
        <v>6116</v>
      </c>
      <c r="X1210" s="2">
        <v>6579000000</v>
      </c>
      <c r="Y1210" s="6">
        <v>6129</v>
      </c>
      <c r="Z1210" s="38">
        <v>10010</v>
      </c>
      <c r="AA1210" s="86">
        <f>+((DETALLE_GD_1[[#This Row],[VALOR X UN (GD)]]-DETALLE_GD_1[[#This Row],[VALOR PPTO]])/DETALLE_GD_1[[#This Row],[VALOR PPTO]])</f>
        <v>0</v>
      </c>
      <c r="AB1210" s="2">
        <f>+DETALLE_GD_1[[#This Row],[VALOR PPTO]]*DETALLE_GD_1[[#This Row],[CANTIDAD RECIBIDA]]</f>
        <v>6129</v>
      </c>
      <c r="AC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0" s="3">
        <f>+DETALLE_GD_1[[#This Row],[CANTIDAD SOLICITADA]]-DETALLE_GD_1[[#This Row],[DEVOLUCIÓN]]</f>
        <v>3</v>
      </c>
      <c r="AE1210" s="38">
        <f>+_xlfn.XLOOKUP(DETALLE_GD_1[[#This Row],[CODIGO]],PRODUCTOS[CODIGO],PRODUCTOS[DESC CORTA],"",0)</f>
        <v>0</v>
      </c>
    </row>
    <row r="1211" spans="1:31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6"/>
      <c r="V1211" s="2"/>
      <c r="W1211">
        <v>6116</v>
      </c>
      <c r="X1211" s="2">
        <v>6579000000</v>
      </c>
      <c r="Y1211" s="6">
        <v>32223</v>
      </c>
      <c r="Z1211" s="38">
        <v>10010</v>
      </c>
      <c r="AA1211" s="86">
        <f>+((DETALLE_GD_1[[#This Row],[VALOR X UN (GD)]]-DETALLE_GD_1[[#This Row],[VALOR PPTO]])/DETALLE_GD_1[[#This Row],[VALOR PPTO]])</f>
        <v>-1.0241132110604227E-3</v>
      </c>
      <c r="AB1211" s="2">
        <f>+DETALLE_GD_1[[#This Row],[VALOR PPTO]]*DETALLE_GD_1[[#This Row],[CANTIDAD RECIBIDA]]</f>
        <v>32223</v>
      </c>
      <c r="AC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1" s="3">
        <f>+DETALLE_GD_1[[#This Row],[CANTIDAD SOLICITADA]]-DETALLE_GD_1[[#This Row],[DEVOLUCIÓN]]</f>
        <v>3</v>
      </c>
      <c r="AE1211" s="38" t="str">
        <f>+_xlfn.XLOOKUP(DETALLE_GD_1[[#This Row],[CODIGO]],PRODUCTOS[CODIGO],PRODUCTOS[DESC CORTA],"",0)</f>
        <v>LAVARROPA PLATICO DS</v>
      </c>
    </row>
    <row r="1212" spans="1:31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6"/>
      <c r="V1212" s="2"/>
      <c r="W1212">
        <v>6116</v>
      </c>
      <c r="X1212" s="2">
        <v>6579000000</v>
      </c>
      <c r="Y1212" s="6">
        <v>14026.555557</v>
      </c>
      <c r="Z1212" s="38">
        <v>10010</v>
      </c>
      <c r="AA1212" s="86">
        <f>+((DETALLE_GD_1[[#This Row],[VALOR X UN (GD)]]-DETALLE_GD_1[[#This Row],[VALOR PPTO]])/DETALLE_GD_1[[#This Row],[VALOR PPTO]])</f>
        <v>0.10739946810177302</v>
      </c>
      <c r="AB1212" s="2">
        <f>+DETALLE_GD_1[[#This Row],[VALOR PPTO]]*DETALLE_GD_1[[#This Row],[CANTIDAD RECIBIDA]]</f>
        <v>14026.5555</v>
      </c>
      <c r="AC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2" s="3">
        <f>+DETALLE_GD_1[[#This Row],[CANTIDAD SOLICITADA]]-DETALLE_GD_1[[#This Row],[DEVOLUCIÓN]]</f>
        <v>3</v>
      </c>
      <c r="AE1212" s="38" t="str">
        <f>+_xlfn.XLOOKUP(DETALLE_GD_1[[#This Row],[CODIGO]],PRODUCTOS[CODIGO],PRODUCTOS[DESC CORTA],"",0)</f>
        <v>KIT DESAGUE TINA</v>
      </c>
    </row>
    <row r="1213" spans="1:31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6"/>
      <c r="V1213" s="2"/>
      <c r="W1213">
        <v>6116</v>
      </c>
      <c r="X1213" s="2">
        <v>6579000000</v>
      </c>
      <c r="Y1213" s="6">
        <v>44916</v>
      </c>
      <c r="Z1213" s="38">
        <v>10010</v>
      </c>
      <c r="AA1213" s="86">
        <f>+((DETALLE_GD_1[[#This Row],[VALOR X UN (GD)]]-DETALLE_GD_1[[#This Row],[VALOR PPTO]])/DETALLE_GD_1[[#This Row],[VALOR PPTO]])</f>
        <v>0</v>
      </c>
      <c r="AB1213" s="2">
        <f>+DETALLE_GD_1[[#This Row],[VALOR PPTO]]*DETALLE_GD_1[[#This Row],[CANTIDAD RECIBIDA]]</f>
        <v>44916</v>
      </c>
      <c r="AC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3" s="3">
        <f>+DETALLE_GD_1[[#This Row],[CANTIDAD SOLICITADA]]-DETALLE_GD_1[[#This Row],[DEVOLUCIÓN]]</f>
        <v>3</v>
      </c>
      <c r="AE1213" s="38" t="str">
        <f>+_xlfn.XLOOKUP(DETALLE_GD_1[[#This Row],[CODIGO]],PRODUCTOS[CODIGO],PRODUCTOS[DESC CORTA],"",0)</f>
        <v>NEW DUCHA SIMPLE, SOPORTE Y FLEXIBLE 1.5M 8LPM, ESTIU (TS2024020)</v>
      </c>
    </row>
    <row r="1214" spans="1:31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6"/>
      <c r="V1214" s="2">
        <v>2994427</v>
      </c>
      <c r="W1214">
        <v>6116</v>
      </c>
      <c r="X1214" s="2">
        <v>6579000000</v>
      </c>
      <c r="Y1214" s="6">
        <v>1622474.7756000008</v>
      </c>
      <c r="Z1214" s="38">
        <v>10010</v>
      </c>
      <c r="AA1214" s="86">
        <f>+((DETALLE_GD_1[[#This Row],[VALOR X UN (GD)]]-DETALLE_GD_1[[#This Row],[VALOR PPTO]])/DETALLE_GD_1[[#This Row],[VALOR PPTO]])</f>
        <v>-3.7891448672276291E-3</v>
      </c>
      <c r="AB1214" s="2">
        <f>+DETALLE_GD_1[[#This Row],[VALOR PPTO]]*DETALLE_GD_1[[#This Row],[CANTIDAD RECIBIDA]]</f>
        <v>1622474.784</v>
      </c>
      <c r="AC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4" s="3">
        <f>+DETALLE_GD_1[[#This Row],[CANTIDAD SOLICITADA]]-DETALLE_GD_1[[#This Row],[DEVOLUCIÓN]]</f>
        <v>168</v>
      </c>
      <c r="AE1214" s="38" t="str">
        <f>+_xlfn.XLOOKUP(DETALLE_GD_1[[#This Row],[CODIGO]],PRODUCTOS[CODIGO],PRODUCTOS[DESC CORTA],"",0)</f>
        <v>OSB 9.5</v>
      </c>
    </row>
    <row r="1215" spans="1:31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6"/>
      <c r="V1215" s="2"/>
      <c r="W1215">
        <v>6116</v>
      </c>
      <c r="X1215" s="2">
        <v>6579000000</v>
      </c>
      <c r="Y1215" s="6">
        <v>1106302.4691599987</v>
      </c>
      <c r="Z1215" s="38">
        <v>10010</v>
      </c>
      <c r="AA1215" s="86">
        <f>+((DETALLE_GD_1[[#This Row],[VALOR X UN (GD)]]-DETALLE_GD_1[[#This Row],[VALOR PPTO]])/DETALLE_GD_1[[#This Row],[VALOR PPTO]])</f>
        <v>1.413404863746349E-2</v>
      </c>
      <c r="AB1215" s="2">
        <f>+DETALLE_GD_1[[#This Row],[VALOR PPTO]]*DETALLE_GD_1[[#This Row],[CANTIDAD RECIBIDA]]</f>
        <v>1106302.4616</v>
      </c>
      <c r="AC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15" s="3">
        <f>+DETALLE_GD_1[[#This Row],[CANTIDAD SOLICITADA]]-DETALLE_GD_1[[#This Row],[DEVOLUCIÓN]]</f>
        <v>168</v>
      </c>
      <c r="AE1215" s="38" t="str">
        <f>+_xlfn.XLOOKUP(DETALLE_GD_1[[#This Row],[CODIGO]],PRODUCTOS[CODIGO],PRODUCTOS[DESC CORTA],"",0)</f>
        <v>PINO 2X6X320</v>
      </c>
    </row>
    <row r="1216" spans="1:31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6"/>
      <c r="V1216" s="2"/>
      <c r="W1216">
        <v>6116</v>
      </c>
      <c r="X1216" s="2">
        <v>6579000000</v>
      </c>
      <c r="Y1216" s="6">
        <v>186196.92308000001</v>
      </c>
      <c r="Z1216" s="38">
        <v>10010</v>
      </c>
      <c r="AA1216" s="86">
        <f>+((DETALLE_GD_1[[#This Row],[VALOR X UN (GD)]]-DETALLE_GD_1[[#This Row],[VALOR PPTO]])/DETALLE_GD_1[[#This Row],[VALOR PPTO]])</f>
        <v>-0.57227542598931436</v>
      </c>
      <c r="AB1216" s="2">
        <f>+DETALLE_GD_1[[#This Row],[VALOR PPTO]]*DETALLE_GD_1[[#This Row],[CANTIDAD RECIBIDA]]</f>
        <v>186196.924</v>
      </c>
      <c r="AC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6" s="3">
        <f>+DETALLE_GD_1[[#This Row],[CANTIDAD SOLICITADA]]-DETALLE_GD_1[[#This Row],[DEVOLUCIÓN]]</f>
        <v>20</v>
      </c>
      <c r="AE1216" s="38" t="str">
        <f>+_xlfn.XLOOKUP(DETALLE_GD_1[[#This Row],[CODIGO]],PRODUCTOS[CODIGO],PRODUCTOS[DESC CORTA],"",0)</f>
        <v>SOPORTE TINA</v>
      </c>
    </row>
    <row r="1217" spans="1:31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6"/>
      <c r="V1217" s="2"/>
      <c r="W1217">
        <v>6116</v>
      </c>
      <c r="X1217" s="2">
        <v>6579000000</v>
      </c>
      <c r="Y1217" s="6" t="s">
        <v>355</v>
      </c>
      <c r="Z1217" s="38">
        <v>10010</v>
      </c>
      <c r="AA1217" s="86" t="e">
        <f>+((DETALLE_GD_1[[#This Row],[VALOR X UN (GD)]]-DETALLE_GD_1[[#This Row],[VALOR PPTO]])/DETALLE_GD_1[[#This Row],[VALOR PPTO]])</f>
        <v>#DIV/0!</v>
      </c>
      <c r="AB1217" s="2">
        <f>+DETALLE_GD_1[[#This Row],[VALOR PPTO]]*DETALLE_GD_1[[#This Row],[CANTIDAD RECIBIDA]]</f>
        <v>0</v>
      </c>
      <c r="AC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7" s="3">
        <f>+DETALLE_GD_1[[#This Row],[CANTIDAD SOLICITADA]]-DETALLE_GD_1[[#This Row],[DEVOLUCIÓN]]</f>
        <v>20</v>
      </c>
      <c r="AE1217" s="38" t="str">
        <f>+_xlfn.XLOOKUP(DETALLE_GD_1[[#This Row],[CODIGO]],PRODUCTOS[CODIGO],PRODUCTOS[DESC CORTA],"",0)</f>
        <v/>
      </c>
    </row>
    <row r="1218" spans="1:31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6"/>
      <c r="V1218" s="2">
        <v>1860603</v>
      </c>
      <c r="W1218">
        <v>6116</v>
      </c>
      <c r="X1218" s="2">
        <v>6579000000</v>
      </c>
      <c r="Y1218" s="6">
        <v>5748</v>
      </c>
      <c r="Z1218" s="38">
        <v>10010</v>
      </c>
      <c r="AA1218" s="86">
        <f>+((DETALLE_GD_1[[#This Row],[VALOR X UN (GD)]]-DETALLE_GD_1[[#This Row],[VALOR PPTO]])/DETALLE_GD_1[[#This Row],[VALOR PPTO]])</f>
        <v>8.176774530271394E-3</v>
      </c>
      <c r="AB1218" s="2">
        <f>+DETALLE_GD_1[[#This Row],[VALOR PPTO]]*DETALLE_GD_1[[#This Row],[CANTIDAD RECIBIDA]]</f>
        <v>5748</v>
      </c>
      <c r="AC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8" s="3">
        <f>+DETALLE_GD_1[[#This Row],[CANTIDAD SOLICITADA]]-DETALLE_GD_1[[#This Row],[DEVOLUCIÓN]]</f>
        <v>3</v>
      </c>
      <c r="AE1218" s="38" t="str">
        <f>+_xlfn.XLOOKUP(DETALLE_GD_1[[#This Row],[CODIGO]],PRODUCTOS[CODIGO],PRODUCTOS[DESC CORTA],"",0)</f>
        <v>PERCHA SIMPLE YORK</v>
      </c>
    </row>
    <row r="1219" spans="1:31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6"/>
      <c r="V1219" s="2"/>
      <c r="W1219">
        <v>6116</v>
      </c>
      <c r="X1219" s="2">
        <v>6579000000</v>
      </c>
      <c r="Y1219" s="6">
        <v>8720.0132880000001</v>
      </c>
      <c r="Z1219" s="38">
        <v>10010</v>
      </c>
      <c r="AA1219" s="86">
        <f>+((DETALLE_GD_1[[#This Row],[VALOR X UN (GD)]]-DETALLE_GD_1[[#This Row],[VALOR PPTO]])/DETALLE_GD_1[[#This Row],[VALOR PPTO]])</f>
        <v>-1.5137591589929127E-6</v>
      </c>
      <c r="AB1219" s="2">
        <f>+DETALLE_GD_1[[#This Row],[VALOR PPTO]]*DETALLE_GD_1[[#This Row],[CANTIDAD RECIBIDA]]</f>
        <v>8720.0133000000005</v>
      </c>
      <c r="AC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19" s="3">
        <f>+DETALLE_GD_1[[#This Row],[CANTIDAD SOLICITADA]]-DETALLE_GD_1[[#This Row],[DEVOLUCIÓN]]</f>
        <v>3</v>
      </c>
      <c r="AE1219" s="38">
        <f>+_xlfn.XLOOKUP(DETALLE_GD_1[[#This Row],[CODIGO]],PRODUCTOS[CODIGO],PRODUCTOS[DESC CORTA],"",0)</f>
        <v>0</v>
      </c>
    </row>
    <row r="1220" spans="1:31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6"/>
      <c r="V1220" s="2"/>
      <c r="W1220">
        <v>6116</v>
      </c>
      <c r="X1220" s="2">
        <v>6579000000</v>
      </c>
      <c r="Y1220" s="6">
        <v>1006.469148</v>
      </c>
      <c r="Z1220" s="38">
        <v>10010</v>
      </c>
      <c r="AA1220" s="86">
        <f>+((DETALLE_GD_1[[#This Row],[VALOR X UN (GD)]]-DETALLE_GD_1[[#This Row],[VALOR PPTO]])/DETALLE_GD_1[[#This Row],[VALOR PPTO]])</f>
        <v>-4.6618406878545695E-4</v>
      </c>
      <c r="AB1220" s="2">
        <f>+DETALLE_GD_1[[#This Row],[VALOR PPTO]]*DETALLE_GD_1[[#This Row],[CANTIDAD RECIBIDA]]</f>
        <v>1006.4694</v>
      </c>
      <c r="AC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0" s="3">
        <f>+DETALLE_GD_1[[#This Row],[CANTIDAD SOLICITADA]]-DETALLE_GD_1[[#This Row],[DEVOLUCIÓN]]</f>
        <v>6</v>
      </c>
      <c r="AE1220" s="38">
        <f>+_xlfn.XLOOKUP(DETALLE_GD_1[[#This Row],[CODIGO]],PRODUCTOS[CODIGO],PRODUCTOS[DESC CORTA],"",0)</f>
        <v>0</v>
      </c>
    </row>
    <row r="1221" spans="1:31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6"/>
      <c r="V1221" s="2"/>
      <c r="W1221">
        <v>6116</v>
      </c>
      <c r="X1221" s="2">
        <v>6579000000</v>
      </c>
      <c r="Y1221" s="6">
        <v>9105</v>
      </c>
      <c r="Z1221" s="38">
        <v>10010</v>
      </c>
      <c r="AA1221" s="86">
        <f>+((DETALLE_GD_1[[#This Row],[VALOR X UN (GD)]]-DETALLE_GD_1[[#This Row],[VALOR PPTO]])/DETALLE_GD_1[[#This Row],[VALOR PPTO]])</f>
        <v>-8.7864909390452024E-4</v>
      </c>
      <c r="AB1221" s="2">
        <f>+DETALLE_GD_1[[#This Row],[VALOR PPTO]]*DETALLE_GD_1[[#This Row],[CANTIDAD RECIBIDA]]</f>
        <v>9105</v>
      </c>
      <c r="AC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1" s="3">
        <f>+DETALLE_GD_1[[#This Row],[CANTIDAD SOLICITADA]]-DETALLE_GD_1[[#This Row],[DEVOLUCIÓN]]</f>
        <v>3</v>
      </c>
      <c r="AE1221" s="38" t="str">
        <f>+_xlfn.XLOOKUP(DETALLE_GD_1[[#This Row],[CODIGO]],PRODUCTOS[CODIGO],PRODUCTOS[DESC CORTA],"",0)</f>
        <v>ARGOLLA TOALLA BENTON</v>
      </c>
    </row>
    <row r="1222" spans="1:31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6"/>
      <c r="V1222" s="2"/>
      <c r="W1222">
        <v>6116</v>
      </c>
      <c r="X1222" s="2">
        <v>6579000000</v>
      </c>
      <c r="Y1222" s="6">
        <v>10896</v>
      </c>
      <c r="Z1222" s="38">
        <v>10010</v>
      </c>
      <c r="AA1222" s="86">
        <f>+((DETALLE_GD_1[[#This Row],[VALOR X UN (GD)]]-DETALLE_GD_1[[#This Row],[VALOR PPTO]])/DETALLE_GD_1[[#This Row],[VALOR PPTO]])</f>
        <v>-0.11104991740088099</v>
      </c>
      <c r="AB1222" s="2">
        <f>+DETALLE_GD_1[[#This Row],[VALOR PPTO]]*DETALLE_GD_1[[#This Row],[CANTIDAD RECIBIDA]]</f>
        <v>10896</v>
      </c>
      <c r="AC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2" s="3">
        <f>+DETALLE_GD_1[[#This Row],[CANTIDAD SOLICITADA]]-DETALLE_GD_1[[#This Row],[DEVOLUCIÓN]]</f>
        <v>3</v>
      </c>
      <c r="AE1222" s="38" t="str">
        <f>+_xlfn.XLOOKUP(DETALLE_GD_1[[#This Row],[CODIGO]],PRODUCTOS[CODIGO],PRODUCTOS[DESC CORTA],"",0)</f>
        <v>PORTA ROLLO BENTON</v>
      </c>
    </row>
    <row r="1223" spans="1:31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6"/>
      <c r="V1223" s="2"/>
      <c r="W1223">
        <v>6116</v>
      </c>
      <c r="X1223" s="2">
        <v>6579000000</v>
      </c>
      <c r="Y1223" s="6">
        <v>47350.451612999997</v>
      </c>
      <c r="Z1223" s="38">
        <v>10010</v>
      </c>
      <c r="AA1223" s="86">
        <f>+((DETALLE_GD_1[[#This Row],[VALOR X UN (GD)]]-DETALLE_GD_1[[#This Row],[VALOR PPTO]])/DETALLE_GD_1[[#This Row],[VALOR PPTO]])</f>
        <v>0.28816089203220857</v>
      </c>
      <c r="AB1223" s="2">
        <f>+DETALLE_GD_1[[#This Row],[VALOR PPTO]]*DETALLE_GD_1[[#This Row],[CANTIDAD RECIBIDA]]</f>
        <v>47350.451699999998</v>
      </c>
      <c r="AC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3" s="3">
        <f>+DETALLE_GD_1[[#This Row],[CANTIDAD SOLICITADA]]-DETALLE_GD_1[[#This Row],[DEVOLUCIÓN]]</f>
        <v>3</v>
      </c>
      <c r="AE1223" s="38">
        <f>+_xlfn.XLOOKUP(DETALLE_GD_1[[#This Row],[CODIGO]],PRODUCTOS[CODIGO],PRODUCTOS[DESC CORTA],"",0)</f>
        <v>0</v>
      </c>
    </row>
    <row r="1224" spans="1:31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6"/>
      <c r="V1224" s="2"/>
      <c r="W1224">
        <v>6116</v>
      </c>
      <c r="X1224" s="2">
        <v>6579000000</v>
      </c>
      <c r="Y1224" s="6">
        <v>1529748.5150160005</v>
      </c>
      <c r="Z1224" s="38">
        <v>10010</v>
      </c>
      <c r="AA1224" s="86">
        <f>+((DETALLE_GD_1[[#This Row],[VALOR X UN (GD)]]-DETALLE_GD_1[[#This Row],[VALOR PPTO]])/DETALLE_GD_1[[#This Row],[VALOR PPTO]])</f>
        <v>1.7173072099116601E-2</v>
      </c>
      <c r="AB1224" s="2">
        <f>+DETALLE_GD_1[[#This Row],[VALOR PPTO]]*DETALLE_GD_1[[#This Row],[CANTIDAD RECIBIDA]]</f>
        <v>1529748.5183999999</v>
      </c>
      <c r="AC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24" s="3">
        <f>+DETALLE_GD_1[[#This Row],[CANTIDAD SOLICITADA]]-DETALLE_GD_1[[#This Row],[DEVOLUCIÓN]]</f>
        <v>72</v>
      </c>
      <c r="AE1224" s="38" t="str">
        <f>+_xlfn.XLOOKUP(DETALLE_GD_1[[#This Row],[CODIGO]],PRODUCTOS[CODIGO],PRODUCTOS[DESC CORTA],"",0)</f>
        <v>SMARTPANEL</v>
      </c>
    </row>
    <row r="1225" spans="1:31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6"/>
      <c r="V1225" s="2"/>
      <c r="W1225">
        <v>6116</v>
      </c>
      <c r="X1225" s="2">
        <v>6579000000</v>
      </c>
      <c r="Y1225" s="6">
        <v>3778.52441</v>
      </c>
      <c r="Z1225" s="38">
        <v>10010</v>
      </c>
      <c r="AA1225" s="86">
        <f>+((DETALLE_GD_1[[#This Row],[VALOR X UN (GD)]]-DETALLE_GD_1[[#This Row],[VALOR PPTO]])/DETALLE_GD_1[[#This Row],[VALOR PPTO]])</f>
        <v>-4.4335957064721834E-2</v>
      </c>
      <c r="AB1225" s="2">
        <f>+DETALLE_GD_1[[#This Row],[VALOR PPTO]]*DETALLE_GD_1[[#This Row],[CANTIDAD RECIBIDA]]</f>
        <v>3778.5244999999995</v>
      </c>
      <c r="AC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5" s="3">
        <f>+DETALLE_GD_1[[#This Row],[CANTIDAD SOLICITADA]]-DETALLE_GD_1[[#This Row],[DEVOLUCIÓN]]</f>
        <v>5</v>
      </c>
      <c r="AE1225" s="38">
        <f>+_xlfn.XLOOKUP(DETALLE_GD_1[[#This Row],[CODIGO]],PRODUCTOS[CODIGO],PRODUCTOS[DESC CORTA],"",0)</f>
        <v>0</v>
      </c>
    </row>
    <row r="1226" spans="1:31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757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6"/>
      <c r="V1226" s="2"/>
      <c r="W1226">
        <v>6116</v>
      </c>
      <c r="X1226" s="2">
        <v>6579000000</v>
      </c>
      <c r="Y1226" s="6" t="s">
        <v>355</v>
      </c>
      <c r="Z1226" s="38">
        <v>10010</v>
      </c>
      <c r="AA1226" s="86" t="e">
        <f>+((DETALLE_GD_1[[#This Row],[VALOR X UN (GD)]]-DETALLE_GD_1[[#This Row],[VALOR PPTO]])/DETALLE_GD_1[[#This Row],[VALOR PPTO]])</f>
        <v>#DIV/0!</v>
      </c>
      <c r="AB1226" s="2">
        <f>+DETALLE_GD_1[[#This Row],[VALOR PPTO]]*DETALLE_GD_1[[#This Row],[CANTIDAD RECIBIDA]]</f>
        <v>0</v>
      </c>
      <c r="AC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6" s="3">
        <f>+DETALLE_GD_1[[#This Row],[CANTIDAD SOLICITADA]]-DETALLE_GD_1[[#This Row],[DEVOLUCIÓN]]</f>
        <v>5</v>
      </c>
      <c r="AE1226" s="38" t="str">
        <f>+_xlfn.XLOOKUP(DETALLE_GD_1[[#This Row],[CODIGO]],PRODUCTOS[CODIGO],PRODUCTOS[DESC CORTA],"",0)</f>
        <v/>
      </c>
    </row>
    <row r="1227" spans="1:31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6"/>
      <c r="V1227" s="2"/>
      <c r="W1227">
        <v>6116</v>
      </c>
      <c r="X1227" s="2">
        <v>6579000000</v>
      </c>
      <c r="Y1227" s="6">
        <v>63820</v>
      </c>
      <c r="Z1227" s="38">
        <v>10010</v>
      </c>
      <c r="AA1227" s="86">
        <f>+((DETALLE_GD_1[[#This Row],[VALOR X UN (GD)]]-DETALLE_GD_1[[#This Row],[VALOR PPTO]])/DETALLE_GD_1[[#This Row],[VALOR PPTO]])</f>
        <v>-7.8345346286430584E-5</v>
      </c>
      <c r="AB1227" s="2">
        <f>+DETALLE_GD_1[[#This Row],[VALOR PPTO]]*DETALLE_GD_1[[#This Row],[CANTIDAD RECIBIDA]]</f>
        <v>63820</v>
      </c>
      <c r="AC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7" s="3">
        <f>+DETALLE_GD_1[[#This Row],[CANTIDAD SOLICITADA]]-DETALLE_GD_1[[#This Row],[DEVOLUCIÓN]]</f>
        <v>20</v>
      </c>
      <c r="AE1227" s="38" t="str">
        <f>+_xlfn.XLOOKUP(DETALLE_GD_1[[#This Row],[CODIGO]],PRODUCTOS[CODIGO],PRODUCTOS[DESC CORTA],"",0)</f>
        <v>PERFIL ESQUINERO INTERIOR</v>
      </c>
    </row>
    <row r="1228" spans="1:31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6"/>
      <c r="V1228" s="2"/>
      <c r="W1228">
        <v>6116</v>
      </c>
      <c r="X1228" s="2">
        <v>6579000000</v>
      </c>
      <c r="Y1228" s="6">
        <v>9708</v>
      </c>
      <c r="Z1228" s="38">
        <v>10010</v>
      </c>
      <c r="AA1228" s="86">
        <f>+((DETALLE_GD_1[[#This Row],[VALOR X UN (GD)]]-DETALLE_GD_1[[#This Row],[VALOR PPTO]])/DETALLE_GD_1[[#This Row],[VALOR PPTO]])</f>
        <v>0</v>
      </c>
      <c r="AB1228" s="2">
        <f>+DETALLE_GD_1[[#This Row],[VALOR PPTO]]*DETALLE_GD_1[[#This Row],[CANTIDAD RECIBIDA]]</f>
        <v>9708</v>
      </c>
      <c r="AC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8" s="3">
        <f>+DETALLE_GD_1[[#This Row],[CANTIDAD SOLICITADA]]-DETALLE_GD_1[[#This Row],[DEVOLUCIÓN]]</f>
        <v>4</v>
      </c>
      <c r="AE1228" s="38" t="str">
        <f>+_xlfn.XLOOKUP(DETALLE_GD_1[[#This Row],[CODIGO]],PRODUCTOS[CODIGO],PRODUCTOS[DESC CORTA],"",0)</f>
        <v>PERFIL ESQUINERO ENCUENTRO</v>
      </c>
    </row>
    <row r="1229" spans="1:31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6"/>
      <c r="V1229" s="2"/>
      <c r="W1229">
        <v>6116</v>
      </c>
      <c r="X1229" s="2">
        <v>6579000000</v>
      </c>
      <c r="Y1229" s="6">
        <v>8523.0292399999998</v>
      </c>
      <c r="Z1229" s="38">
        <v>10010</v>
      </c>
      <c r="AA1229" s="86">
        <f>+((DETALLE_GD_1[[#This Row],[VALOR X UN (GD)]]-DETALLE_GD_1[[#This Row],[VALOR PPTO]])/DETALLE_GD_1[[#This Row],[VALOR PPTO]])</f>
        <v>2.1350484168234356E-2</v>
      </c>
      <c r="AB1229" s="2">
        <f>+DETALLE_GD_1[[#This Row],[VALOR PPTO]]*DETALLE_GD_1[[#This Row],[CANTIDAD RECIBIDA]]</f>
        <v>8523.0292000000009</v>
      </c>
      <c r="AC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29" s="3">
        <f>+DETALLE_GD_1[[#This Row],[CANTIDAD SOLICITADA]]-DETALLE_GD_1[[#This Row],[DEVOLUCIÓN]]</f>
        <v>4</v>
      </c>
      <c r="AE1229" s="38" t="str">
        <f>+_xlfn.XLOOKUP(DETALLE_GD_1[[#This Row],[CODIGO]],PRODUCTOS[CODIGO],PRODUCTOS[DESC CORTA],"",0)</f>
        <v>DUCO</v>
      </c>
    </row>
    <row r="1230" spans="1:31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6"/>
      <c r="V1230" s="2"/>
      <c r="W1230">
        <v>6116</v>
      </c>
      <c r="X1230" s="2">
        <v>6579000000</v>
      </c>
      <c r="Y1230" s="6">
        <v>100573.72</v>
      </c>
      <c r="Z1230" s="38">
        <v>10010</v>
      </c>
      <c r="AA1230" s="86">
        <f>+((DETALLE_GD_1[[#This Row],[VALOR X UN (GD)]]-DETALLE_GD_1[[#This Row],[VALOR PPTO]])/DETALLE_GD_1[[#This Row],[VALOR PPTO]])</f>
        <v>-1.5617598712665706E-2</v>
      </c>
      <c r="AB1230" s="2">
        <f>+DETALLE_GD_1[[#This Row],[VALOR PPTO]]*DETALLE_GD_1[[#This Row],[CANTIDAD RECIBIDA]]</f>
        <v>100573.72</v>
      </c>
      <c r="AC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0" s="3">
        <f>+DETALLE_GD_1[[#This Row],[CANTIDAD SOLICITADA]]-DETALLE_GD_1[[#This Row],[DEVOLUCIÓN]]</f>
        <v>2</v>
      </c>
      <c r="AE1230" s="38" t="str">
        <f>+_xlfn.XLOOKUP(DETALLE_GD_1[[#This Row],[CODIGO]],PRODUCTOS[CODIGO],PRODUCTOS[DESC CORTA],"",0)</f>
        <v>ESMALTE AL AGUA</v>
      </c>
    </row>
    <row r="1231" spans="1:31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6"/>
      <c r="V1231" s="2"/>
      <c r="W1231">
        <v>6116</v>
      </c>
      <c r="X1231" s="2">
        <v>6579000000</v>
      </c>
      <c r="Y1231" s="6">
        <v>17145.079643999998</v>
      </c>
      <c r="Z1231" s="38">
        <v>10010</v>
      </c>
      <c r="AA1231" s="86">
        <f>+((DETALLE_GD_1[[#This Row],[VALOR X UN (GD)]]-DETALLE_GD_1[[#This Row],[VALOR PPTO]])/DETALLE_GD_1[[#This Row],[VALOR PPTO]])</f>
        <v>2.3283881128392811E-3</v>
      </c>
      <c r="AB1231" s="2">
        <f>+DETALLE_GD_1[[#This Row],[VALOR PPTO]]*DETALLE_GD_1[[#This Row],[CANTIDAD RECIBIDA]]</f>
        <v>17145.0798</v>
      </c>
      <c r="AC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1" s="3">
        <f>+DETALLE_GD_1[[#This Row],[CANTIDAD SOLICITADA]]-DETALLE_GD_1[[#This Row],[DEVOLUCIÓN]]</f>
        <v>6</v>
      </c>
      <c r="AE1231" s="38" t="str">
        <f>+_xlfn.XLOOKUP(DETALLE_GD_1[[#This Row],[CODIGO]],PRODUCTOS[CODIGO],PRODUCTOS[DESC CORTA],"",0)</f>
        <v>RODILLO CHIPORRO</v>
      </c>
    </row>
    <row r="1232" spans="1:31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6"/>
      <c r="V1232" s="2"/>
      <c r="W1232">
        <v>6116</v>
      </c>
      <c r="X1232" s="2">
        <v>6579000000</v>
      </c>
      <c r="Y1232" s="6">
        <v>8168.4788239999998</v>
      </c>
      <c r="Z1232" s="38">
        <v>10010</v>
      </c>
      <c r="AA1232" s="86">
        <f>+((DETALLE_GD_1[[#This Row],[VALOR X UN (GD)]]-DETALLE_GD_1[[#This Row],[VALOR PPTO]])/DETALLE_GD_1[[#This Row],[VALOR PPTO]])</f>
        <v>-0.16838861110834979</v>
      </c>
      <c r="AB1232" s="2">
        <f>+DETALLE_GD_1[[#This Row],[VALOR PPTO]]*DETALLE_GD_1[[#This Row],[CANTIDAD RECIBIDA]]</f>
        <v>8168.4787999999999</v>
      </c>
      <c r="AC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2" s="3">
        <f>+DETALLE_GD_1[[#This Row],[CANTIDAD SOLICITADA]]-DETALLE_GD_1[[#This Row],[DEVOLUCIÓN]]</f>
        <v>4</v>
      </c>
      <c r="AE1232" s="38" t="str">
        <f>+_xlfn.XLOOKUP(DETALLE_GD_1[[#This Row],[CODIGO]],PRODUCTOS[CODIGO],PRODUCTOS[DESC CORTA],"",0)</f>
        <v>BROCHA 5/8 X4</v>
      </c>
    </row>
    <row r="1233" spans="1:31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6"/>
      <c r="V1233" s="2">
        <v>5432201</v>
      </c>
      <c r="W1233">
        <v>6116</v>
      </c>
      <c r="X1233" s="2">
        <v>6579000000</v>
      </c>
      <c r="Y1233" s="6">
        <v>466856.99999999994</v>
      </c>
      <c r="Z1233" s="38">
        <v>10010</v>
      </c>
      <c r="AA1233" s="86">
        <f>+((DETALLE_GD_1[[#This Row],[VALOR X UN (GD)]]-DETALLE_GD_1[[#This Row],[VALOR PPTO]])/DETALLE_GD_1[[#This Row],[VALOR PPTO]])</f>
        <v>1.6493358780096941E-4</v>
      </c>
      <c r="AB1233" s="2">
        <f>+DETALLE_GD_1[[#This Row],[VALOR PPTO]]*DETALLE_GD_1[[#This Row],[CANTIDAD RECIBIDA]]</f>
        <v>466857</v>
      </c>
      <c r="AC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33" s="3">
        <f>+DETALLE_GD_1[[#This Row],[CANTIDAD SOLICITADA]]-DETALLE_GD_1[[#This Row],[DEVOLUCIÓN]]</f>
        <v>9</v>
      </c>
      <c r="AE1233" s="38" t="str">
        <f>+_xlfn.XLOOKUP(DETALLE_GD_1[[#This Row],[CODIGO]],PRODUCTOS[CODIGO],PRODUCTOS[DESC CORTA],"",0)</f>
        <v>PUERTA INTERIOR</v>
      </c>
    </row>
    <row r="1234" spans="1:31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6"/>
      <c r="V1234" s="2"/>
      <c r="W1234">
        <v>6116</v>
      </c>
      <c r="X1234" s="2">
        <v>6579000000</v>
      </c>
      <c r="Y1234" s="6">
        <v>476280</v>
      </c>
      <c r="Z1234" s="38">
        <v>10010</v>
      </c>
      <c r="AA1234" s="86">
        <f>+((DETALLE_GD_1[[#This Row],[VALOR X UN (GD)]]-DETALLE_GD_1[[#This Row],[VALOR PPTO]])/DETALLE_GD_1[[#This Row],[VALOR PPTO]])</f>
        <v>-1.9729990551776301E-2</v>
      </c>
      <c r="AB1234" s="2">
        <f>+DETALLE_GD_1[[#This Row],[VALOR PPTO]]*DETALLE_GD_1[[#This Row],[CANTIDAD RECIBIDA]]</f>
        <v>476280</v>
      </c>
      <c r="AC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4" s="3">
        <f>+DETALLE_GD_1[[#This Row],[CANTIDAD SOLICITADA]]-DETALLE_GD_1[[#This Row],[DEVOLUCIÓN]]</f>
        <v>9</v>
      </c>
      <c r="AE1234" s="38" t="str">
        <f>+_xlfn.XLOOKUP(DETALLE_GD_1[[#This Row],[CODIGO]],PRODUCTOS[CODIGO],PRODUCTOS[DESC CORTA],"",0)</f>
        <v/>
      </c>
    </row>
    <row r="1235" spans="1:31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6"/>
      <c r="V1235" s="2"/>
      <c r="W1235">
        <v>6116</v>
      </c>
      <c r="X1235" s="2">
        <v>6579000000</v>
      </c>
      <c r="Y1235" s="6">
        <v>10545.292710000002</v>
      </c>
      <c r="Z1235" s="38">
        <v>10010</v>
      </c>
      <c r="AA1235" s="86">
        <f>+((DETALLE_GD_1[[#This Row],[VALOR X UN (GD)]]-DETALLE_GD_1[[#This Row],[VALOR PPTO]])/DETALLE_GD_1[[#This Row],[VALOR PPTO]])</f>
        <v>8.0197633209320524E-2</v>
      </c>
      <c r="AB1235" s="2">
        <f>+DETALLE_GD_1[[#This Row],[VALOR PPTO]]*DETALLE_GD_1[[#This Row],[CANTIDAD RECIBIDA]]</f>
        <v>10545.2925</v>
      </c>
      <c r="AC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5" s="3">
        <f>+DETALLE_GD_1[[#This Row],[CANTIDAD SOLICITADA]]-DETALLE_GD_1[[#This Row],[DEVOLUCIÓN]]</f>
        <v>5</v>
      </c>
      <c r="AE1235" s="38" t="str">
        <f>+_xlfn.XLOOKUP(DETALLE_GD_1[[#This Row],[CODIGO]],PRODUCTOS[CODIGO],PRODUCTOS[DESC CORTA],"",0)</f>
        <v>TRAPOS DE ASEO</v>
      </c>
    </row>
    <row r="1236" spans="1:31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6"/>
      <c r="V1236" s="2"/>
      <c r="W1236">
        <v>6116</v>
      </c>
      <c r="X1236" s="2">
        <v>6579000000</v>
      </c>
      <c r="Y1236" s="6" t="s">
        <v>355</v>
      </c>
      <c r="Z1236" s="38">
        <v>10010</v>
      </c>
      <c r="AA1236" s="86" t="e">
        <f>+((DETALLE_GD_1[[#This Row],[VALOR X UN (GD)]]-DETALLE_GD_1[[#This Row],[VALOR PPTO]])/DETALLE_GD_1[[#This Row],[VALOR PPTO]])</f>
        <v>#DIV/0!</v>
      </c>
      <c r="AB1236" s="2">
        <f>+DETALLE_GD_1[[#This Row],[VALOR PPTO]]*DETALLE_GD_1[[#This Row],[CANTIDAD RECIBIDA]]</f>
        <v>0</v>
      </c>
      <c r="AC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6" s="3">
        <f>+DETALLE_GD_1[[#This Row],[CANTIDAD SOLICITADA]]-DETALLE_GD_1[[#This Row],[DEVOLUCIÓN]]</f>
        <v>5</v>
      </c>
      <c r="AE1236" s="38" t="str">
        <f>+_xlfn.XLOOKUP(DETALLE_GD_1[[#This Row],[CODIGO]],PRODUCTOS[CODIGO],PRODUCTOS[DESC CORTA],"",0)</f>
        <v/>
      </c>
    </row>
    <row r="1237" spans="1:31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6"/>
      <c r="V1237" s="2"/>
      <c r="W1237">
        <v>6116</v>
      </c>
      <c r="X1237" s="2">
        <v>6579000000</v>
      </c>
      <c r="Y1237" s="6">
        <v>729235</v>
      </c>
      <c r="Z1237" s="38">
        <v>10010</v>
      </c>
      <c r="AA1237" s="86">
        <f>+((DETALLE_GD_1[[#This Row],[VALOR X UN (GD)]]-DETALLE_GD_1[[#This Row],[VALOR PPTO]])/DETALLE_GD_1[[#This Row],[VALOR PPTO]])</f>
        <v>-2.2733412411636893E-2</v>
      </c>
      <c r="AB1237" s="2">
        <f>+DETALLE_GD_1[[#This Row],[VALOR PPTO]]*DETALLE_GD_1[[#This Row],[CANTIDAD RECIBIDA]]</f>
        <v>729235</v>
      </c>
      <c r="AC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7" s="3">
        <f>+DETALLE_GD_1[[#This Row],[CANTIDAD SOLICITADA]]-DETALLE_GD_1[[#This Row],[DEVOLUCIÓN]]</f>
        <v>5</v>
      </c>
      <c r="AE1237" s="38" t="str">
        <f>+_xlfn.XLOOKUP(DETALLE_GD_1[[#This Row],[CODIGO]],PRODUCTOS[CODIGO],PRODUCTOS[DESC CORTA],"",0)</f>
        <v>KIT PREC</v>
      </c>
    </row>
    <row r="1238" spans="1:31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6"/>
      <c r="V1238" s="2"/>
      <c r="W1238">
        <v>6116</v>
      </c>
      <c r="X1238" s="2">
        <v>6579000000</v>
      </c>
      <c r="Y1238" s="6">
        <v>1507039.7545999996</v>
      </c>
      <c r="Z1238" s="38">
        <v>10010</v>
      </c>
      <c r="AA1238" s="86">
        <f>+((DETALLE_GD_1[[#This Row],[VALOR X UN (GD)]]-DETALLE_GD_1[[#This Row],[VALOR PPTO]])/DETALLE_GD_1[[#This Row],[VALOR PPTO]])</f>
        <v>3.2065842881489145E-4</v>
      </c>
      <c r="AB1238" s="2">
        <f>+DETALLE_GD_1[[#This Row],[VALOR PPTO]]*DETALLE_GD_1[[#This Row],[CANTIDAD RECIBIDA]]</f>
        <v>1507039.7549999999</v>
      </c>
      <c r="AC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8" s="3">
        <f>+DETALLE_GD_1[[#This Row],[CANTIDAD SOLICITADA]]-DETALLE_GD_1[[#This Row],[DEVOLUCIÓN]]</f>
        <v>10</v>
      </c>
      <c r="AE1238" s="38">
        <f>+_xlfn.XLOOKUP(DETALLE_GD_1[[#This Row],[CODIGO]],PRODUCTOS[CODIGO],PRODUCTOS[DESC CORTA],"",0)</f>
        <v>0</v>
      </c>
    </row>
    <row r="1239" spans="1:31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6"/>
      <c r="V1239" s="2"/>
      <c r="W1239">
        <v>6116</v>
      </c>
      <c r="X1239" s="2">
        <v>6579000000</v>
      </c>
      <c r="Y1239" s="6">
        <v>1562691.6666700002</v>
      </c>
      <c r="Z1239" s="38">
        <v>10010</v>
      </c>
      <c r="AA1239" s="86">
        <f>+((DETALLE_GD_1[[#This Row],[VALOR X UN (GD)]]-DETALLE_GD_1[[#This Row],[VALOR PPTO]])/DETALLE_GD_1[[#This Row],[VALOR PPTO]])</f>
        <v>-0.26495224601463241</v>
      </c>
      <c r="AB1239" s="2">
        <f>+DETALLE_GD_1[[#This Row],[VALOR PPTO]]*DETALLE_GD_1[[#This Row],[CANTIDAD RECIBIDA]]</f>
        <v>1562691.6669999999</v>
      </c>
      <c r="AC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39" s="3">
        <f>+DETALLE_GD_1[[#This Row],[CANTIDAD SOLICITADA]]-DETALLE_GD_1[[#This Row],[DEVOLUCIÓN]]</f>
        <v>10</v>
      </c>
      <c r="AE1239" s="38" t="str">
        <f>+_xlfn.XLOOKUP(DETALLE_GD_1[[#This Row],[CODIGO]],PRODUCTOS[CODIGO],PRODUCTOS[DESC CORTA],"",0)</f>
        <v/>
      </c>
    </row>
    <row r="1240" spans="1:31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6"/>
      <c r="V1240" s="2"/>
      <c r="W1240">
        <v>6116</v>
      </c>
      <c r="X1240" s="2">
        <v>6579000000</v>
      </c>
      <c r="Y1240" s="6">
        <v>176208</v>
      </c>
      <c r="Z1240" s="38">
        <v>10010</v>
      </c>
      <c r="AA1240" s="86">
        <f>+((DETALLE_GD_1[[#This Row],[VALOR X UN (GD)]]-DETALLE_GD_1[[#This Row],[VALOR PPTO]])/DETALLE_GD_1[[#This Row],[VALOR PPTO]])</f>
        <v>2.4175973849087443E-3</v>
      </c>
      <c r="AB1240" s="2">
        <f>+DETALLE_GD_1[[#This Row],[VALOR PPTO]]*DETALLE_GD_1[[#This Row],[CANTIDAD RECIBIDA]]</f>
        <v>176208</v>
      </c>
      <c r="AC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0" s="3">
        <f>+DETALLE_GD_1[[#This Row],[CANTIDAD SOLICITADA]]-DETALLE_GD_1[[#This Row],[DEVOLUCIÓN]]</f>
        <v>48</v>
      </c>
      <c r="AE1240" s="38" t="str">
        <f>+_xlfn.XLOOKUP(DETALLE_GD_1[[#This Row],[CODIGO]],PRODUCTOS[CODIGO],PRODUCTOS[DESC CORTA],"",0)</f>
        <v>SELLO</v>
      </c>
    </row>
    <row r="1241" spans="1:31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6"/>
      <c r="V1241" s="2"/>
      <c r="W1241">
        <v>6116</v>
      </c>
      <c r="X1241" s="2">
        <v>6579000000</v>
      </c>
      <c r="Y1241" s="6">
        <v>75960</v>
      </c>
      <c r="Z1241" s="38">
        <v>10010</v>
      </c>
      <c r="AA1241" s="86">
        <f>+((DETALLE_GD_1[[#This Row],[VALOR X UN (GD)]]-DETALLE_GD_1[[#This Row],[VALOR PPTO]])/DETALLE_GD_1[[#This Row],[VALOR PPTO]])</f>
        <v>8.4386519220642914E-3</v>
      </c>
      <c r="AB1241" s="2">
        <f>+DETALLE_GD_1[[#This Row],[VALOR PPTO]]*DETALLE_GD_1[[#This Row],[CANTIDAD RECIBIDA]]</f>
        <v>75960</v>
      </c>
      <c r="AC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1" s="3">
        <f>+DETALLE_GD_1[[#This Row],[CANTIDAD SOLICITADA]]-DETALLE_GD_1[[#This Row],[DEVOLUCIÓN]]</f>
        <v>10</v>
      </c>
      <c r="AE1241" s="38" t="str">
        <f>+_xlfn.XLOOKUP(DETALLE_GD_1[[#This Row],[CODIGO]],PRODUCTOS[CODIGO],PRODUCTOS[DESC CORTA],"",0)</f>
        <v>CERRADURA INOX 304</v>
      </c>
    </row>
    <row r="1242" spans="1:31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6"/>
      <c r="V1242" s="2"/>
      <c r="W1242">
        <v>6116</v>
      </c>
      <c r="X1242" s="2">
        <v>6579000000</v>
      </c>
      <c r="Y1242" s="6">
        <v>151360</v>
      </c>
      <c r="Z1242" s="38">
        <v>10010</v>
      </c>
      <c r="AA1242" s="86">
        <f>+((DETALLE_GD_1[[#This Row],[VALOR X UN (GD)]]-DETALLE_GD_1[[#This Row],[VALOR PPTO]])/DETALLE_GD_1[[#This Row],[VALOR PPTO]])</f>
        <v>1.2354651162791179E-3</v>
      </c>
      <c r="AB1242" s="2">
        <f>+DETALLE_GD_1[[#This Row],[VALOR PPTO]]*DETALLE_GD_1[[#This Row],[CANTIDAD RECIBIDA]]</f>
        <v>151360</v>
      </c>
      <c r="AC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2" s="3">
        <f>+DETALLE_GD_1[[#This Row],[CANTIDAD SOLICITADA]]-DETALLE_GD_1[[#This Row],[DEVOLUCIÓN]]</f>
        <v>20</v>
      </c>
      <c r="AE1242" s="38" t="str">
        <f>+_xlfn.XLOOKUP(DETALLE_GD_1[[#This Row],[CODIGO]],PRODUCTOS[CODIGO],PRODUCTOS[DESC CORTA],"",0)</f>
        <v>CEERRADURA BAÑO 815 TUBULAR</v>
      </c>
    </row>
    <row r="1243" spans="1:31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6"/>
      <c r="V1243" s="2">
        <v>10485464</v>
      </c>
      <c r="W1243">
        <v>6116</v>
      </c>
      <c r="X1243" s="2">
        <v>6579000000</v>
      </c>
      <c r="Y1243" s="6">
        <v>56700</v>
      </c>
      <c r="Z1243" s="38">
        <v>10010</v>
      </c>
      <c r="AA1243" s="86">
        <f>+((DETALLE_GD_1[[#This Row],[VALOR X UN (GD)]]-DETALLE_GD_1[[#This Row],[VALOR PPTO]])/DETALLE_GD_1[[#This Row],[VALOR PPTO]])</f>
        <v>-3.354497354497351E-2</v>
      </c>
      <c r="AB1243" s="2">
        <f>+DETALLE_GD_1[[#This Row],[VALOR PPTO]]*DETALLE_GD_1[[#This Row],[CANTIDAD RECIBIDA]]</f>
        <v>56700</v>
      </c>
      <c r="AC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3" s="3">
        <f>+DETALLE_GD_1[[#This Row],[CANTIDAD SOLICITADA]]-DETALLE_GD_1[[#This Row],[DEVOLUCIÓN]]</f>
        <v>100</v>
      </c>
      <c r="AE1243" s="38">
        <f>+_xlfn.XLOOKUP(DETALLE_GD_1[[#This Row],[CODIGO]],PRODUCTOS[CODIGO],PRODUCTOS[DESC CORTA],"",0)</f>
        <v>0</v>
      </c>
    </row>
    <row r="1244" spans="1:31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6"/>
      <c r="V1244" s="2"/>
      <c r="W1244">
        <v>6116</v>
      </c>
      <c r="X1244" s="2">
        <v>6579000000</v>
      </c>
      <c r="Y1244" s="6">
        <v>1947659.9999999993</v>
      </c>
      <c r="Z1244" s="38">
        <v>10010</v>
      </c>
      <c r="AA1244" s="86">
        <f>+((DETALLE_GD_1[[#This Row],[VALOR X UN (GD)]]-DETALLE_GD_1[[#This Row],[VALOR PPTO]])/DETALLE_GD_1[[#This Row],[VALOR PPTO]])</f>
        <v>-5.1855560005389863E-5</v>
      </c>
      <c r="AB1244" s="2">
        <f>+DETALLE_GD_1[[#This Row],[VALOR PPTO]]*DETALLE_GD_1[[#This Row],[CANTIDAD RECIBIDA]]</f>
        <v>1947660</v>
      </c>
      <c r="AC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4" s="3">
        <f>+DETALLE_GD_1[[#This Row],[CANTIDAD SOLICITADA]]-DETALLE_GD_1[[#This Row],[DEVOLUCIÓN]]</f>
        <v>130</v>
      </c>
      <c r="AE1244" s="38" t="str">
        <f>+_xlfn.XLOOKUP(DETALLE_GD_1[[#This Row],[CODIGO]],PRODUCTOS[CODIGO],PRODUCTOS[DESC CORTA],"",0)</f>
        <v>TERCIADO FENOLICO</v>
      </c>
    </row>
    <row r="1245" spans="1:31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6"/>
      <c r="V1245" s="2"/>
      <c r="W1245">
        <v>6116</v>
      </c>
      <c r="X1245" s="2">
        <v>6579000000</v>
      </c>
      <c r="Y1245" s="6">
        <v>1182938.1000000001</v>
      </c>
      <c r="Z1245" s="38">
        <v>10010</v>
      </c>
      <c r="AA1245" s="86">
        <f>+((DETALLE_GD_1[[#This Row],[VALOR X UN (GD)]]-DETALLE_GD_1[[#This Row],[VALOR PPTO]])/DETALLE_GD_1[[#This Row],[VALOR PPTO]])</f>
        <v>0</v>
      </c>
      <c r="AB1245" s="2">
        <f>+DETALLE_GD_1[[#This Row],[VALOR PPTO]]*DETALLE_GD_1[[#This Row],[CANTIDAD RECIBIDA]]</f>
        <v>1182938</v>
      </c>
      <c r="AC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5" s="3">
        <f>+DETALLE_GD_1[[#This Row],[CANTIDAD SOLICITADA]]-DETALLE_GD_1[[#This Row],[DEVOLUCIÓN]]</f>
        <v>2500</v>
      </c>
      <c r="AE1245" s="38" t="str">
        <f>+_xlfn.XLOOKUP(DETALLE_GD_1[[#This Row],[CODIGO]],PRODUCTOS[CODIGO],PRODUCTOS[DESC CORTA],"",0)</f>
        <v>TORNILLO SIMPSON 6"</v>
      </c>
    </row>
    <row r="1246" spans="1:31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6"/>
      <c r="V1246" s="2"/>
      <c r="W1246">
        <v>6116</v>
      </c>
      <c r="X1246" s="2">
        <v>6579000000</v>
      </c>
      <c r="Y1246" s="6">
        <v>335149.81132199999</v>
      </c>
      <c r="Z1246" s="38">
        <v>10010</v>
      </c>
      <c r="AA1246" s="86">
        <f>+((DETALLE_GD_1[[#This Row],[VALOR X UN (GD)]]-DETALLE_GD_1[[#This Row],[VALOR PPTO]])/DETALLE_GD_1[[#This Row],[VALOR PPTO]])</f>
        <v>0.10268001720259956</v>
      </c>
      <c r="AB1246" s="2">
        <f>+DETALLE_GD_1[[#This Row],[VALOR PPTO]]*DETALLE_GD_1[[#This Row],[CANTIDAD RECIBIDA]]</f>
        <v>335149.81140000001</v>
      </c>
      <c r="AC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6" s="3">
        <f>+DETALLE_GD_1[[#This Row],[CANTIDAD SOLICITADA]]-DETALLE_GD_1[[#This Row],[DEVOLUCIÓN]]</f>
        <v>6</v>
      </c>
      <c r="AE1246" s="38">
        <f>+_xlfn.XLOOKUP(DETALLE_GD_1[[#This Row],[CODIGO]],PRODUCTOS[CODIGO],PRODUCTOS[DESC CORTA],"",0)</f>
        <v>0</v>
      </c>
    </row>
    <row r="1247" spans="1:31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6"/>
      <c r="V1247" s="2"/>
      <c r="W1247">
        <v>6116</v>
      </c>
      <c r="X1247" s="2">
        <v>6579000000</v>
      </c>
      <c r="Y1247" s="6">
        <v>426784.74735800002</v>
      </c>
      <c r="Z1247" s="38">
        <v>10010</v>
      </c>
      <c r="AA1247" s="86">
        <f>+((DETALLE_GD_1[[#This Row],[VALOR X UN (GD)]]-DETALLE_GD_1[[#This Row],[VALOR PPTO]])/DETALLE_GD_1[[#This Row],[VALOR PPTO]])</f>
        <v>-6.5278244116161135E-2</v>
      </c>
      <c r="AB1247" s="2">
        <f>+DETALLE_GD_1[[#This Row],[VALOR PPTO]]*DETALLE_GD_1[[#This Row],[CANTIDAD RECIBIDA]]</f>
        <v>426784.75159999996</v>
      </c>
      <c r="AC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47" s="3">
        <f>+DETALLE_GD_1[[#This Row],[CANTIDAD SOLICITADA]]-DETALLE_GD_1[[#This Row],[DEVOLUCIÓN]]</f>
        <v>202</v>
      </c>
      <c r="AE1247" s="38" t="str">
        <f>+_xlfn.XLOOKUP(DETALLE_GD_1[[#This Row],[CODIGO]],PRODUCTOS[CODIGO],PRODUCTOS[DESC CORTA],"",0)</f>
        <v>AISLAN DENSIDAD 14 KG/M3 (13.5 M2 X BOLSA) SKU 4000147</v>
      </c>
    </row>
    <row r="1248" spans="1:31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6"/>
      <c r="V1248" s="2"/>
      <c r="W1248">
        <v>6116</v>
      </c>
      <c r="X1248" s="2">
        <v>6579000000</v>
      </c>
      <c r="Y1248" s="6">
        <v>449102.031961</v>
      </c>
      <c r="Z1248" s="38">
        <v>10010</v>
      </c>
      <c r="AA1248" s="86">
        <f>+((DETALLE_GD_1[[#This Row],[VALOR X UN (GD)]]-DETALLE_GD_1[[#This Row],[VALOR PPTO]])/DETALLE_GD_1[[#This Row],[VALOR PPTO]])</f>
        <v>-2.6920452086937413E-2</v>
      </c>
      <c r="AB1248" s="2">
        <f>+DETALLE_GD_1[[#This Row],[VALOR PPTO]]*DETALLE_GD_1[[#This Row],[CANTIDAD RECIBIDA]]</f>
        <v>449102.027</v>
      </c>
      <c r="AC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8" s="3">
        <f>+DETALLE_GD_1[[#This Row],[CANTIDAD SOLICITADA]]-DETALLE_GD_1[[#This Row],[DEVOLUCIÓN]]</f>
        <v>121</v>
      </c>
      <c r="AE1248" s="38" t="str">
        <f>+_xlfn.XLOOKUP(DETALLE_GD_1[[#This Row],[CODIGO]],PRODUCTOS[CODIGO],PRODUCTOS[DESC CORTA],"",0)</f>
        <v>AISLAN GLASS 140MM</v>
      </c>
    </row>
    <row r="1249" spans="1:31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6"/>
      <c r="V1249" s="2"/>
      <c r="W1249">
        <v>6116</v>
      </c>
      <c r="X1249" s="2">
        <v>6579000000</v>
      </c>
      <c r="Y1249" s="6">
        <v>314806.34062500007</v>
      </c>
      <c r="Z1249" s="38">
        <v>10010</v>
      </c>
      <c r="AA1249" s="86">
        <f>+((DETALLE_GD_1[[#This Row],[VALOR X UN (GD)]]-DETALLE_GD_1[[#This Row],[VALOR PPTO]])/DETALLE_GD_1[[#This Row],[VALOR PPTO]])</f>
        <v>2.7171180644176403E-2</v>
      </c>
      <c r="AB1249" s="2">
        <f>+DETALLE_GD_1[[#This Row],[VALOR PPTO]]*DETALLE_GD_1[[#This Row],[CANTIDAD RECIBIDA]]</f>
        <v>314806.34250000003</v>
      </c>
      <c r="AC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49" s="3">
        <f>+DETALLE_GD_1[[#This Row],[CANTIDAD SOLICITADA]]-DETALLE_GD_1[[#This Row],[DEVOLUCIÓN]]</f>
        <v>75</v>
      </c>
      <c r="AE1249" s="38" t="str">
        <f>+_xlfn.XLOOKUP(DETALLE_GD_1[[#This Row],[CODIGO]],PRODUCTOS[CODIGO],PRODUCTOS[DESC CORTA],"",0)</f>
        <v>AISLAN ROCA 90MM</v>
      </c>
    </row>
    <row r="1250" spans="1:31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6"/>
      <c r="V1250" s="2"/>
      <c r="W1250">
        <v>6116</v>
      </c>
      <c r="X1250" s="2">
        <v>6579000000</v>
      </c>
      <c r="Y1250" s="6">
        <v>285227.43016500003</v>
      </c>
      <c r="Z1250" s="38">
        <v>10010</v>
      </c>
      <c r="AA1250" s="86">
        <f>+((DETALLE_GD_1[[#This Row],[VALOR X UN (GD)]]-DETALLE_GD_1[[#This Row],[VALOR PPTO]])/DETALLE_GD_1[[#This Row],[VALOR PPTO]])</f>
        <v>-3.9005473221785054E-2</v>
      </c>
      <c r="AB1250" s="2">
        <f>+DETALLE_GD_1[[#This Row],[VALOR PPTO]]*DETALLE_GD_1[[#This Row],[CANTIDAD RECIBIDA]]</f>
        <v>285227.43299999996</v>
      </c>
      <c r="AC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0" s="3">
        <f>+DETALLE_GD_1[[#This Row],[CANTIDAD SOLICITADA]]-DETALLE_GD_1[[#This Row],[DEVOLUCIÓN]]</f>
        <v>135</v>
      </c>
      <c r="AE1250" s="38" t="str">
        <f>+_xlfn.XLOOKUP(DETALLE_GD_1[[#This Row],[CODIGO]],PRODUCTOS[CODIGO],PRODUCTOS[DESC CORTA],"",0)</f>
        <v>AISLAN GLASS 90MM</v>
      </c>
    </row>
    <row r="1251" spans="1:31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6"/>
      <c r="V1251" s="2"/>
      <c r="W1251">
        <v>6116</v>
      </c>
      <c r="X1251" s="2">
        <v>6579000000</v>
      </c>
      <c r="Y1251" s="6">
        <v>297790</v>
      </c>
      <c r="Z1251" s="38">
        <v>10010</v>
      </c>
      <c r="AA1251" s="86">
        <f>+((DETALLE_GD_1[[#This Row],[VALOR X UN (GD)]]-DETALLE_GD_1[[#This Row],[VALOR PPTO]])/DETALLE_GD_1[[#This Row],[VALOR PPTO]])</f>
        <v>0.31116894455824584</v>
      </c>
      <c r="AB1251" s="2">
        <f>+DETALLE_GD_1[[#This Row],[VALOR PPTO]]*DETALLE_GD_1[[#This Row],[CANTIDAD RECIBIDA]]</f>
        <v>297790</v>
      </c>
      <c r="AC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1" s="3">
        <f>+DETALLE_GD_1[[#This Row],[CANTIDAD SOLICITADA]]-DETALLE_GD_1[[#This Row],[DEVOLUCIÓN]]</f>
        <v>10</v>
      </c>
      <c r="AE1251" s="38">
        <f>+_xlfn.XLOOKUP(DETALLE_GD_1[[#This Row],[CODIGO]],PRODUCTOS[CODIGO],PRODUCTOS[DESC CORTA],"",0)</f>
        <v>0</v>
      </c>
    </row>
    <row r="1252" spans="1:31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6"/>
      <c r="V1252" s="2"/>
      <c r="W1252">
        <v>6116</v>
      </c>
      <c r="X1252" s="2">
        <v>6579000000</v>
      </c>
      <c r="Y1252" s="6">
        <v>3412617.0849120007</v>
      </c>
      <c r="Z1252" s="38">
        <v>10010</v>
      </c>
      <c r="AA1252" s="86">
        <f>+((DETALLE_GD_1[[#This Row],[VALOR X UN (GD)]]-DETALLE_GD_1[[#This Row],[VALOR PPTO]])/DETALLE_GD_1[[#This Row],[VALOR PPTO]])</f>
        <v>-3.3789560550217482E-3</v>
      </c>
      <c r="AB1252" s="2">
        <f>+DETALLE_GD_1[[#This Row],[VALOR PPTO]]*DETALLE_GD_1[[#This Row],[CANTIDAD RECIBIDA]]</f>
        <v>3412617.0959999999</v>
      </c>
      <c r="AC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2" s="3">
        <f>+DETALLE_GD_1[[#This Row],[CANTIDAD SOLICITADA]]-DETALLE_GD_1[[#This Row],[DEVOLUCIÓN]]</f>
        <v>336</v>
      </c>
      <c r="AE1252" s="38" t="str">
        <f>+_xlfn.XLOOKUP(DETALLE_GD_1[[#This Row],[CODIGO]],PRODUCTOS[CODIGO],PRODUCTOS[DESC CORTA],"",0)</f>
        <v>PINO 2X6X400</v>
      </c>
    </row>
    <row r="1253" spans="1:31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6"/>
      <c r="V1253" s="2"/>
      <c r="W1253">
        <v>6116</v>
      </c>
      <c r="X1253" s="2">
        <v>6579000000</v>
      </c>
      <c r="Y1253" s="6">
        <v>553151.23457999935</v>
      </c>
      <c r="Z1253" s="38">
        <v>10010</v>
      </c>
      <c r="AA1253" s="86">
        <f>+((DETALLE_GD_1[[#This Row],[VALOR X UN (GD)]]-DETALLE_GD_1[[#This Row],[VALOR PPTO]])/DETALLE_GD_1[[#This Row],[VALOR PPTO]])</f>
        <v>1.4134959780695009E-2</v>
      </c>
      <c r="AB1253" s="2">
        <f>+DETALLE_GD_1[[#This Row],[VALOR PPTO]]*DETALLE_GD_1[[#This Row],[CANTIDAD RECIBIDA]]</f>
        <v>553151.23080000002</v>
      </c>
      <c r="AC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3" s="3">
        <f>+DETALLE_GD_1[[#This Row],[CANTIDAD SOLICITADA]]-DETALLE_GD_1[[#This Row],[DEVOLUCIÓN]]</f>
        <v>84</v>
      </c>
      <c r="AE1253" s="38" t="str">
        <f>+_xlfn.XLOOKUP(DETALLE_GD_1[[#This Row],[CODIGO]],PRODUCTOS[CODIGO],PRODUCTOS[DESC CORTA],"",0)</f>
        <v>PINO 2X6X320</v>
      </c>
    </row>
    <row r="1254" spans="1:31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6"/>
      <c r="V1254" s="2"/>
      <c r="W1254">
        <v>6116</v>
      </c>
      <c r="X1254" s="2">
        <v>6579000000</v>
      </c>
      <c r="Y1254" s="6">
        <v>1121391.9979500002</v>
      </c>
      <c r="Z1254" s="38">
        <v>10010</v>
      </c>
      <c r="AA1254" s="86">
        <f>+((DETALLE_GD_1[[#This Row],[VALOR X UN (GD)]]-DETALLE_GD_1[[#This Row],[VALOR PPTO]])/DETALLE_GD_1[[#This Row],[VALOR PPTO]])</f>
        <v>2.0783100843222619E-2</v>
      </c>
      <c r="AB1254" s="2">
        <f>+DETALLE_GD_1[[#This Row],[VALOR PPTO]]*DETALLE_GD_1[[#This Row],[CANTIDAD RECIBIDA]]</f>
        <v>1121391.9990000001</v>
      </c>
      <c r="AC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54" s="3">
        <f>+DETALLE_GD_1[[#This Row],[CANTIDAD SOLICITADA]]-DETALLE_GD_1[[#This Row],[DEVOLUCIÓN]]</f>
        <v>70</v>
      </c>
      <c r="AE1254" s="38" t="str">
        <f>+_xlfn.XLOOKUP(DETALLE_GD_1[[#This Row],[CODIGO]],PRODUCTOS[CODIGO],PRODUCTOS[DESC CORTA],"",0)</f>
        <v>VOCANITA EMPAPELADA MURO</v>
      </c>
    </row>
    <row r="1255" spans="1:31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6"/>
      <c r="V1255" s="2">
        <v>388000</v>
      </c>
      <c r="W1255">
        <v>6116</v>
      </c>
      <c r="X1255" s="2">
        <v>6579000000</v>
      </c>
      <c r="Y1255" s="6">
        <v>388000</v>
      </c>
      <c r="Z1255" s="38">
        <v>10010</v>
      </c>
      <c r="AA1255" s="86">
        <f>+((DETALLE_GD_1[[#This Row],[VALOR X UN (GD)]]-DETALLE_GD_1[[#This Row],[VALOR PPTO]])/DETALLE_GD_1[[#This Row],[VALOR PPTO]])</f>
        <v>0</v>
      </c>
      <c r="AB1255" s="2">
        <f>+DETALLE_GD_1[[#This Row],[VALOR PPTO]]*DETALLE_GD_1[[#This Row],[CANTIDAD RECIBIDA]]</f>
        <v>388000</v>
      </c>
      <c r="AC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5" s="3">
        <f>+DETALLE_GD_1[[#This Row],[CANTIDAD SOLICITADA]]-DETALLE_GD_1[[#This Row],[DEVOLUCIÓN]]</f>
        <v>20</v>
      </c>
      <c r="AE1255" s="38" t="str">
        <f>+_xlfn.XLOOKUP(DETALLE_GD_1[[#This Row],[CODIGO]],PRODUCTOS[CODIGO],PRODUCTOS[DESC CORTA],"",0)</f>
        <v>EXTRT</v>
      </c>
    </row>
    <row r="1256" spans="1:31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6"/>
      <c r="V1256" s="2">
        <v>323466</v>
      </c>
      <c r="W1256">
        <v>6116</v>
      </c>
      <c r="X1256" s="2">
        <v>6579000000</v>
      </c>
      <c r="Y1256" s="6">
        <v>88104</v>
      </c>
      <c r="Z1256" s="38">
        <v>10010</v>
      </c>
      <c r="AA1256" s="86">
        <f>+((DETALLE_GD_1[[#This Row],[VALOR X UN (GD)]]-DETALLE_GD_1[[#This Row],[VALOR PPTO]])/DETALLE_GD_1[[#This Row],[VALOR PPTO]])</f>
        <v>2.4175973849087443E-3</v>
      </c>
      <c r="AB1256" s="2">
        <f>+DETALLE_GD_1[[#This Row],[VALOR PPTO]]*DETALLE_GD_1[[#This Row],[CANTIDAD RECIBIDA]]</f>
        <v>88104</v>
      </c>
      <c r="AC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6" s="3">
        <f>+DETALLE_GD_1[[#This Row],[CANTIDAD SOLICITADA]]-DETALLE_GD_1[[#This Row],[DEVOLUCIÓN]]</f>
        <v>24</v>
      </c>
      <c r="AE1256" s="38" t="str">
        <f>+_xlfn.XLOOKUP(DETALLE_GD_1[[#This Row],[CODIGO]],PRODUCTOS[CODIGO],PRODUCTOS[DESC CORTA],"",0)</f>
        <v>SELLO</v>
      </c>
    </row>
    <row r="1257" spans="1:31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6"/>
      <c r="V1257" s="2"/>
      <c r="W1257">
        <v>6116</v>
      </c>
      <c r="X1257" s="2">
        <v>6579000000</v>
      </c>
      <c r="Y1257" s="6">
        <v>214441.72881599999</v>
      </c>
      <c r="Z1257" s="38">
        <v>10010</v>
      </c>
      <c r="AA1257" s="86">
        <f>+((DETALLE_GD_1[[#This Row],[VALOR X UN (GD)]]-DETALLE_GD_1[[#This Row],[VALOR PPTO]])/DETALLE_GD_1[[#This Row],[VALOR PPTO]])</f>
        <v>-7.444786637170997E-2</v>
      </c>
      <c r="AB1257" s="2">
        <f>+DETALLE_GD_1[[#This Row],[VALOR PPTO]]*DETALLE_GD_1[[#This Row],[CANTIDAD RECIBIDA]]</f>
        <v>214441.7292</v>
      </c>
      <c r="AC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7" s="3">
        <f>+DETALLE_GD_1[[#This Row],[CANTIDAD SOLICITADA]]-DETALLE_GD_1[[#This Row],[DEVOLUCIÓN]]</f>
        <v>12</v>
      </c>
      <c r="AE1257" s="38" t="str">
        <f>+_xlfn.XLOOKUP(DETALLE_GD_1[[#This Row],[CODIGO]],PRODUCTOS[CODIGO],PRODUCTOS[DESC CORTA],"",0)</f>
        <v>VENTILACIÓN PASIVA</v>
      </c>
    </row>
    <row r="1258" spans="1:31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741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6"/>
      <c r="V1258" s="2"/>
      <c r="W1258">
        <v>6116</v>
      </c>
      <c r="X1258" s="2">
        <v>6579000000</v>
      </c>
      <c r="Y1258" s="6" t="s">
        <v>355</v>
      </c>
      <c r="Z1258" s="38">
        <v>10010</v>
      </c>
      <c r="AA1258" s="86" t="e">
        <f>+((DETALLE_GD_1[[#This Row],[VALOR X UN (GD)]]-DETALLE_GD_1[[#This Row],[VALOR PPTO]])/DETALLE_GD_1[[#This Row],[VALOR PPTO]])</f>
        <v>#DIV/0!</v>
      </c>
      <c r="AB1258" s="2">
        <f>+DETALLE_GD_1[[#This Row],[VALOR PPTO]]*DETALLE_GD_1[[#This Row],[CANTIDAD RECIBIDA]]</f>
        <v>0</v>
      </c>
      <c r="AC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8" s="3">
        <f>+DETALLE_GD_1[[#This Row],[CANTIDAD SOLICITADA]]-DETALLE_GD_1[[#This Row],[DEVOLUCIÓN]]</f>
        <v>4</v>
      </c>
      <c r="AE1258" s="38" t="str">
        <f>+_xlfn.XLOOKUP(DETALLE_GD_1[[#This Row],[CODIGO]],PRODUCTOS[CODIGO],PRODUCTOS[DESC CORTA],"",0)</f>
        <v/>
      </c>
    </row>
    <row r="1259" spans="1:31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6"/>
      <c r="V1259" s="2"/>
      <c r="W1259">
        <v>6116</v>
      </c>
      <c r="X1259" s="2">
        <v>6579000000</v>
      </c>
      <c r="Y1259" s="6">
        <v>20634.960000000003</v>
      </c>
      <c r="Z1259" s="38">
        <v>10010</v>
      </c>
      <c r="AA1259" s="86">
        <f>+((DETALLE_GD_1[[#This Row],[VALOR X UN (GD)]]-DETALLE_GD_1[[#This Row],[VALOR PPTO]])/DETALLE_GD_1[[#This Row],[VALOR PPTO]])</f>
        <v>-8.9062704447319896E-2</v>
      </c>
      <c r="AB1259" s="2">
        <f>+DETALLE_GD_1[[#This Row],[VALOR PPTO]]*DETALLE_GD_1[[#This Row],[CANTIDAD RECIBIDA]]</f>
        <v>20634.900000000001</v>
      </c>
      <c r="AC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59" s="3">
        <f>+DETALLE_GD_1[[#This Row],[CANTIDAD SOLICITADA]]-DETALLE_GD_1[[#This Row],[DEVOLUCIÓN]]</f>
        <v>3000</v>
      </c>
      <c r="AE1259" s="38">
        <f>+_xlfn.XLOOKUP(DETALLE_GD_1[[#This Row],[CODIGO]],PRODUCTOS[CODIGO],PRODUCTOS[DESC CORTA],"",0)</f>
        <v>0</v>
      </c>
    </row>
    <row r="1260" spans="1:31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6"/>
      <c r="V1260" s="2"/>
      <c r="W1260">
        <v>6116</v>
      </c>
      <c r="X1260" s="2">
        <v>6579000000</v>
      </c>
      <c r="Y1260" s="6">
        <v>213281.00396756755</v>
      </c>
      <c r="Z1260" s="38">
        <v>10010</v>
      </c>
      <c r="AA1260" s="86">
        <f>+((DETALLE_GD_1[[#This Row],[VALOR X UN (GD)]]-DETALLE_GD_1[[#This Row],[VALOR PPTO]])/DETALLE_GD_1[[#This Row],[VALOR PPTO]])</f>
        <v>-0.96749827692105728</v>
      </c>
      <c r="AB1260" s="2">
        <f>+DETALLE_GD_1[[#This Row],[VALOR PPTO]]*DETALLE_GD_1[[#This Row],[CANTIDAD RECIBIDA]]</f>
        <v>213281</v>
      </c>
      <c r="AC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0" s="3">
        <f>+DETALLE_GD_1[[#This Row],[CANTIDAD SOLICITADA]]-DETALLE_GD_1[[#This Row],[DEVOLUCIÓN]]</f>
        <v>2000</v>
      </c>
      <c r="AE1260" s="38" t="str">
        <f>+_xlfn.XLOOKUP(DETALLE_GD_1[[#This Row],[CODIGO]],PRODUCTOS[CODIGO],PRODUCTOS[DESC CORTA],"",0)</f>
        <v>TORNILLO CRS 6X1 5/8</v>
      </c>
    </row>
    <row r="1261" spans="1:31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6"/>
      <c r="V1261" s="2"/>
      <c r="W1261">
        <v>6116</v>
      </c>
      <c r="X1261" s="2">
        <v>6579000000</v>
      </c>
      <c r="Y1261" s="6">
        <v>8168.4788239999998</v>
      </c>
      <c r="Z1261" s="38">
        <v>10010</v>
      </c>
      <c r="AA1261" s="86">
        <f>+((DETALLE_GD_1[[#This Row],[VALOR X UN (GD)]]-DETALLE_GD_1[[#This Row],[VALOR PPTO]])/DETALLE_GD_1[[#This Row],[VALOR PPTO]])</f>
        <v>-0.16838861110834979</v>
      </c>
      <c r="AB1261" s="2">
        <f>+DETALLE_GD_1[[#This Row],[VALOR PPTO]]*DETALLE_GD_1[[#This Row],[CANTIDAD RECIBIDA]]</f>
        <v>8168.4787999999999</v>
      </c>
      <c r="AC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1" s="3">
        <f>+DETALLE_GD_1[[#This Row],[CANTIDAD SOLICITADA]]-DETALLE_GD_1[[#This Row],[DEVOLUCIÓN]]</f>
        <v>4</v>
      </c>
      <c r="AE1261" s="38" t="str">
        <f>+_xlfn.XLOOKUP(DETALLE_GD_1[[#This Row],[CODIGO]],PRODUCTOS[CODIGO],PRODUCTOS[DESC CORTA],"",0)</f>
        <v>BROCHA 5/8 X4</v>
      </c>
    </row>
    <row r="1262" spans="1:31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783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6"/>
      <c r="V1262" s="2">
        <v>4104761</v>
      </c>
      <c r="W1262">
        <v>6116</v>
      </c>
      <c r="X1262" s="2">
        <v>6579000000</v>
      </c>
      <c r="Y1262" s="6">
        <v>16050</v>
      </c>
      <c r="Z1262" s="38">
        <v>10010</v>
      </c>
      <c r="AA1262" s="86">
        <f>+((DETALLE_GD_1[[#This Row],[VALOR X UN (GD)]]-DETALLE_GD_1[[#This Row],[VALOR PPTO]])/DETALLE_GD_1[[#This Row],[VALOR PPTO]])</f>
        <v>-0.96280373831775701</v>
      </c>
      <c r="AB1262" s="2">
        <f>+DETALLE_GD_1[[#This Row],[VALOR PPTO]]*DETALLE_GD_1[[#This Row],[CANTIDAD RECIBIDA]]</f>
        <v>16050</v>
      </c>
      <c r="AC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2" s="3">
        <f>+DETALLE_GD_1[[#This Row],[CANTIDAD SOLICITADA]]-DETALLE_GD_1[[#This Row],[DEVOLUCIÓN]]</f>
        <v>150</v>
      </c>
      <c r="AE1262" s="38" t="str">
        <f>+_xlfn.XLOOKUP(DETALLE_GD_1[[#This Row],[CODIGO]],PRODUCTOS[CODIGO],PRODUCTOS[DESC CORTA],"",0)</f>
        <v/>
      </c>
    </row>
    <row r="1263" spans="1:31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6"/>
      <c r="V1263" s="2"/>
      <c r="W1263">
        <v>6116</v>
      </c>
      <c r="X1263" s="2">
        <v>6579000000</v>
      </c>
      <c r="Y1263" s="6" t="s">
        <v>355</v>
      </c>
      <c r="Z1263" s="38">
        <v>10010</v>
      </c>
      <c r="AA1263" s="86" t="e">
        <f>+((DETALLE_GD_1[[#This Row],[VALOR X UN (GD)]]-DETALLE_GD_1[[#This Row],[VALOR PPTO]])/DETALLE_GD_1[[#This Row],[VALOR PPTO]])</f>
        <v>#DIV/0!</v>
      </c>
      <c r="AB1263" s="2">
        <f>+DETALLE_GD_1[[#This Row],[VALOR PPTO]]*DETALLE_GD_1[[#This Row],[CANTIDAD RECIBIDA]]</f>
        <v>0</v>
      </c>
      <c r="AC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3" s="3">
        <f>+DETALLE_GD_1[[#This Row],[CANTIDAD SOLICITADA]]-DETALLE_GD_1[[#This Row],[DEVOLUCIÓN]]</f>
        <v>2</v>
      </c>
      <c r="AE1263" s="38" t="str">
        <f>+_xlfn.XLOOKUP(DETALLE_GD_1[[#This Row],[CODIGO]],PRODUCTOS[CODIGO],PRODUCTOS[DESC CORTA],"",0)</f>
        <v/>
      </c>
    </row>
    <row r="1264" spans="1:31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6"/>
      <c r="V1264" s="2"/>
      <c r="W1264">
        <v>6116</v>
      </c>
      <c r="X1264" s="2">
        <v>6579000000</v>
      </c>
      <c r="Y1264" s="6">
        <v>1229712.6064800003</v>
      </c>
      <c r="Z1264" s="38">
        <v>10010</v>
      </c>
      <c r="AA1264" s="86">
        <f>+((DETALLE_GD_1[[#This Row],[VALOR X UN (GD)]]-DETALLE_GD_1[[#This Row],[VALOR PPTO]])/DETALLE_GD_1[[#This Row],[VALOR PPTO]])</f>
        <v>-3.5754364068482349E-2</v>
      </c>
      <c r="AB1264" s="2">
        <f>+DETALLE_GD_1[[#This Row],[VALOR PPTO]]*DETALLE_GD_1[[#This Row],[CANTIDAD RECIBIDA]]</f>
        <v>1229712.5999999999</v>
      </c>
      <c r="AC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4" s="3">
        <f>+DETALLE_GD_1[[#This Row],[CANTIDAD SOLICITADA]]-DETALLE_GD_1[[#This Row],[DEVOLUCIÓN]]</f>
        <v>240</v>
      </c>
      <c r="AE1264" s="38" t="str">
        <f>+_xlfn.XLOOKUP(DETALLE_GD_1[[#This Row],[CODIGO]],PRODUCTOS[CODIGO],PRODUCTOS[DESC CORTA],"",0)</f>
        <v>PINO 2X4X320</v>
      </c>
    </row>
    <row r="1265" spans="1:31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6"/>
      <c r="V1265" s="2"/>
      <c r="W1265">
        <v>6116</v>
      </c>
      <c r="X1265" s="2">
        <v>6579000000</v>
      </c>
      <c r="Y1265" s="6">
        <v>3564912</v>
      </c>
      <c r="Z1265" s="38">
        <v>10010</v>
      </c>
      <c r="AA1265" s="86">
        <f>+((DETALLE_GD_1[[#This Row],[VALOR X UN (GD)]]-DETALLE_GD_1[[#This Row],[VALOR PPTO]])/DETALLE_GD_1[[#This Row],[VALOR PPTO]])</f>
        <v>-0.19905091895676522</v>
      </c>
      <c r="AB1265" s="2">
        <f>+DETALLE_GD_1[[#This Row],[VALOR PPTO]]*DETALLE_GD_1[[#This Row],[CANTIDAD RECIBIDA]]</f>
        <v>3564912</v>
      </c>
      <c r="AC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5" s="3">
        <f>+DETALLE_GD_1[[#This Row],[CANTIDAD SOLICITADA]]-DETALLE_GD_1[[#This Row],[DEVOLUCIÓN]]</f>
        <v>624</v>
      </c>
      <c r="AE1265" s="38">
        <f>+_xlfn.XLOOKUP(DETALLE_GD_1[[#This Row],[CODIGO]],PRODUCTOS[CODIGO],PRODUCTOS[DESC CORTA],"",0)</f>
        <v>0</v>
      </c>
    </row>
    <row r="1266" spans="1:31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6"/>
      <c r="V1266" s="2">
        <v>809141</v>
      </c>
      <c r="W1266">
        <v>6116</v>
      </c>
      <c r="X1266" s="2">
        <v>6579000000</v>
      </c>
      <c r="Y1266" s="6">
        <v>823993.41758399969</v>
      </c>
      <c r="Z1266" s="38">
        <v>10010</v>
      </c>
      <c r="AA1266" s="86">
        <f>+((DETALLE_GD_1[[#This Row],[VALOR X UN (GD)]]-DETALLE_GD_1[[#This Row],[VALOR PPTO]])/DETALLE_GD_1[[#This Row],[VALOR PPTO]])</f>
        <v>-1.8024924606921761E-2</v>
      </c>
      <c r="AB1266" s="2">
        <f>+DETALLE_GD_1[[#This Row],[VALOR PPTO]]*DETALLE_GD_1[[#This Row],[CANTIDAD RECIBIDA]]</f>
        <v>823993.41599999997</v>
      </c>
      <c r="AC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66" s="3">
        <f>+DETALLE_GD_1[[#This Row],[CANTIDAD SOLICITADA]]-DETALLE_GD_1[[#This Row],[DEVOLUCIÓN]]</f>
        <v>72</v>
      </c>
      <c r="AE1266" s="38" t="str">
        <f>+_xlfn.XLOOKUP(DETALLE_GD_1[[#This Row],[CODIGO]],PRODUCTOS[CODIGO],PRODUCTOS[DESC CORTA],"",0)</f>
        <v>OSB 11MM</v>
      </c>
    </row>
    <row r="1267" spans="1:31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6"/>
      <c r="V1267" s="2">
        <v>1421435</v>
      </c>
      <c r="W1267">
        <v>6116</v>
      </c>
      <c r="X1267" s="2">
        <v>6579000000</v>
      </c>
      <c r="Y1267" s="6">
        <v>71496</v>
      </c>
      <c r="Z1267" s="38">
        <v>10010</v>
      </c>
      <c r="AA1267" s="86">
        <f>+((DETALLE_GD_1[[#This Row],[VALOR X UN (GD)]]-DETALLE_GD_1[[#This Row],[VALOR PPTO]])/DETALLE_GD_1[[#This Row],[VALOR PPTO]])</f>
        <v>6.1807653575025177E-2</v>
      </c>
      <c r="AB1267" s="2">
        <f>+DETALLE_GD_1[[#This Row],[VALOR PPTO]]*DETALLE_GD_1[[#This Row],[CANTIDAD RECIBIDA]]</f>
        <v>71496</v>
      </c>
      <c r="AC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7" s="3">
        <f>+DETALLE_GD_1[[#This Row],[CANTIDAD SOLICITADA]]-DETALLE_GD_1[[#This Row],[DEVOLUCIÓN]]</f>
        <v>24</v>
      </c>
      <c r="AE1267" s="38" t="str">
        <f>+_xlfn.XLOOKUP(DETALLE_GD_1[[#This Row],[CODIGO]],PRODUCTOS[CODIGO],PRODUCTOS[DESC CORTA],"",0)</f>
        <v/>
      </c>
    </row>
    <row r="1268" spans="1:31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6"/>
      <c r="V1268" s="2"/>
      <c r="W1268">
        <v>6116</v>
      </c>
      <c r="X1268" s="2">
        <v>6579000000</v>
      </c>
      <c r="Y1268" s="6">
        <v>15565.623143999999</v>
      </c>
      <c r="Z1268" s="38">
        <v>10010</v>
      </c>
      <c r="AA1268" s="86">
        <f>+((DETALLE_GD_1[[#This Row],[VALOR X UN (GD)]]-DETALLE_GD_1[[#This Row],[VALOR PPTO]])/DETALLE_GD_1[[#This Row],[VALOR PPTO]])</f>
        <v>2.4207189489081083E-5</v>
      </c>
      <c r="AB1268" s="2">
        <f>+DETALLE_GD_1[[#This Row],[VALOR PPTO]]*DETALLE_GD_1[[#This Row],[CANTIDAD RECIBIDA]]</f>
        <v>15565.623599999999</v>
      </c>
      <c r="AC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8" s="3">
        <f>+DETALLE_GD_1[[#This Row],[CANTIDAD SOLICITADA]]-DETALLE_GD_1[[#This Row],[DEVOLUCIÓN]]</f>
        <v>12</v>
      </c>
      <c r="AE1268" s="38" t="str">
        <f>+_xlfn.XLOOKUP(DETALLE_GD_1[[#This Row],[CODIGO]],PRODUCTOS[CODIGO],PRODUCTOS[DESC CORTA],"",0)</f>
        <v>SELLO FUNGICIDA</v>
      </c>
    </row>
    <row r="1269" spans="1:31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6"/>
      <c r="V1269" s="2"/>
      <c r="W1269">
        <v>6116</v>
      </c>
      <c r="X1269" s="2">
        <v>6579000000</v>
      </c>
      <c r="Y1269" s="6">
        <v>9580</v>
      </c>
      <c r="Z1269" s="38">
        <v>10010</v>
      </c>
      <c r="AA1269" s="86">
        <f>+((DETALLE_GD_1[[#This Row],[VALOR X UN (GD)]]-DETALLE_GD_1[[#This Row],[VALOR PPTO]])/DETALLE_GD_1[[#This Row],[VALOR PPTO]])</f>
        <v>8.1419624217118521E-3</v>
      </c>
      <c r="AB1269" s="2">
        <f>+DETALLE_GD_1[[#This Row],[VALOR PPTO]]*DETALLE_GD_1[[#This Row],[CANTIDAD RECIBIDA]]</f>
        <v>9580</v>
      </c>
      <c r="AC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69" s="3">
        <f>+DETALLE_GD_1[[#This Row],[CANTIDAD SOLICITADA]]-DETALLE_GD_1[[#This Row],[DEVOLUCIÓN]]</f>
        <v>5</v>
      </c>
      <c r="AE1269" s="38" t="str">
        <f>+_xlfn.XLOOKUP(DETALLE_GD_1[[#This Row],[CODIGO]],PRODUCTOS[CODIGO],PRODUCTOS[DESC CORTA],"",0)</f>
        <v>PERCHA SIMPLE YORK</v>
      </c>
    </row>
    <row r="1270" spans="1:31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6"/>
      <c r="V1270" s="2"/>
      <c r="W1270">
        <v>6116</v>
      </c>
      <c r="X1270" s="2">
        <v>6579000000</v>
      </c>
      <c r="Y1270" s="6">
        <v>14533.35548</v>
      </c>
      <c r="Z1270" s="38">
        <v>10010</v>
      </c>
      <c r="AA1270" s="86">
        <f>+((DETALLE_GD_1[[#This Row],[VALOR X UN (GD)]]-DETALLE_GD_1[[#This Row],[VALOR PPTO]])/DETALLE_GD_1[[#This Row],[VALOR PPTO]])</f>
        <v>-2.4460971865759066E-5</v>
      </c>
      <c r="AB1270" s="2">
        <f>+DETALLE_GD_1[[#This Row],[VALOR PPTO]]*DETALLE_GD_1[[#This Row],[CANTIDAD RECIBIDA]]</f>
        <v>14533.3555</v>
      </c>
      <c r="AC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0" s="3">
        <f>+DETALLE_GD_1[[#This Row],[CANTIDAD SOLICITADA]]-DETALLE_GD_1[[#This Row],[DEVOLUCIÓN]]</f>
        <v>5</v>
      </c>
      <c r="AE1270" s="38">
        <f>+_xlfn.XLOOKUP(DETALLE_GD_1[[#This Row],[CODIGO]],PRODUCTOS[CODIGO],PRODUCTOS[DESC CORTA],"",0)</f>
        <v>0</v>
      </c>
    </row>
    <row r="1271" spans="1:31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6"/>
      <c r="V1271" s="2"/>
      <c r="W1271">
        <v>6116</v>
      </c>
      <c r="X1271" s="2">
        <v>6579000000</v>
      </c>
      <c r="Y1271" s="6">
        <v>1677.4485800000002</v>
      </c>
      <c r="Z1271" s="38">
        <v>10010</v>
      </c>
      <c r="AA1271" s="86">
        <f>+((DETALLE_GD_1[[#This Row],[VALOR X UN (GD)]]-DETALLE_GD_1[[#This Row],[VALOR PPTO]])/DETALLE_GD_1[[#This Row],[VALOR PPTO]])</f>
        <v>-2.6766834639987622E-4</v>
      </c>
      <c r="AB1271" s="2">
        <f>+DETALLE_GD_1[[#This Row],[VALOR PPTO]]*DETALLE_GD_1[[#This Row],[CANTIDAD RECIBIDA]]</f>
        <v>1677.4490000000001</v>
      </c>
      <c r="AC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1" s="3">
        <f>+DETALLE_GD_1[[#This Row],[CANTIDAD SOLICITADA]]-DETALLE_GD_1[[#This Row],[DEVOLUCIÓN]]</f>
        <v>10</v>
      </c>
      <c r="AE1271" s="38">
        <f>+_xlfn.XLOOKUP(DETALLE_GD_1[[#This Row],[CODIGO]],PRODUCTOS[CODIGO],PRODUCTOS[DESC CORTA],"",0)</f>
        <v>0</v>
      </c>
    </row>
    <row r="1272" spans="1:31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6"/>
      <c r="V1272" s="2"/>
      <c r="W1272">
        <v>6116</v>
      </c>
      <c r="X1272" s="2">
        <v>6579000000</v>
      </c>
      <c r="Y1272" s="6">
        <v>15175</v>
      </c>
      <c r="Z1272" s="38">
        <v>10010</v>
      </c>
      <c r="AA1272" s="86">
        <f>+((DETALLE_GD_1[[#This Row],[VALOR X UN (GD)]]-DETALLE_GD_1[[#This Row],[VALOR PPTO]])/DETALLE_GD_1[[#This Row],[VALOR PPTO]])</f>
        <v>-8.5667215815483E-4</v>
      </c>
      <c r="AB1272" s="2">
        <f>+DETALLE_GD_1[[#This Row],[VALOR PPTO]]*DETALLE_GD_1[[#This Row],[CANTIDAD RECIBIDA]]</f>
        <v>15175</v>
      </c>
      <c r="AC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2" s="3">
        <f>+DETALLE_GD_1[[#This Row],[CANTIDAD SOLICITADA]]-DETALLE_GD_1[[#This Row],[DEVOLUCIÓN]]</f>
        <v>5</v>
      </c>
      <c r="AE1272" s="38" t="str">
        <f>+_xlfn.XLOOKUP(DETALLE_GD_1[[#This Row],[CODIGO]],PRODUCTOS[CODIGO],PRODUCTOS[DESC CORTA],"",0)</f>
        <v>ARGOLLA TOALLA BENTON</v>
      </c>
    </row>
    <row r="1273" spans="1:31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6"/>
      <c r="V1273" s="2"/>
      <c r="W1273">
        <v>6116</v>
      </c>
      <c r="X1273" s="2">
        <v>6579000000</v>
      </c>
      <c r="Y1273" s="6">
        <v>18160</v>
      </c>
      <c r="Z1273" s="38">
        <v>10010</v>
      </c>
      <c r="AA1273" s="86">
        <f>+((DETALLE_GD_1[[#This Row],[VALOR X UN (GD)]]-DETALLE_GD_1[[#This Row],[VALOR PPTO]])/DETALLE_GD_1[[#This Row],[VALOR PPTO]])</f>
        <v>-0.11106828193832602</v>
      </c>
      <c r="AB1273" s="2">
        <f>+DETALLE_GD_1[[#This Row],[VALOR PPTO]]*DETALLE_GD_1[[#This Row],[CANTIDAD RECIBIDA]]</f>
        <v>18160</v>
      </c>
      <c r="AC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3" s="3">
        <f>+DETALLE_GD_1[[#This Row],[CANTIDAD SOLICITADA]]-DETALLE_GD_1[[#This Row],[DEVOLUCIÓN]]</f>
        <v>5</v>
      </c>
      <c r="AE1273" s="38" t="str">
        <f>+_xlfn.XLOOKUP(DETALLE_GD_1[[#This Row],[CODIGO]],PRODUCTOS[CODIGO],PRODUCTOS[DESC CORTA],"",0)</f>
        <v>PORTA ROLLO BENTON</v>
      </c>
    </row>
    <row r="1274" spans="1:31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6"/>
      <c r="V1274" s="2"/>
      <c r="W1274">
        <v>6116</v>
      </c>
      <c r="X1274" s="2">
        <v>6579000000</v>
      </c>
      <c r="Y1274" s="6">
        <v>78917.419354999991</v>
      </c>
      <c r="Z1274" s="38">
        <v>10010</v>
      </c>
      <c r="AA1274" s="86">
        <f>+((DETALLE_GD_1[[#This Row],[VALOR X UN (GD)]]-DETALLE_GD_1[[#This Row],[VALOR PPTO]])/DETALLE_GD_1[[#This Row],[VALOR PPTO]])</f>
        <v>0.28816933756938162</v>
      </c>
      <c r="AB1274" s="2">
        <f>+DETALLE_GD_1[[#This Row],[VALOR PPTO]]*DETALLE_GD_1[[#This Row],[CANTIDAD RECIBIDA]]</f>
        <v>78917.419499999989</v>
      </c>
      <c r="AC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4" s="3">
        <f>+DETALLE_GD_1[[#This Row],[CANTIDAD SOLICITADA]]-DETALLE_GD_1[[#This Row],[DEVOLUCIÓN]]</f>
        <v>5</v>
      </c>
      <c r="AE1274" s="38">
        <f>+_xlfn.XLOOKUP(DETALLE_GD_1[[#This Row],[CODIGO]],PRODUCTOS[CODIGO],PRODUCTOS[DESC CORTA],"",0)</f>
        <v>0</v>
      </c>
    </row>
    <row r="1275" spans="1:31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6"/>
      <c r="V1275" s="2"/>
      <c r="W1275">
        <v>6116</v>
      </c>
      <c r="X1275" s="2">
        <v>6579000000</v>
      </c>
      <c r="Y1275" s="6">
        <v>3778.52441</v>
      </c>
      <c r="Z1275" s="38">
        <v>10010</v>
      </c>
      <c r="AA1275" s="86">
        <f>+((DETALLE_GD_1[[#This Row],[VALOR X UN (GD)]]-DETALLE_GD_1[[#This Row],[VALOR PPTO]])/DETALLE_GD_1[[#This Row],[VALOR PPTO]])</f>
        <v>-4.4335957064721834E-2</v>
      </c>
      <c r="AB1275" s="2">
        <f>+DETALLE_GD_1[[#This Row],[VALOR PPTO]]*DETALLE_GD_1[[#This Row],[CANTIDAD RECIBIDA]]</f>
        <v>3778.5244999999995</v>
      </c>
      <c r="AC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5" s="3">
        <f>+DETALLE_GD_1[[#This Row],[CANTIDAD SOLICITADA]]-DETALLE_GD_1[[#This Row],[DEVOLUCIÓN]]</f>
        <v>5</v>
      </c>
      <c r="AE1275" s="38">
        <f>+_xlfn.XLOOKUP(DETALLE_GD_1[[#This Row],[CODIGO]],PRODUCTOS[CODIGO],PRODUCTOS[DESC CORTA],"",0)</f>
        <v>0</v>
      </c>
    </row>
    <row r="1276" spans="1:31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707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6"/>
      <c r="V1276" s="2"/>
      <c r="W1276">
        <v>6116</v>
      </c>
      <c r="X1276" s="2">
        <v>6579000000</v>
      </c>
      <c r="Y1276" s="6" t="s">
        <v>355</v>
      </c>
      <c r="Z1276" s="38">
        <v>10010</v>
      </c>
      <c r="AA1276" s="86" t="e">
        <f>+((DETALLE_GD_1[[#This Row],[VALOR X UN (GD)]]-DETALLE_GD_1[[#This Row],[VALOR PPTO]])/DETALLE_GD_1[[#This Row],[VALOR PPTO]])</f>
        <v>#DIV/0!</v>
      </c>
      <c r="AB1276" s="2">
        <f>+DETALLE_GD_1[[#This Row],[VALOR PPTO]]*DETALLE_GD_1[[#This Row],[CANTIDAD RECIBIDA]]</f>
        <v>0</v>
      </c>
      <c r="AC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6" s="3">
        <f>+DETALLE_GD_1[[#This Row],[CANTIDAD SOLICITADA]]-DETALLE_GD_1[[#This Row],[DEVOLUCIÓN]]</f>
        <v>24</v>
      </c>
      <c r="AE1276" s="38" t="str">
        <f>+_xlfn.XLOOKUP(DETALLE_GD_1[[#This Row],[CODIGO]],PRODUCTOS[CODIGO],PRODUCTOS[DESC CORTA],"",0)</f>
        <v/>
      </c>
    </row>
    <row r="1277" spans="1:31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6"/>
      <c r="V1277" s="2"/>
      <c r="W1277">
        <v>6116</v>
      </c>
      <c r="X1277" s="2">
        <v>6579000000</v>
      </c>
      <c r="Y1277" s="6">
        <v>94452.677199999991</v>
      </c>
      <c r="Z1277" s="38">
        <v>10010</v>
      </c>
      <c r="AA1277" s="86">
        <f>+((DETALLE_GD_1[[#This Row],[VALOR X UN (GD)]]-DETALLE_GD_1[[#This Row],[VALOR PPTO]])/DETALLE_GD_1[[#This Row],[VALOR PPTO]])</f>
        <v>2.9988563055514597E-4</v>
      </c>
      <c r="AB1277" s="2">
        <f>+DETALLE_GD_1[[#This Row],[VALOR PPTO]]*DETALLE_GD_1[[#This Row],[CANTIDAD RECIBIDA]]</f>
        <v>94452.675000000003</v>
      </c>
      <c r="AC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7" s="3">
        <f>+DETALLE_GD_1[[#This Row],[CANTIDAD SOLICITADA]]-DETALLE_GD_1[[#This Row],[DEVOLUCIÓN]]</f>
        <v>50</v>
      </c>
      <c r="AE1277" s="38">
        <f>+_xlfn.XLOOKUP(DETALLE_GD_1[[#This Row],[CODIGO]],PRODUCTOS[CODIGO],PRODUCTOS[DESC CORTA],"",0)</f>
        <v>0</v>
      </c>
    </row>
    <row r="1278" spans="1:31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6"/>
      <c r="V1278" s="2"/>
      <c r="W1278">
        <v>6116</v>
      </c>
      <c r="X1278" s="2">
        <v>6579000000</v>
      </c>
      <c r="Y1278" s="6">
        <v>146674.5090299999</v>
      </c>
      <c r="Z1278" s="38">
        <v>10010</v>
      </c>
      <c r="AA1278" s="86">
        <f>+((DETALLE_GD_1[[#This Row],[VALOR X UN (GD)]]-DETALLE_GD_1[[#This Row],[VALOR PPTO]])/DETALLE_GD_1[[#This Row],[VALOR PPTO]])</f>
        <v>-0.14305490046746852</v>
      </c>
      <c r="AB1278" s="2">
        <f>+DETALLE_GD_1[[#This Row],[VALOR PPTO]]*DETALLE_GD_1[[#This Row],[CANTIDAD RECIBIDA]]</f>
        <v>146674.50700000001</v>
      </c>
      <c r="AC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78" s="3">
        <f>+DETALLE_GD_1[[#This Row],[CANTIDAD SOLICITADA]]-DETALLE_GD_1[[#This Row],[DEVOLUCIÓN]]</f>
        <v>70</v>
      </c>
      <c r="AE1278" s="38" t="str">
        <f>+_xlfn.XLOOKUP(DETALLE_GD_1[[#This Row],[CODIGO]],PRODUCTOS[CODIGO],PRODUCTOS[DESC CORTA],"",0)</f>
        <v>CUBREJUNTA</v>
      </c>
    </row>
    <row r="1279" spans="1:31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6"/>
      <c r="V1279" s="2"/>
      <c r="W1279">
        <v>6116</v>
      </c>
      <c r="X1279" s="2">
        <v>6579000000</v>
      </c>
      <c r="Y1279" s="6">
        <v>8168.4788239999998</v>
      </c>
      <c r="Z1279" s="38">
        <v>10010</v>
      </c>
      <c r="AA1279" s="86">
        <f>+((DETALLE_GD_1[[#This Row],[VALOR X UN (GD)]]-DETALLE_GD_1[[#This Row],[VALOR PPTO]])/DETALLE_GD_1[[#This Row],[VALOR PPTO]])</f>
        <v>-0.16838861110834979</v>
      </c>
      <c r="AB1279" s="2">
        <f>+DETALLE_GD_1[[#This Row],[VALOR PPTO]]*DETALLE_GD_1[[#This Row],[CANTIDAD RECIBIDA]]</f>
        <v>8168.4787999999999</v>
      </c>
      <c r="AC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79" s="3">
        <f>+DETALLE_GD_1[[#This Row],[CANTIDAD SOLICITADA]]-DETALLE_GD_1[[#This Row],[DEVOLUCIÓN]]</f>
        <v>4</v>
      </c>
      <c r="AE1279" s="38" t="str">
        <f>+_xlfn.XLOOKUP(DETALLE_GD_1[[#This Row],[CODIGO]],PRODUCTOS[CODIGO],PRODUCTOS[DESC CORTA],"",0)</f>
        <v>BROCHA 5/8 X4</v>
      </c>
    </row>
    <row r="1280" spans="1:31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6"/>
      <c r="V1280" s="2"/>
      <c r="W1280">
        <v>6116</v>
      </c>
      <c r="X1280" s="2">
        <v>6579000000</v>
      </c>
      <c r="Y1280" s="6">
        <v>11430.053096</v>
      </c>
      <c r="Z1280" s="38">
        <v>10010</v>
      </c>
      <c r="AA1280" s="86">
        <f>+((DETALLE_GD_1[[#This Row],[VALOR X UN (GD)]]-DETALLE_GD_1[[#This Row],[VALOR PPTO]])/DETALLE_GD_1[[#This Row],[VALOR PPTO]])</f>
        <v>2.3575393332377239E-3</v>
      </c>
      <c r="AB1280" s="2">
        <f>+DETALLE_GD_1[[#This Row],[VALOR PPTO]]*DETALLE_GD_1[[#This Row],[CANTIDAD RECIBIDA]]</f>
        <v>11430.0532</v>
      </c>
      <c r="AC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0" s="3">
        <f>+DETALLE_GD_1[[#This Row],[CANTIDAD SOLICITADA]]-DETALLE_GD_1[[#This Row],[DEVOLUCIÓN]]</f>
        <v>4</v>
      </c>
      <c r="AE1280" s="38" t="str">
        <f>+_xlfn.XLOOKUP(DETALLE_GD_1[[#This Row],[CODIGO]],PRODUCTOS[CODIGO],PRODUCTOS[DESC CORTA],"",0)</f>
        <v>RODILLO CHIPORRO</v>
      </c>
    </row>
    <row r="1281" spans="1:31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6"/>
      <c r="V1281" s="2"/>
      <c r="W1281">
        <v>6116</v>
      </c>
      <c r="X1281" s="2">
        <v>6579000000</v>
      </c>
      <c r="Y1281" s="6">
        <v>1866.9503550000009</v>
      </c>
      <c r="Z1281" s="38">
        <v>10010</v>
      </c>
      <c r="AA1281" s="86">
        <f>+((DETALLE_GD_1[[#This Row],[VALOR X UN (GD)]]-DETALLE_GD_1[[#This Row],[VALOR PPTO]])/DETALLE_GD_1[[#This Row],[VALOR PPTO]])</f>
        <v>2.6567390328128124E-5</v>
      </c>
      <c r="AB1281" s="2">
        <f>+DETALLE_GD_1[[#This Row],[VALOR PPTO]]*DETALLE_GD_1[[#This Row],[CANTIDAD RECIBIDA]]</f>
        <v>1866.9503999999999</v>
      </c>
      <c r="AC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1" s="3">
        <f>+DETALLE_GD_1[[#This Row],[CANTIDAD SOLICITADA]]-DETALLE_GD_1[[#This Row],[DEVOLUCIÓN]]</f>
        <v>1</v>
      </c>
      <c r="AE1281" s="38">
        <f>+_xlfn.XLOOKUP(DETALLE_GD_1[[#This Row],[CODIGO]],PRODUCTOS[CODIGO],PRODUCTOS[DESC CORTA],"",0)</f>
        <v>0</v>
      </c>
    </row>
    <row r="1282" spans="1:31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6"/>
      <c r="V1282" s="2"/>
      <c r="W1282">
        <v>6116</v>
      </c>
      <c r="X1282" s="2">
        <v>6579000000</v>
      </c>
      <c r="Y1282" s="6">
        <v>475295.51668</v>
      </c>
      <c r="Z1282" s="38">
        <v>10010</v>
      </c>
      <c r="AA1282" s="86">
        <f>+((DETALLE_GD_1[[#This Row],[VALOR X UN (GD)]]-DETALLE_GD_1[[#This Row],[VALOR PPTO]])/DETALLE_GD_1[[#This Row],[VALOR PPTO]])</f>
        <v>9.3378713886288892E-2</v>
      </c>
      <c r="AB1282" s="2">
        <f>+DETALLE_GD_1[[#This Row],[VALOR PPTO]]*DETALLE_GD_1[[#This Row],[CANTIDAD RECIBIDA]]</f>
        <v>475295.516</v>
      </c>
      <c r="AC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2" s="3">
        <f>+DETALLE_GD_1[[#This Row],[CANTIDAD SOLICITADA]]-DETALLE_GD_1[[#This Row],[DEVOLUCIÓN]]</f>
        <v>40</v>
      </c>
      <c r="AE1282" s="38" t="str">
        <f>+_xlfn.XLOOKUP(DETALLE_GD_1[[#This Row],[CODIGO]],PRODUCTOS[CODIGO],PRODUCTOS[DESC CORTA],"",0)</f>
        <v>PISO TARKET</v>
      </c>
    </row>
    <row r="1283" spans="1:31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6"/>
      <c r="V1283" s="2"/>
      <c r="W1283">
        <v>6116</v>
      </c>
      <c r="X1283" s="2">
        <v>6579000000</v>
      </c>
      <c r="Y1283" s="6">
        <v>350000.00000000029</v>
      </c>
      <c r="Z1283" s="38">
        <v>10010</v>
      </c>
      <c r="AA1283" s="86">
        <f>+((DETALLE_GD_1[[#This Row],[VALOR X UN (GD)]]-DETALLE_GD_1[[#This Row],[VALOR PPTO]])/DETALLE_GD_1[[#This Row],[VALOR PPTO]])</f>
        <v>0</v>
      </c>
      <c r="AB1283" s="2">
        <f>+DETALLE_GD_1[[#This Row],[VALOR PPTO]]*DETALLE_GD_1[[#This Row],[CANTIDAD RECIBIDA]]</f>
        <v>350000</v>
      </c>
      <c r="AC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3" s="3">
        <f>+DETALLE_GD_1[[#This Row],[CANTIDAD SOLICITADA]]-DETALLE_GD_1[[#This Row],[DEVOLUCIÓN]]</f>
        <v>10</v>
      </c>
      <c r="AE1283" s="38" t="str">
        <f>+_xlfn.XLOOKUP(DETALLE_GD_1[[#This Row],[CODIGO]],PRODUCTOS[CODIGO],PRODUCTOS[DESC CORTA],"",0)</f>
        <v>CLAVO HELICOIDAL PROFIX</v>
      </c>
    </row>
    <row r="1284" spans="1:31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6"/>
      <c r="V1284" s="2">
        <v>19592390</v>
      </c>
      <c r="W1284">
        <v>6116</v>
      </c>
      <c r="X1284" s="2">
        <v>6579000000</v>
      </c>
      <c r="Y1284" s="6">
        <v>823993.41758399969</v>
      </c>
      <c r="Z1284" s="38">
        <v>10010</v>
      </c>
      <c r="AA1284" s="86">
        <f>+((DETALLE_GD_1[[#This Row],[VALOR X UN (GD)]]-DETALLE_GD_1[[#This Row],[VALOR PPTO]])/DETALLE_GD_1[[#This Row],[VALOR PPTO]])</f>
        <v>-1.8024924606921761E-2</v>
      </c>
      <c r="AB1284" s="2">
        <f>+DETALLE_GD_1[[#This Row],[VALOR PPTO]]*DETALLE_GD_1[[#This Row],[CANTIDAD RECIBIDA]]</f>
        <v>823993.41599999997</v>
      </c>
      <c r="AC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4" s="3">
        <f>+DETALLE_GD_1[[#This Row],[CANTIDAD SOLICITADA]]-DETALLE_GD_1[[#This Row],[DEVOLUCIÓN]]</f>
        <v>72</v>
      </c>
      <c r="AE1284" s="38" t="str">
        <f>+_xlfn.XLOOKUP(DETALLE_GD_1[[#This Row],[CODIGO]],PRODUCTOS[CODIGO],PRODUCTOS[DESC CORTA],"",0)</f>
        <v>OSB 11MM</v>
      </c>
    </row>
    <row r="1285" spans="1:31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6"/>
      <c r="V1285" s="2"/>
      <c r="W1285">
        <v>6116</v>
      </c>
      <c r="X1285" s="2">
        <v>6579000000</v>
      </c>
      <c r="Y1285" s="6">
        <v>3412617.0849120007</v>
      </c>
      <c r="Z1285" s="38">
        <v>10010</v>
      </c>
      <c r="AA1285" s="86">
        <f>+((DETALLE_GD_1[[#This Row],[VALOR X UN (GD)]]-DETALLE_GD_1[[#This Row],[VALOR PPTO]])/DETALLE_GD_1[[#This Row],[VALOR PPTO]])</f>
        <v>-3.3789560550217482E-3</v>
      </c>
      <c r="AB1285" s="2">
        <f>+DETALLE_GD_1[[#This Row],[VALOR PPTO]]*DETALLE_GD_1[[#This Row],[CANTIDAD RECIBIDA]]</f>
        <v>3412617.0959999999</v>
      </c>
      <c r="AC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85" s="3">
        <f>+DETALLE_GD_1[[#This Row],[CANTIDAD SOLICITADA]]-DETALLE_GD_1[[#This Row],[DEVOLUCIÓN]]</f>
        <v>336</v>
      </c>
      <c r="AE1285" s="38" t="str">
        <f>+_xlfn.XLOOKUP(DETALLE_GD_1[[#This Row],[CODIGO]],PRODUCTOS[CODIGO],PRODUCTOS[DESC CORTA],"",0)</f>
        <v>PINO 2X6X400</v>
      </c>
    </row>
    <row r="1286" spans="1:31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6"/>
      <c r="V1286" s="2"/>
      <c r="W1286">
        <v>6116</v>
      </c>
      <c r="X1286" s="2">
        <v>6579000000</v>
      </c>
      <c r="Y1286" s="6">
        <v>82279.617024000006</v>
      </c>
      <c r="Z1286" s="38">
        <v>10010</v>
      </c>
      <c r="AA1286" s="86">
        <f>+((DETALLE_GD_1[[#This Row],[VALOR X UN (GD)]]-DETALLE_GD_1[[#This Row],[VALOR PPTO]])/DETALLE_GD_1[[#This Row],[VALOR PPTO]])</f>
        <v>8.6842689119469241E-2</v>
      </c>
      <c r="AB1286" s="2">
        <f>+DETALLE_GD_1[[#This Row],[VALOR PPTO]]*DETALLE_GD_1[[#This Row],[CANTIDAD RECIBIDA]]</f>
        <v>82279.616999999998</v>
      </c>
      <c r="AC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6" s="3">
        <f>+DETALLE_GD_1[[#This Row],[CANTIDAD SOLICITADA]]-DETALLE_GD_1[[#This Row],[DEVOLUCIÓN]]</f>
        <v>6</v>
      </c>
      <c r="AE1286" s="38">
        <f>+_xlfn.XLOOKUP(DETALLE_GD_1[[#This Row],[CODIGO]],PRODUCTOS[CODIGO],PRODUCTOS[DESC CORTA],"",0)</f>
        <v>0</v>
      </c>
    </row>
    <row r="1287" spans="1:31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6"/>
      <c r="V1287" s="2"/>
      <c r="W1287">
        <v>6116</v>
      </c>
      <c r="X1287" s="2">
        <v>6579000000</v>
      </c>
      <c r="Y1287" s="6">
        <v>111716.603774</v>
      </c>
      <c r="Z1287" s="38">
        <v>10010</v>
      </c>
      <c r="AA1287" s="86">
        <f>+((DETALLE_GD_1[[#This Row],[VALOR X UN (GD)]]-DETALLE_GD_1[[#This Row],[VALOR PPTO]])/DETALLE_GD_1[[#This Row],[VALOR PPTO]])</f>
        <v>0.10268300153965119</v>
      </c>
      <c r="AB1287" s="2">
        <f>+DETALLE_GD_1[[#This Row],[VALOR PPTO]]*DETALLE_GD_1[[#This Row],[CANTIDAD RECIBIDA]]</f>
        <v>111716.6038</v>
      </c>
      <c r="AC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7" s="3">
        <f>+DETALLE_GD_1[[#This Row],[CANTIDAD SOLICITADA]]-DETALLE_GD_1[[#This Row],[DEVOLUCIÓN]]</f>
        <v>2</v>
      </c>
      <c r="AE1287" s="38">
        <f>+_xlfn.XLOOKUP(DETALLE_GD_1[[#This Row],[CODIGO]],PRODUCTOS[CODIGO],PRODUCTOS[DESC CORTA],"",0)</f>
        <v>0</v>
      </c>
    </row>
    <row r="1288" spans="1:31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6"/>
      <c r="V1288" s="2"/>
      <c r="W1288">
        <v>6116</v>
      </c>
      <c r="X1288" s="2">
        <v>6579000000</v>
      </c>
      <c r="Y1288" s="6">
        <v>106065</v>
      </c>
      <c r="Z1288" s="38">
        <v>10010</v>
      </c>
      <c r="AA1288" s="86">
        <f>+((DETALLE_GD_1[[#This Row],[VALOR X UN (GD)]]-DETALLE_GD_1[[#This Row],[VALOR PPTO]])/DETALLE_GD_1[[#This Row],[VALOR PPTO]])</f>
        <v>0</v>
      </c>
      <c r="AB1288" s="2">
        <f>+DETALLE_GD_1[[#This Row],[VALOR PPTO]]*DETALLE_GD_1[[#This Row],[CANTIDAD RECIBIDA]]</f>
        <v>106065</v>
      </c>
      <c r="AC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8" s="3">
        <f>+DETALLE_GD_1[[#This Row],[CANTIDAD SOLICITADA]]-DETALLE_GD_1[[#This Row],[DEVOLUCIÓN]]</f>
        <v>5</v>
      </c>
      <c r="AE1288" s="38" t="str">
        <f>+_xlfn.XLOOKUP(DETALLE_GD_1[[#This Row],[CODIGO]],PRODUCTOS[CODIGO],PRODUCTOS[DESC CORTA],"",0)</f>
        <v>COLA FRIA</v>
      </c>
    </row>
    <row r="1289" spans="1:31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6"/>
      <c r="V1289" s="2"/>
      <c r="W1289">
        <v>6116</v>
      </c>
      <c r="X1289" s="2">
        <v>6579000000</v>
      </c>
      <c r="Y1289" s="6">
        <v>94896.269539999994</v>
      </c>
      <c r="Z1289" s="38">
        <v>10010</v>
      </c>
      <c r="AA1289" s="86">
        <f>+((DETALLE_GD_1[[#This Row],[VALOR X UN (GD)]]-DETALLE_GD_1[[#This Row],[VALOR PPTO]])/DETALLE_GD_1[[#This Row],[VALOR PPTO]])</f>
        <v>-2.8409968182735337E-6</v>
      </c>
      <c r="AB1289" s="2">
        <f>+DETALLE_GD_1[[#This Row],[VALOR PPTO]]*DETALLE_GD_1[[#This Row],[CANTIDAD RECIBIDA]]</f>
        <v>94896.2696</v>
      </c>
      <c r="AC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89" s="3">
        <f>+DETALLE_GD_1[[#This Row],[CANTIDAD SOLICITADA]]-DETALLE_GD_1[[#This Row],[DEVOLUCIÓN]]</f>
        <v>4</v>
      </c>
      <c r="AE1289" s="38">
        <f>+_xlfn.XLOOKUP(DETALLE_GD_1[[#This Row],[CODIGO]],PRODUCTOS[CODIGO],PRODUCTOS[DESC CORTA],"",0)</f>
        <v>0</v>
      </c>
    </row>
    <row r="1290" spans="1:31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6"/>
      <c r="V1290" s="2"/>
      <c r="W1290">
        <v>6116</v>
      </c>
      <c r="X1290" s="2">
        <v>6579000000</v>
      </c>
      <c r="Y1290" s="6">
        <v>709762.85999999987</v>
      </c>
      <c r="Z1290" s="38">
        <v>10010</v>
      </c>
      <c r="AA1290" s="86">
        <f>+((DETALLE_GD_1[[#This Row],[VALOR X UN (GD)]]-DETALLE_GD_1[[#This Row],[VALOR PPTO]])/DETALLE_GD_1[[#This Row],[VALOR PPTO]])</f>
        <v>2.1133821040261184E-7</v>
      </c>
      <c r="AB1290" s="2">
        <f>+DETALLE_GD_1[[#This Row],[VALOR PPTO]]*DETALLE_GD_1[[#This Row],[CANTIDAD RECIBIDA]]</f>
        <v>709762.8</v>
      </c>
      <c r="AC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0" s="3">
        <f>+DETALLE_GD_1[[#This Row],[CANTIDAD SOLICITADA]]-DETALLE_GD_1[[#This Row],[DEVOLUCIÓN]]</f>
        <v>1500</v>
      </c>
      <c r="AE1290" s="38" t="str">
        <f>+_xlfn.XLOOKUP(DETALLE_GD_1[[#This Row],[CODIGO]],PRODUCTOS[CODIGO],PRODUCTOS[DESC CORTA],"",0)</f>
        <v>TORNILLO SIMPSON 6"</v>
      </c>
    </row>
    <row r="1291" spans="1:31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6"/>
      <c r="V1291" s="2"/>
      <c r="W1291">
        <v>6116</v>
      </c>
      <c r="X1291" s="2">
        <v>6579000000</v>
      </c>
      <c r="Y1291" s="6">
        <v>921582.1671000002</v>
      </c>
      <c r="Z1291" s="38">
        <v>10010</v>
      </c>
      <c r="AA1291" s="86">
        <f>+((DETALLE_GD_1[[#This Row],[VALOR X UN (GD)]]-DETALLE_GD_1[[#This Row],[VALOR PPTO]])/DETALLE_GD_1[[#This Row],[VALOR PPTO]])</f>
        <v>-1.8229519378380471E-7</v>
      </c>
      <c r="AB1291" s="2">
        <f>+DETALLE_GD_1[[#This Row],[VALOR PPTO]]*DETALLE_GD_1[[#This Row],[CANTIDAD RECIBIDA]]</f>
        <v>921582.16799999995</v>
      </c>
      <c r="AC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1" s="3">
        <f>+DETALLE_GD_1[[#This Row],[CANTIDAD SOLICITADA]]-DETALLE_GD_1[[#This Row],[DEVOLUCIÓN]]</f>
        <v>60</v>
      </c>
      <c r="AE1291" s="38" t="str">
        <f>+_xlfn.XLOOKUP(DETALLE_GD_1[[#This Row],[CODIGO]],PRODUCTOS[CODIGO],PRODUCTOS[DESC CORTA],"",0)</f>
        <v>PINO 3X8X320</v>
      </c>
    </row>
    <row r="1292" spans="1:31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6"/>
      <c r="V1292" s="2"/>
      <c r="W1292">
        <v>6116</v>
      </c>
      <c r="X1292" s="2">
        <v>6579000000</v>
      </c>
      <c r="Y1292" s="6">
        <v>959764.51785405388</v>
      </c>
      <c r="Z1292" s="38">
        <v>10010</v>
      </c>
      <c r="AA1292" s="86">
        <f>+((DETALLE_GD_1[[#This Row],[VALOR X UN (GD)]]-DETALLE_GD_1[[#This Row],[VALOR PPTO]])/DETALLE_GD_1[[#This Row],[VALOR PPTO]])</f>
        <v>-0.96749640146098337</v>
      </c>
      <c r="AB1292" s="2">
        <f>+DETALLE_GD_1[[#This Row],[VALOR PPTO]]*DETALLE_GD_1[[#This Row],[CANTIDAD RECIBIDA]]</f>
        <v>959764.5</v>
      </c>
      <c r="AC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2" s="3">
        <f>+DETALLE_GD_1[[#This Row],[CANTIDAD SOLICITADA]]-DETALLE_GD_1[[#This Row],[DEVOLUCIÓN]]</f>
        <v>9000</v>
      </c>
      <c r="AE1292" s="38" t="str">
        <f>+_xlfn.XLOOKUP(DETALLE_GD_1[[#This Row],[CODIGO]],PRODUCTOS[CODIGO],PRODUCTOS[DESC CORTA],"",0)</f>
        <v>TORNILLO CRS 6X1 5/8</v>
      </c>
    </row>
    <row r="1293" spans="1:31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6"/>
      <c r="V1293" s="2"/>
      <c r="W1293">
        <v>6116</v>
      </c>
      <c r="X1293" s="2">
        <v>6579000000</v>
      </c>
      <c r="Y1293" s="6">
        <v>446685</v>
      </c>
      <c r="Z1293" s="38">
        <v>10010</v>
      </c>
      <c r="AA1293" s="86">
        <f>+((DETALLE_GD_1[[#This Row],[VALOR X UN (GD)]]-DETALLE_GD_1[[#This Row],[VALOR PPTO]])/DETALLE_GD_1[[#This Row],[VALOR PPTO]])</f>
        <v>0.31116782632056145</v>
      </c>
      <c r="AB1293" s="2">
        <f>+DETALLE_GD_1[[#This Row],[VALOR PPTO]]*DETALLE_GD_1[[#This Row],[CANTIDAD RECIBIDA]]</f>
        <v>446685</v>
      </c>
      <c r="AC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3" s="3">
        <f>+DETALLE_GD_1[[#This Row],[CANTIDAD SOLICITADA]]-DETALLE_GD_1[[#This Row],[DEVOLUCIÓN]]</f>
        <v>15</v>
      </c>
      <c r="AE1293" s="38">
        <f>+_xlfn.XLOOKUP(DETALLE_GD_1[[#This Row],[CODIGO]],PRODUCTOS[CODIGO],PRODUCTOS[DESC CORTA],"",0)</f>
        <v>0</v>
      </c>
    </row>
    <row r="1294" spans="1:31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6"/>
      <c r="V1294" s="2"/>
      <c r="W1294">
        <v>6116</v>
      </c>
      <c r="X1294" s="2">
        <v>6579000000</v>
      </c>
      <c r="Y1294" s="6">
        <v>1947659.9999999993</v>
      </c>
      <c r="Z1294" s="38">
        <v>10010</v>
      </c>
      <c r="AA1294" s="86">
        <f>+((DETALLE_GD_1[[#This Row],[VALOR X UN (GD)]]-DETALLE_GD_1[[#This Row],[VALOR PPTO]])/DETALLE_GD_1[[#This Row],[VALOR PPTO]])</f>
        <v>-5.1855560005389863E-5</v>
      </c>
      <c r="AB1294" s="2">
        <f>+DETALLE_GD_1[[#This Row],[VALOR PPTO]]*DETALLE_GD_1[[#This Row],[CANTIDAD RECIBIDA]]</f>
        <v>1947660</v>
      </c>
      <c r="AC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4" s="3">
        <f>+DETALLE_GD_1[[#This Row],[CANTIDAD SOLICITADA]]-DETALLE_GD_1[[#This Row],[DEVOLUCIÓN]]</f>
        <v>130</v>
      </c>
      <c r="AE1294" s="38" t="str">
        <f>+_xlfn.XLOOKUP(DETALLE_GD_1[[#This Row],[CODIGO]],PRODUCTOS[CODIGO],PRODUCTOS[DESC CORTA],"",0)</f>
        <v>TERCIADO FENOLICO</v>
      </c>
    </row>
    <row r="1295" spans="1:31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6"/>
      <c r="V1295" s="2"/>
      <c r="W1295">
        <v>6116</v>
      </c>
      <c r="X1295" s="2">
        <v>6579000000</v>
      </c>
      <c r="Y1295" s="6">
        <v>209999.76960000017</v>
      </c>
      <c r="Z1295" s="38">
        <v>10010</v>
      </c>
      <c r="AA1295" s="86">
        <f>+((DETALLE_GD_1[[#This Row],[VALOR X UN (GD)]]-DETALLE_GD_1[[#This Row],[VALOR PPTO]])/DETALLE_GD_1[[#This Row],[VALOR PPTO]])</f>
        <v>2.4467885106154486E-2</v>
      </c>
      <c r="AB1295" s="2">
        <f>+DETALLE_GD_1[[#This Row],[VALOR PPTO]]*DETALLE_GD_1[[#This Row],[CANTIDAD RECIBIDA]]</f>
        <v>209999.75999999998</v>
      </c>
      <c r="AC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5" s="3">
        <f>+DETALLE_GD_1[[#This Row],[CANTIDAD SOLICITADA]]-DETALLE_GD_1[[#This Row],[DEVOLUCIÓN]]</f>
        <v>300</v>
      </c>
      <c r="AE1295" s="38">
        <f>+_xlfn.XLOOKUP(DETALLE_GD_1[[#This Row],[CODIGO]],PRODUCTOS[CODIGO],PRODUCTOS[DESC CORTA],"",0)</f>
        <v>0</v>
      </c>
    </row>
    <row r="1296" spans="1:31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6"/>
      <c r="V1296" s="2"/>
      <c r="W1296">
        <v>6116</v>
      </c>
      <c r="X1296" s="2">
        <v>6579000000</v>
      </c>
      <c r="Y1296" s="6">
        <v>150703.97545999996</v>
      </c>
      <c r="Z1296" s="38">
        <v>10010</v>
      </c>
      <c r="AA1296" s="86">
        <f>+((DETALLE_GD_1[[#This Row],[VALOR X UN (GD)]]-DETALLE_GD_1[[#This Row],[VALOR PPTO]])/DETALLE_GD_1[[#This Row],[VALOR PPTO]])</f>
        <v>3.186677713090557E-4</v>
      </c>
      <c r="AB1296" s="2">
        <f>+DETALLE_GD_1[[#This Row],[VALOR PPTO]]*DETALLE_GD_1[[#This Row],[CANTIDAD RECIBIDA]]</f>
        <v>150703.9755</v>
      </c>
      <c r="AC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6" s="3">
        <f>+DETALLE_GD_1[[#This Row],[CANTIDAD SOLICITADA]]-DETALLE_GD_1[[#This Row],[DEVOLUCIÓN]]</f>
        <v>1</v>
      </c>
      <c r="AE1296" s="38">
        <f>+_xlfn.XLOOKUP(DETALLE_GD_1[[#This Row],[CODIGO]],PRODUCTOS[CODIGO],PRODUCTOS[DESC CORTA],"",0)</f>
        <v>0</v>
      </c>
    </row>
    <row r="1297" spans="1:31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6"/>
      <c r="V1297" s="2"/>
      <c r="W1297">
        <v>6116</v>
      </c>
      <c r="X1297" s="2">
        <v>6579000000</v>
      </c>
      <c r="Y1297" s="6">
        <v>85376.31575199998</v>
      </c>
      <c r="Z1297" s="38">
        <v>10010</v>
      </c>
      <c r="AA1297" s="86">
        <f>+((DETALLE_GD_1[[#This Row],[VALOR X UN (GD)]]-DETALLE_GD_1[[#This Row],[VALOR PPTO]])/DETALLE_GD_1[[#This Row],[VALOR PPTO]])</f>
        <v>-8.7006734213511128E-2</v>
      </c>
      <c r="AB1297" s="2">
        <f>+DETALLE_GD_1[[#This Row],[VALOR PPTO]]*DETALLE_GD_1[[#This Row],[CANTIDAD RECIBIDA]]</f>
        <v>85376.324800000002</v>
      </c>
      <c r="AC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297" s="3">
        <f>+DETALLE_GD_1[[#This Row],[CANTIDAD SOLICITADA]]-DETALLE_GD_1[[#This Row],[DEVOLUCIÓN]]</f>
        <v>232</v>
      </c>
      <c r="AE1297" s="38" t="str">
        <f>+_xlfn.XLOOKUP(DETALLE_GD_1[[#This Row],[CODIGO]],PRODUCTOS[CODIGO],PRODUCTOS[DESC CORTA],"",0)</f>
        <v>CONECTOR DENTADO</v>
      </c>
    </row>
    <row r="1298" spans="1:31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6"/>
      <c r="V1298" s="2"/>
      <c r="W1298">
        <v>6116</v>
      </c>
      <c r="X1298" s="2">
        <v>6579000000</v>
      </c>
      <c r="Y1298" s="6">
        <v>73879.636363999962</v>
      </c>
      <c r="Z1298" s="38">
        <v>10010</v>
      </c>
      <c r="AA1298" s="86">
        <f>+((DETALLE_GD_1[[#This Row],[VALOR X UN (GD)]]-DETALLE_GD_1[[#This Row],[VALOR PPTO]])/DETALLE_GD_1[[#This Row],[VALOR PPTO]])</f>
        <v>4.92151853628979E-6</v>
      </c>
      <c r="AB1298" s="2">
        <f>+DETALLE_GD_1[[#This Row],[VALOR PPTO]]*DETALLE_GD_1[[#This Row],[CANTIDAD RECIBIDA]]</f>
        <v>73879.636400000003</v>
      </c>
      <c r="AC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8" s="3">
        <f>+DETALLE_GD_1[[#This Row],[CANTIDAD SOLICITADA]]-DETALLE_GD_1[[#This Row],[DEVOLUCIÓN]]</f>
        <v>2</v>
      </c>
      <c r="AE1298" s="38" t="str">
        <f>+_xlfn.XLOOKUP(DETALLE_GD_1[[#This Row],[CODIGO]],PRODUCTOS[CODIGO],PRODUCTOS[DESC CORTA],"",0)</f>
        <v>CLAVO R20</v>
      </c>
    </row>
    <row r="1299" spans="1:31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6"/>
      <c r="V1299" s="2"/>
      <c r="W1299">
        <v>6116</v>
      </c>
      <c r="X1299" s="2">
        <v>6579000000</v>
      </c>
      <c r="Y1299" s="6">
        <v>1771709.0217599999</v>
      </c>
      <c r="Z1299" s="38">
        <v>10010</v>
      </c>
      <c r="AA1299" s="86">
        <f>+((DETALLE_GD_1[[#This Row],[VALOR X UN (GD)]]-DETALLE_GD_1[[#This Row],[VALOR PPTO]])/DETALLE_GD_1[[#This Row],[VALOR PPTO]])</f>
        <v>2.6765668265851812E-2</v>
      </c>
      <c r="AB1299" s="2">
        <f>+DETALLE_GD_1[[#This Row],[VALOR PPTO]]*DETALLE_GD_1[[#This Row],[CANTIDAD RECIBIDA]]</f>
        <v>1771709.024</v>
      </c>
      <c r="AC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299" s="3">
        <f>+DETALLE_GD_1[[#This Row],[CANTIDAD SOLICITADA]]-DETALLE_GD_1[[#This Row],[DEVOLUCIÓN]]</f>
        <v>80</v>
      </c>
      <c r="AE1299" s="38" t="str">
        <f>+_xlfn.XLOOKUP(DETALLE_GD_1[[#This Row],[CODIGO]],PRODUCTOS[CODIGO],PRODUCTOS[DESC CORTA],"",0)</f>
        <v>VOLCANITA EMPAPELADA CIELO</v>
      </c>
    </row>
    <row r="1300" spans="1:31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6"/>
      <c r="V1300" s="2"/>
      <c r="W1300">
        <v>6116</v>
      </c>
      <c r="X1300" s="2">
        <v>6579000000</v>
      </c>
      <c r="Y1300" s="6">
        <v>1622474.7756000008</v>
      </c>
      <c r="Z1300" s="38">
        <v>10010</v>
      </c>
      <c r="AA1300" s="86">
        <f>+((DETALLE_GD_1[[#This Row],[VALOR X UN (GD)]]-DETALLE_GD_1[[#This Row],[VALOR PPTO]])/DETALLE_GD_1[[#This Row],[VALOR PPTO]])</f>
        <v>-3.7891448672276291E-3</v>
      </c>
      <c r="AB1300" s="2">
        <f>+DETALLE_GD_1[[#This Row],[VALOR PPTO]]*DETALLE_GD_1[[#This Row],[CANTIDAD RECIBIDA]]</f>
        <v>1622474.784</v>
      </c>
      <c r="AC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0" s="3">
        <f>+DETALLE_GD_1[[#This Row],[CANTIDAD SOLICITADA]]-DETALLE_GD_1[[#This Row],[DEVOLUCIÓN]]</f>
        <v>168</v>
      </c>
      <c r="AE1300" s="38" t="str">
        <f>+_xlfn.XLOOKUP(DETALLE_GD_1[[#This Row],[CODIGO]],PRODUCTOS[CODIGO],PRODUCTOS[DESC CORTA],"",0)</f>
        <v>OSB 9.5</v>
      </c>
    </row>
    <row r="1301" spans="1:31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6"/>
      <c r="V1301" s="2"/>
      <c r="W1301">
        <v>6116</v>
      </c>
      <c r="X1301" s="2">
        <v>6579000000</v>
      </c>
      <c r="Y1301" s="6">
        <v>0</v>
      </c>
      <c r="Z1301" s="38">
        <v>10010</v>
      </c>
      <c r="AA1301" s="86" t="e">
        <f>+((DETALLE_GD_1[[#This Row],[VALOR X UN (GD)]]-DETALLE_GD_1[[#This Row],[VALOR PPTO]])/DETALLE_GD_1[[#This Row],[VALOR PPTO]])</f>
        <v>#DIV/0!</v>
      </c>
      <c r="AB1301" s="2">
        <f>+DETALLE_GD_1[[#This Row],[VALOR PPTO]]*DETALLE_GD_1[[#This Row],[CANTIDAD RECIBIDA]]</f>
        <v>0</v>
      </c>
      <c r="AC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1" s="3">
        <f>+DETALLE_GD_1[[#This Row],[CANTIDAD SOLICITADA]]-DETALLE_GD_1[[#This Row],[DEVOLUCIÓN]]</f>
        <v>10</v>
      </c>
      <c r="AE1301" s="38" t="str">
        <f>+_xlfn.XLOOKUP(DETALLE_GD_1[[#This Row],[CODIGO]],PRODUCTOS[CODIGO],PRODUCTOS[DESC CORTA],"",0)</f>
        <v>HOLDOWN TENSIONADOR</v>
      </c>
    </row>
    <row r="1302" spans="1:31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6"/>
      <c r="V1302" s="2"/>
      <c r="W1302">
        <v>6116</v>
      </c>
      <c r="X1302" s="2">
        <v>6579000000</v>
      </c>
      <c r="Y1302" s="6">
        <v>4000292.0093</v>
      </c>
      <c r="Z1302" s="38">
        <v>10010</v>
      </c>
      <c r="AA1302" s="86">
        <f>+((DETALLE_GD_1[[#This Row],[VALOR X UN (GD)]]-DETALLE_GD_1[[#This Row],[VALOR PPTO]])/DETALLE_GD_1[[#This Row],[VALOR PPTO]])</f>
        <v>-1.5325383708675866E-2</v>
      </c>
      <c r="AB1302" s="2">
        <f>+DETALLE_GD_1[[#This Row],[VALOR PPTO]]*DETALLE_GD_1[[#This Row],[CANTIDAD RECIBIDA]]</f>
        <v>4000292.0100000002</v>
      </c>
      <c r="AC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2" s="3">
        <f>+DETALLE_GD_1[[#This Row],[CANTIDAD SOLICITADA]]-DETALLE_GD_1[[#This Row],[DEVOLUCIÓN]]</f>
        <v>100</v>
      </c>
      <c r="AE1302" s="38" t="str">
        <f>+_xlfn.XLOOKUP(DETALLE_GD_1[[#This Row],[CODIGO]],PRODUCTOS[CODIGO],PRODUCTOS[DESC CORTA],"",0)</f>
        <v>PB2</v>
      </c>
    </row>
    <row r="1303" spans="1:31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6"/>
      <c r="V1303" s="2"/>
      <c r="W1303">
        <v>6116</v>
      </c>
      <c r="X1303" s="2">
        <v>6579000000</v>
      </c>
      <c r="Y1303" s="6">
        <v>2961510.1115760002</v>
      </c>
      <c r="Z1303" s="38">
        <v>10010</v>
      </c>
      <c r="AA1303" s="86">
        <f>+((DETALLE_GD_1[[#This Row],[VALOR X UN (GD)]]-DETALLE_GD_1[[#This Row],[VALOR PPTO]])/DETALLE_GD_1[[#This Row],[VALOR PPTO]])</f>
        <v>-5.7529811581396841E-2</v>
      </c>
      <c r="AB1303" s="2">
        <f>+DETALLE_GD_1[[#This Row],[VALOR PPTO]]*DETALLE_GD_1[[#This Row],[CANTIDAD RECIBIDA]]</f>
        <v>2961510.12</v>
      </c>
      <c r="AC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3" s="3">
        <f>+DETALLE_GD_1[[#This Row],[CANTIDAD SOLICITADA]]-DETALLE_GD_1[[#This Row],[DEVOLUCIÓN]]</f>
        <v>216</v>
      </c>
      <c r="AE1303" s="38" t="str">
        <f>+_xlfn.XLOOKUP(DETALLE_GD_1[[#This Row],[CODIGO]],PRODUCTOS[CODIGO],PRODUCTOS[DESC CORTA],"",0)</f>
        <v>PINO 2X8X4</v>
      </c>
    </row>
    <row r="1304" spans="1:31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6"/>
      <c r="V1304" s="2">
        <v>4764620</v>
      </c>
      <c r="W1304">
        <v>6116</v>
      </c>
      <c r="X1304" s="2">
        <v>6579000000</v>
      </c>
      <c r="Y1304" s="6">
        <v>4764640.0000000009</v>
      </c>
      <c r="Z1304" s="38">
        <v>10010</v>
      </c>
      <c r="AA1304" s="86">
        <f>+((DETALLE_GD_1[[#This Row],[VALOR X UN (GD)]]-DETALLE_GD_1[[#This Row],[VALOR PPTO]])/DETALLE_GD_1[[#This Row],[VALOR PPTO]])</f>
        <v>-4.1975889049330066E-6</v>
      </c>
      <c r="AB1304" s="2">
        <f>+DETALLE_GD_1[[#This Row],[VALOR PPTO]]*DETALLE_GD_1[[#This Row],[CANTIDAD RECIBIDA]]</f>
        <v>4764640</v>
      </c>
      <c r="AC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04" s="3">
        <f>+DETALLE_GD_1[[#This Row],[CANTIDAD SOLICITADA]]-DETALLE_GD_1[[#This Row],[DEVOLUCIÓN]]</f>
        <v>160</v>
      </c>
      <c r="AE1304" s="38" t="str">
        <f>+_xlfn.XLOOKUP(DETALLE_GD_1[[#This Row],[CODIGO]],PRODUCTOS[CODIGO],PRODUCTOS[DESC CORTA],"",0)</f>
        <v>VOLCOGLASS</v>
      </c>
    </row>
    <row r="1305" spans="1:31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784</v>
      </c>
      <c r="H1305" s="81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6"/>
      <c r="V1305" s="2">
        <v>2524530</v>
      </c>
      <c r="W1305">
        <v>5861</v>
      </c>
      <c r="X1305" s="2">
        <v>6579000000</v>
      </c>
      <c r="Y1305" s="6" t="s">
        <v>355</v>
      </c>
      <c r="Z1305" s="38">
        <v>10010</v>
      </c>
      <c r="AA1305" s="86" t="e">
        <f>+((DETALLE_GD_1[[#This Row],[VALOR X UN (GD)]]-DETALLE_GD_1[[#This Row],[VALOR PPTO]])/DETALLE_GD_1[[#This Row],[VALOR PPTO]])</f>
        <v>#DIV/0!</v>
      </c>
      <c r="AB1305" s="2">
        <f>+DETALLE_GD_1[[#This Row],[VALOR PPTO]]*DETALLE_GD_1[[#This Row],[CANTIDAD RECIBIDA]]</f>
        <v>0</v>
      </c>
      <c r="AC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5" s="3">
        <f>+DETALLE_GD_1[[#This Row],[CANTIDAD SOLICITADA]]-DETALLE_GD_1[[#This Row],[DEVOLUCIÓN]]</f>
        <v>44</v>
      </c>
      <c r="AE1305" s="38" t="str">
        <f>+_xlfn.XLOOKUP(DETALLE_GD_1[[#This Row],[CODIGO]],PRODUCTOS[CODIGO],PRODUCTOS[DESC CORTA],"",0)</f>
        <v/>
      </c>
    </row>
    <row r="1306" spans="1:31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786</v>
      </c>
      <c r="H1306" s="81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6"/>
      <c r="V1306" s="2">
        <v>2497800</v>
      </c>
      <c r="W1306">
        <v>6051</v>
      </c>
      <c r="X1306" s="2">
        <v>6579000000</v>
      </c>
      <c r="Y1306" s="6" t="s">
        <v>355</v>
      </c>
      <c r="Z1306" s="38">
        <v>10010</v>
      </c>
      <c r="AA1306" s="86" t="e">
        <f>+((DETALLE_GD_1[[#This Row],[VALOR X UN (GD)]]-DETALLE_GD_1[[#This Row],[VALOR PPTO]])/DETALLE_GD_1[[#This Row],[VALOR PPTO]])</f>
        <v>#DIV/0!</v>
      </c>
      <c r="AB1306" s="2">
        <f>+DETALLE_GD_1[[#This Row],[VALOR PPTO]]*DETALLE_GD_1[[#This Row],[CANTIDAD RECIBIDA]]</f>
        <v>0</v>
      </c>
      <c r="AC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6" s="3">
        <f>+DETALLE_GD_1[[#This Row],[CANTIDAD SOLICITADA]]-DETALLE_GD_1[[#This Row],[DEVOLUCIÓN]]</f>
        <v>42</v>
      </c>
      <c r="AE1306" s="38" t="str">
        <f>+_xlfn.XLOOKUP(DETALLE_GD_1[[#This Row],[CODIGO]],PRODUCTOS[CODIGO],PRODUCTOS[DESC CORTA],"",0)</f>
        <v/>
      </c>
    </row>
    <row r="1307" spans="1:31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787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6"/>
      <c r="V1307" s="2">
        <v>69697</v>
      </c>
      <c r="W1307">
        <v>6116</v>
      </c>
      <c r="X1307" s="2">
        <v>6579000000</v>
      </c>
      <c r="Y1307" s="6">
        <v>24170.262952000005</v>
      </c>
      <c r="Z1307" s="38">
        <v>10010</v>
      </c>
      <c r="AA1307" s="86">
        <f>+((DETALLE_GD_1[[#This Row],[VALOR X UN (GD)]]-DETALLE_GD_1[[#This Row],[VALOR PPTO]])/DETALLE_GD_1[[#This Row],[VALOR PPTO]])</f>
        <v>-1.0889413897703603E-5</v>
      </c>
      <c r="AB1307" s="2">
        <f>+DETALLE_GD_1[[#This Row],[VALOR PPTO]]*DETALLE_GD_1[[#This Row],[CANTIDAD RECIBIDA]]</f>
        <v>24170.263200000001</v>
      </c>
      <c r="AC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7" s="3">
        <f>+DETALLE_GD_1[[#This Row],[CANTIDAD SOLICITADA]]-DETALLE_GD_1[[#This Row],[DEVOLUCIÓN]]</f>
        <v>8</v>
      </c>
      <c r="AE1307" s="38" t="str">
        <f>+_xlfn.XLOOKUP(DETALLE_GD_1[[#This Row],[CODIGO]],PRODUCTOS[CODIGO],PRODUCTOS[DESC CORTA],"",0)</f>
        <v>TOPE DE PUERTA</v>
      </c>
    </row>
    <row r="1308" spans="1:31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6"/>
      <c r="V1308" s="2"/>
      <c r="W1308">
        <v>6116</v>
      </c>
      <c r="X1308" s="2">
        <v>6579000000</v>
      </c>
      <c r="Y1308" s="6">
        <v>23435.705264</v>
      </c>
      <c r="Z1308" s="38">
        <v>10010</v>
      </c>
      <c r="AA1308" s="86">
        <f>+((DETALLE_GD_1[[#This Row],[VALOR X UN (GD)]]-DETALLE_GD_1[[#This Row],[VALOR PPTO]])/DETALLE_GD_1[[#This Row],[VALOR PPTO]])</f>
        <v>-0.16482139116818403</v>
      </c>
      <c r="AB1308" s="2">
        <f>+DETALLE_GD_1[[#This Row],[VALOR PPTO]]*DETALLE_GD_1[[#This Row],[CANTIDAD RECIBIDA]]</f>
        <v>23435.705600000001</v>
      </c>
      <c r="AC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8" s="3">
        <f>+DETALLE_GD_1[[#This Row],[CANTIDAD SOLICITADA]]-DETALLE_GD_1[[#This Row],[DEVOLUCIÓN]]</f>
        <v>8</v>
      </c>
      <c r="AE1308" s="38">
        <f>+_xlfn.XLOOKUP(DETALLE_GD_1[[#This Row],[CODIGO]],PRODUCTOS[CODIGO],PRODUCTOS[DESC CORTA],"",0)</f>
        <v>0</v>
      </c>
    </row>
    <row r="1309" spans="1:31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722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6"/>
      <c r="V1309" s="2"/>
      <c r="W1309">
        <v>6116</v>
      </c>
      <c r="X1309" s="2">
        <v>6579000000</v>
      </c>
      <c r="Y1309" s="6" t="s">
        <v>355</v>
      </c>
      <c r="Z1309" s="38">
        <v>10010</v>
      </c>
      <c r="AA1309" s="86" t="e">
        <f>+((DETALLE_GD_1[[#This Row],[VALOR X UN (GD)]]-DETALLE_GD_1[[#This Row],[VALOR PPTO]])/DETALLE_GD_1[[#This Row],[VALOR PPTO]])</f>
        <v>#DIV/0!</v>
      </c>
      <c r="AB1309" s="2">
        <f>+DETALLE_GD_1[[#This Row],[VALOR PPTO]]*DETALLE_GD_1[[#This Row],[CANTIDAD RECIBIDA]]</f>
        <v>0</v>
      </c>
      <c r="AC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09" s="3">
        <f>+DETALLE_GD_1[[#This Row],[CANTIDAD SOLICITADA]]-DETALLE_GD_1[[#This Row],[DEVOLUCIÓN]]</f>
        <v>4</v>
      </c>
      <c r="AE1309" s="38" t="str">
        <f>+_xlfn.XLOOKUP(DETALLE_GD_1[[#This Row],[CODIGO]],PRODUCTOS[CODIGO],PRODUCTOS[DESC CORTA],"",0)</f>
        <v/>
      </c>
    </row>
    <row r="1310" spans="1:31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6"/>
      <c r="V1310" s="2"/>
      <c r="W1310">
        <v>6116</v>
      </c>
      <c r="X1310" s="2">
        <v>6579000000</v>
      </c>
      <c r="Y1310" s="6">
        <v>8436.2341680000009</v>
      </c>
      <c r="Z1310" s="38">
        <v>10010</v>
      </c>
      <c r="AA1310" s="86">
        <f>+((DETALLE_GD_1[[#This Row],[VALOR X UN (GD)]]-DETALLE_GD_1[[#This Row],[VALOR PPTO]])/DETALLE_GD_1[[#This Row],[VALOR PPTO]])</f>
        <v>8.0221340470167088E-2</v>
      </c>
      <c r="AB1310" s="2">
        <f>+DETALLE_GD_1[[#This Row],[VALOR PPTO]]*DETALLE_GD_1[[#This Row],[CANTIDAD RECIBIDA]]</f>
        <v>8436.2340000000004</v>
      </c>
      <c r="AC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0" s="3">
        <f>+DETALLE_GD_1[[#This Row],[CANTIDAD SOLICITADA]]-DETALLE_GD_1[[#This Row],[DEVOLUCIÓN]]</f>
        <v>4</v>
      </c>
      <c r="AE1310" s="38" t="str">
        <f>+_xlfn.XLOOKUP(DETALLE_GD_1[[#This Row],[CODIGO]],PRODUCTOS[CODIGO],PRODUCTOS[DESC CORTA],"",0)</f>
        <v>TRAPOS DE ASEO</v>
      </c>
    </row>
    <row r="1311" spans="1:31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6"/>
      <c r="V1311" s="2">
        <v>548204</v>
      </c>
      <c r="W1311">
        <v>6116</v>
      </c>
      <c r="X1311" s="2">
        <v>6579000000</v>
      </c>
      <c r="Y1311" s="6">
        <v>570454.86033000005</v>
      </c>
      <c r="Z1311" s="38">
        <v>10010</v>
      </c>
      <c r="AA1311" s="86">
        <f>+((DETALLE_GD_1[[#This Row],[VALOR X UN (GD)]]-DETALLE_GD_1[[#This Row],[VALOR PPTO]])/DETALLE_GD_1[[#This Row],[VALOR PPTO]])</f>
        <v>-3.9005473221785054E-2</v>
      </c>
      <c r="AB1311" s="2">
        <f>+DETALLE_GD_1[[#This Row],[VALOR PPTO]]*DETALLE_GD_1[[#This Row],[CANTIDAD RECIBIDA]]</f>
        <v>570454.86599999992</v>
      </c>
      <c r="AC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1" s="3">
        <f>+DETALLE_GD_1[[#This Row],[CANTIDAD SOLICITADA]]-DETALLE_GD_1[[#This Row],[DEVOLUCIÓN]]</f>
        <v>270</v>
      </c>
      <c r="AE1311" s="38" t="str">
        <f>+_xlfn.XLOOKUP(DETALLE_GD_1[[#This Row],[CODIGO]],PRODUCTOS[CODIGO],PRODUCTOS[DESC CORTA],"",0)</f>
        <v>AISLAN GLASS 90MM</v>
      </c>
    </row>
    <row r="1312" spans="1:31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6"/>
      <c r="V1312" s="2">
        <v>277250</v>
      </c>
      <c r="W1312">
        <v>6116</v>
      </c>
      <c r="X1312" s="2">
        <v>6579000000</v>
      </c>
      <c r="Y1312" s="6">
        <v>726168.00001200021</v>
      </c>
      <c r="Z1312" s="38">
        <v>10010</v>
      </c>
      <c r="AA1312" s="86">
        <f>+((DETALLE_GD_1[[#This Row],[VALOR X UN (GD)]]-DETALLE_GD_1[[#This Row],[VALOR PPTO]])/DETALLE_GD_1[[#This Row],[VALOR PPTO]])</f>
        <v>-0.61820129746074648</v>
      </c>
      <c r="AB1312" s="2">
        <f>+DETALLE_GD_1[[#This Row],[VALOR PPTO]]*DETALLE_GD_1[[#This Row],[CANTIDAD RECIBIDA]]</f>
        <v>726168.00359999994</v>
      </c>
      <c r="AC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2" s="3">
        <f>+DETALLE_GD_1[[#This Row],[CANTIDAD SOLICITADA]]-DETALLE_GD_1[[#This Row],[DEVOLUCIÓN]]</f>
        <v>78</v>
      </c>
      <c r="AE1312" s="38" t="str">
        <f>+_xlfn.XLOOKUP(DETALLE_GD_1[[#This Row],[CODIGO]],PRODUCTOS[CODIGO],PRODUCTOS[DESC CORTA],"",0)</f>
        <v>SOPORTE TINA</v>
      </c>
    </row>
    <row r="1313" spans="1:31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6"/>
      <c r="V1313" s="2">
        <v>6976655</v>
      </c>
      <c r="W1313">
        <v>6116</v>
      </c>
      <c r="X1313" s="2">
        <v>6579000000</v>
      </c>
      <c r="Y1313" s="6">
        <v>15565.623143999999</v>
      </c>
      <c r="Z1313" s="38">
        <v>10010</v>
      </c>
      <c r="AA1313" s="86">
        <f>+((DETALLE_GD_1[[#This Row],[VALOR X UN (GD)]]-DETALLE_GD_1[[#This Row],[VALOR PPTO]])/DETALLE_GD_1[[#This Row],[VALOR PPTO]])</f>
        <v>2.4207189489081083E-5</v>
      </c>
      <c r="AB1313" s="2">
        <f>+DETALLE_GD_1[[#This Row],[VALOR PPTO]]*DETALLE_GD_1[[#This Row],[CANTIDAD RECIBIDA]]</f>
        <v>15565.623599999999</v>
      </c>
      <c r="AC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3" s="3">
        <f>+DETALLE_GD_1[[#This Row],[CANTIDAD SOLICITADA]]-DETALLE_GD_1[[#This Row],[DEVOLUCIÓN]]</f>
        <v>12</v>
      </c>
      <c r="AE1313" s="38" t="str">
        <f>+_xlfn.XLOOKUP(DETALLE_GD_1[[#This Row],[CODIGO]],PRODUCTOS[CODIGO],PRODUCTOS[DESC CORTA],"",0)</f>
        <v>SELLO FUNGICIDA</v>
      </c>
    </row>
    <row r="1314" spans="1:31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6"/>
      <c r="V1314" s="2"/>
      <c r="W1314">
        <v>6116</v>
      </c>
      <c r="X1314" s="2">
        <v>6579000000</v>
      </c>
      <c r="Y1314" s="6">
        <v>2242783.9959000004</v>
      </c>
      <c r="Z1314" s="38">
        <v>10010</v>
      </c>
      <c r="AA1314" s="86">
        <f>+((DETALLE_GD_1[[#This Row],[VALOR X UN (GD)]]-DETALLE_GD_1[[#This Row],[VALOR PPTO]])/DETALLE_GD_1[[#This Row],[VALOR PPTO]])</f>
        <v>2.0782651401813682E-2</v>
      </c>
      <c r="AB1314" s="2">
        <f>+DETALLE_GD_1[[#This Row],[VALOR PPTO]]*DETALLE_GD_1[[#This Row],[CANTIDAD RECIBIDA]]</f>
        <v>2242783.9980000001</v>
      </c>
      <c r="AC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4" s="3">
        <f>+DETALLE_GD_1[[#This Row],[CANTIDAD SOLICITADA]]-DETALLE_GD_1[[#This Row],[DEVOLUCIÓN]]</f>
        <v>140</v>
      </c>
      <c r="AE1314" s="38" t="str">
        <f>+_xlfn.XLOOKUP(DETALLE_GD_1[[#This Row],[CODIGO]],PRODUCTOS[CODIGO],PRODUCTOS[DESC CORTA],"",0)</f>
        <v>VOCANITA EMPAPELADA MURO</v>
      </c>
    </row>
    <row r="1315" spans="1:31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6"/>
      <c r="V1315" s="2"/>
      <c r="W1315">
        <v>6116</v>
      </c>
      <c r="X1315" s="2">
        <v>6579000000</v>
      </c>
      <c r="Y1315" s="6">
        <v>626858.07631999976</v>
      </c>
      <c r="Z1315" s="38">
        <v>10010</v>
      </c>
      <c r="AA1315" s="86">
        <f>+((DETALLE_GD_1[[#This Row],[VALOR X UN (GD)]]-DETALLE_GD_1[[#This Row],[VALOR PPTO]])/DETALLE_GD_1[[#This Row],[VALOR PPTO]])</f>
        <v>6.392068839568962E-3</v>
      </c>
      <c r="AB1315" s="2">
        <f>+DETALLE_GD_1[[#This Row],[VALOR PPTO]]*DETALLE_GD_1[[#This Row],[CANTIDAD RECIBIDA]]</f>
        <v>626858.07999999996</v>
      </c>
      <c r="AC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15" s="3">
        <f>+DETALLE_GD_1[[#This Row],[CANTIDAD SOLICITADA]]-DETALLE_GD_1[[#This Row],[DEVOLUCIÓN]]</f>
        <v>80</v>
      </c>
      <c r="AE1315" s="38" t="str">
        <f>+_xlfn.XLOOKUP(DETALLE_GD_1[[#This Row],[CODIGO]],PRODUCTOS[CODIGO],PRODUCTOS[DESC CORTA],"",0)</f>
        <v>VOLCANITA RF</v>
      </c>
    </row>
    <row r="1316" spans="1:31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6"/>
      <c r="V1316" s="2"/>
      <c r="W1316">
        <v>6116</v>
      </c>
      <c r="X1316" s="2">
        <v>6579000000</v>
      </c>
      <c r="Y1316" s="6">
        <v>1622474.7756000008</v>
      </c>
      <c r="Z1316" s="38">
        <v>10010</v>
      </c>
      <c r="AA1316" s="86">
        <f>+((DETALLE_GD_1[[#This Row],[VALOR X UN (GD)]]-DETALLE_GD_1[[#This Row],[VALOR PPTO]])/DETALLE_GD_1[[#This Row],[VALOR PPTO]])</f>
        <v>-3.7891448672276291E-3</v>
      </c>
      <c r="AB1316" s="2">
        <f>+DETALLE_GD_1[[#This Row],[VALOR PPTO]]*DETALLE_GD_1[[#This Row],[CANTIDAD RECIBIDA]]</f>
        <v>1622474.784</v>
      </c>
      <c r="AC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6" s="3">
        <f>+DETALLE_GD_1[[#This Row],[CANTIDAD SOLICITADA]]-DETALLE_GD_1[[#This Row],[DEVOLUCIÓN]]</f>
        <v>168</v>
      </c>
      <c r="AE1316" s="38" t="str">
        <f>+_xlfn.XLOOKUP(DETALLE_GD_1[[#This Row],[CODIGO]],PRODUCTOS[CODIGO],PRODUCTOS[DESC CORTA],"",0)</f>
        <v>OSB 9.5</v>
      </c>
    </row>
    <row r="1317" spans="1:31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6"/>
      <c r="V1317" s="2"/>
      <c r="W1317">
        <v>6116</v>
      </c>
      <c r="X1317" s="2">
        <v>6579000000</v>
      </c>
      <c r="Y1317" s="6">
        <v>1647986.8351679994</v>
      </c>
      <c r="Z1317" s="38">
        <v>10010</v>
      </c>
      <c r="AA1317" s="86">
        <f>+((DETALLE_GD_1[[#This Row],[VALOR X UN (GD)]]-DETALLE_GD_1[[#This Row],[VALOR PPTO]])/DETALLE_GD_1[[#This Row],[VALOR PPTO]])</f>
        <v>-1.8024312951549052E-2</v>
      </c>
      <c r="AB1317" s="2">
        <f>+DETALLE_GD_1[[#This Row],[VALOR PPTO]]*DETALLE_GD_1[[#This Row],[CANTIDAD RECIBIDA]]</f>
        <v>1647986.8319999999</v>
      </c>
      <c r="AC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7" s="3">
        <f>+DETALLE_GD_1[[#This Row],[CANTIDAD SOLICITADA]]-DETALLE_GD_1[[#This Row],[DEVOLUCIÓN]]</f>
        <v>144</v>
      </c>
      <c r="AE1317" s="38" t="str">
        <f>+_xlfn.XLOOKUP(DETALLE_GD_1[[#This Row],[CODIGO]],PRODUCTOS[CODIGO],PRODUCTOS[DESC CORTA],"",0)</f>
        <v>OSB 11MM</v>
      </c>
    </row>
    <row r="1318" spans="1:31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6"/>
      <c r="V1318" s="2"/>
      <c r="W1318">
        <v>6116</v>
      </c>
      <c r="X1318" s="2">
        <v>6579000000</v>
      </c>
      <c r="Y1318" s="6">
        <v>449102.031961</v>
      </c>
      <c r="Z1318" s="38">
        <v>10010</v>
      </c>
      <c r="AA1318" s="86">
        <f>+((DETALLE_GD_1[[#This Row],[VALOR X UN (GD)]]-DETALLE_GD_1[[#This Row],[VALOR PPTO]])/DETALLE_GD_1[[#This Row],[VALOR PPTO]])</f>
        <v>-2.6920452086937413E-2</v>
      </c>
      <c r="AB1318" s="2">
        <f>+DETALLE_GD_1[[#This Row],[VALOR PPTO]]*DETALLE_GD_1[[#This Row],[CANTIDAD RECIBIDA]]</f>
        <v>449102.027</v>
      </c>
      <c r="AC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8" s="3">
        <f>+DETALLE_GD_1[[#This Row],[CANTIDAD SOLICITADA]]-DETALLE_GD_1[[#This Row],[DEVOLUCIÓN]]</f>
        <v>121</v>
      </c>
      <c r="AE1318" s="38" t="str">
        <f>+_xlfn.XLOOKUP(DETALLE_GD_1[[#This Row],[CODIGO]],PRODUCTOS[CODIGO],PRODUCTOS[DESC CORTA],"",0)</f>
        <v>AISLAN GLASS 140MM</v>
      </c>
    </row>
    <row r="1319" spans="1:31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6"/>
      <c r="V1319" s="2"/>
      <c r="W1319">
        <v>6116</v>
      </c>
      <c r="X1319" s="2">
        <v>6579000000</v>
      </c>
      <c r="Y1319" s="6">
        <v>285227.43016500003</v>
      </c>
      <c r="Z1319" s="38">
        <v>10010</v>
      </c>
      <c r="AA1319" s="86">
        <f>+((DETALLE_GD_1[[#This Row],[VALOR X UN (GD)]]-DETALLE_GD_1[[#This Row],[VALOR PPTO]])/DETALLE_GD_1[[#This Row],[VALOR PPTO]])</f>
        <v>-3.9005473221785054E-2</v>
      </c>
      <c r="AB1319" s="2">
        <f>+DETALLE_GD_1[[#This Row],[VALOR PPTO]]*DETALLE_GD_1[[#This Row],[CANTIDAD RECIBIDA]]</f>
        <v>285227.43299999996</v>
      </c>
      <c r="AC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19" s="3">
        <f>+DETALLE_GD_1[[#This Row],[CANTIDAD SOLICITADA]]-DETALLE_GD_1[[#This Row],[DEVOLUCIÓN]]</f>
        <v>135</v>
      </c>
      <c r="AE1319" s="38" t="str">
        <f>+_xlfn.XLOOKUP(DETALLE_GD_1[[#This Row],[CODIGO]],PRODUCTOS[CODIGO],PRODUCTOS[DESC CORTA],"",0)</f>
        <v>AISLAN GLASS 90MM</v>
      </c>
    </row>
    <row r="1320" spans="1:31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6"/>
      <c r="V1320" s="2"/>
      <c r="W1320">
        <v>6116</v>
      </c>
      <c r="X1320" s="2">
        <v>6579000000</v>
      </c>
      <c r="Y1320" s="6">
        <v>3022.819528</v>
      </c>
      <c r="Z1320" s="38">
        <v>10010</v>
      </c>
      <c r="AA1320" s="86">
        <f>+((DETALLE_GD_1[[#This Row],[VALOR X UN (GD)]]-DETALLE_GD_1[[#This Row],[VALOR PPTO]])/DETALLE_GD_1[[#This Row],[VALOR PPTO]])</f>
        <v>-4.4269793672106601E-2</v>
      </c>
      <c r="AB1320" s="2">
        <f>+DETALLE_GD_1[[#This Row],[VALOR PPTO]]*DETALLE_GD_1[[#This Row],[CANTIDAD RECIBIDA]]</f>
        <v>3022.8195999999998</v>
      </c>
      <c r="AC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0" s="3">
        <f>+DETALLE_GD_1[[#This Row],[CANTIDAD SOLICITADA]]-DETALLE_GD_1[[#This Row],[DEVOLUCIÓN]]</f>
        <v>4</v>
      </c>
      <c r="AE1320" s="38">
        <f>+_xlfn.XLOOKUP(DETALLE_GD_1[[#This Row],[CODIGO]],PRODUCTOS[CODIGO],PRODUCTOS[DESC CORTA],"",0)</f>
        <v>0</v>
      </c>
    </row>
    <row r="1321" spans="1:31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797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6"/>
      <c r="V1321" s="2"/>
      <c r="W1321">
        <v>6116</v>
      </c>
      <c r="X1321" s="2">
        <v>6579000000</v>
      </c>
      <c r="Y1321" s="6" t="s">
        <v>355</v>
      </c>
      <c r="Z1321" s="38">
        <v>10010</v>
      </c>
      <c r="AA1321" s="86" t="e">
        <f>+((DETALLE_GD_1[[#This Row],[VALOR X UN (GD)]]-DETALLE_GD_1[[#This Row],[VALOR PPTO]])/DETALLE_GD_1[[#This Row],[VALOR PPTO]])</f>
        <v>#DIV/0!</v>
      </c>
      <c r="AB1321" s="2">
        <f>+DETALLE_GD_1[[#This Row],[VALOR PPTO]]*DETALLE_GD_1[[#This Row],[CANTIDAD RECIBIDA]]</f>
        <v>0</v>
      </c>
      <c r="AC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1" s="3">
        <f>+DETALLE_GD_1[[#This Row],[CANTIDAD SOLICITADA]]-DETALLE_GD_1[[#This Row],[DEVOLUCIÓN]]</f>
        <v>2</v>
      </c>
      <c r="AE1321" s="38" t="str">
        <f>+_xlfn.XLOOKUP(DETALLE_GD_1[[#This Row],[CODIGO]],PRODUCTOS[CODIGO],PRODUCTOS[DESC CORTA],"",0)</f>
        <v/>
      </c>
    </row>
    <row r="1322" spans="1:31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6"/>
      <c r="V1322" s="2"/>
      <c r="W1322">
        <v>6116</v>
      </c>
      <c r="X1322" s="2">
        <v>6579000000</v>
      </c>
      <c r="Y1322" s="6">
        <v>16942</v>
      </c>
      <c r="Z1322" s="38">
        <v>10010</v>
      </c>
      <c r="AA1322" s="86">
        <f>+((DETALLE_GD_1[[#This Row],[VALOR X UN (GD)]]-DETALLE_GD_1[[#This Row],[VALOR PPTO]])/DETALLE_GD_1[[#This Row],[VALOR PPTO]])</f>
        <v>5.9024908511391805E-5</v>
      </c>
      <c r="AB1322" s="2">
        <f>+DETALLE_GD_1[[#This Row],[VALOR PPTO]]*DETALLE_GD_1[[#This Row],[CANTIDAD RECIBIDA]]</f>
        <v>16942</v>
      </c>
      <c r="AC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2" s="3">
        <f>+DETALLE_GD_1[[#This Row],[CANTIDAD SOLICITADA]]-DETALLE_GD_1[[#This Row],[DEVOLUCIÓN]]</f>
        <v>2</v>
      </c>
      <c r="AE1322" s="38" t="str">
        <f>+_xlfn.XLOOKUP(DETALLE_GD_1[[#This Row],[CODIGO]],PRODUCTOS[CODIGO],PRODUCTOS[DESC CORTA],"",0)</f>
        <v>PASTA RETAPE</v>
      </c>
    </row>
    <row r="1323" spans="1:31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6"/>
      <c r="V1323" s="2"/>
      <c r="W1323">
        <v>6116</v>
      </c>
      <c r="X1323" s="2">
        <v>6579000000</v>
      </c>
      <c r="Y1323" s="6">
        <v>20688.000000000004</v>
      </c>
      <c r="Z1323" s="38">
        <v>10010</v>
      </c>
      <c r="AA1323" s="86">
        <f>+((DETALLE_GD_1[[#This Row],[VALOR X UN (GD)]]-DETALLE_GD_1[[#This Row],[VALOR PPTO]])/DETALLE_GD_1[[#This Row],[VALOR PPTO]])</f>
        <v>0.18551821345707656</v>
      </c>
      <c r="AB1323" s="2">
        <f>+DETALLE_GD_1[[#This Row],[VALOR PPTO]]*DETALLE_GD_1[[#This Row],[CANTIDAD RECIBIDA]]</f>
        <v>20688</v>
      </c>
      <c r="AC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3" s="3">
        <f>+DETALLE_GD_1[[#This Row],[CANTIDAD SOLICITADA]]-DETALLE_GD_1[[#This Row],[DEVOLUCIÓN]]</f>
        <v>24</v>
      </c>
      <c r="AE1323" s="38">
        <f>+_xlfn.XLOOKUP(DETALLE_GD_1[[#This Row],[CODIGO]],PRODUCTOS[CODIGO],PRODUCTOS[DESC CORTA],"",0)</f>
        <v>0</v>
      </c>
    </row>
    <row r="1324" spans="1:31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6"/>
      <c r="V1324" s="2"/>
      <c r="W1324">
        <v>6116</v>
      </c>
      <c r="X1324" s="2">
        <v>6579000000</v>
      </c>
      <c r="Y1324" s="6">
        <v>8436.2341680000009</v>
      </c>
      <c r="Z1324" s="38">
        <v>10010</v>
      </c>
      <c r="AA1324" s="86">
        <f>+((DETALLE_GD_1[[#This Row],[VALOR X UN (GD)]]-DETALLE_GD_1[[#This Row],[VALOR PPTO]])/DETALLE_GD_1[[#This Row],[VALOR PPTO]])</f>
        <v>8.0221340470167088E-2</v>
      </c>
      <c r="AB1324" s="2">
        <f>+DETALLE_GD_1[[#This Row],[VALOR PPTO]]*DETALLE_GD_1[[#This Row],[CANTIDAD RECIBIDA]]</f>
        <v>8436.2340000000004</v>
      </c>
      <c r="AC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4" s="3">
        <f>+DETALLE_GD_1[[#This Row],[CANTIDAD SOLICITADA]]-DETALLE_GD_1[[#This Row],[DEVOLUCIÓN]]</f>
        <v>4</v>
      </c>
      <c r="AE1324" s="38" t="str">
        <f>+_xlfn.XLOOKUP(DETALLE_GD_1[[#This Row],[CODIGO]],PRODUCTOS[CODIGO],PRODUCTOS[DESC CORTA],"",0)</f>
        <v>TRAPOS DE ASEO</v>
      </c>
    </row>
    <row r="1325" spans="1:31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6"/>
      <c r="V1325" s="2"/>
      <c r="W1325">
        <v>6116</v>
      </c>
      <c r="X1325" s="2">
        <v>6579000000</v>
      </c>
      <c r="Y1325" s="6">
        <v>8164.9821430000002</v>
      </c>
      <c r="Z1325" s="38">
        <v>10010</v>
      </c>
      <c r="AA1325" s="86">
        <f>+((DETALLE_GD_1[[#This Row],[VALOR X UN (GD)]]-DETALLE_GD_1[[#This Row],[VALOR PPTO]])/DETALLE_GD_1[[#This Row],[VALOR PPTO]])</f>
        <v>2.1922889457194073E-6</v>
      </c>
      <c r="AB1325" s="2">
        <f>+DETALLE_GD_1[[#This Row],[VALOR PPTO]]*DETALLE_GD_1[[#This Row],[CANTIDAD RECIBIDA]]</f>
        <v>8164.9821000000002</v>
      </c>
      <c r="AC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5" s="3">
        <f>+DETALLE_GD_1[[#This Row],[CANTIDAD SOLICITADA]]-DETALLE_GD_1[[#This Row],[DEVOLUCIÓN]]</f>
        <v>1</v>
      </c>
      <c r="AE1325" s="38">
        <f>+_xlfn.XLOOKUP(DETALLE_GD_1[[#This Row],[CODIGO]],PRODUCTOS[CODIGO],PRODUCTOS[DESC CORTA],"",0)</f>
        <v>0</v>
      </c>
    </row>
    <row r="1326" spans="1:31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6" t="s">
        <v>2012</v>
      </c>
      <c r="V1326" s="2">
        <v>704709</v>
      </c>
      <c r="W1326">
        <v>6161</v>
      </c>
      <c r="X1326" s="2">
        <v>6579000000</v>
      </c>
      <c r="Y1326" s="6">
        <v>44401.755039999996</v>
      </c>
      <c r="Z1326" s="38">
        <v>10010</v>
      </c>
      <c r="AA1326" s="86">
        <f>+((DETALLE_GD_1[[#This Row],[VALOR X UN (GD)]]-DETALLE_GD_1[[#This Row],[VALOR PPTO]])/DETALLE_GD_1[[#This Row],[VALOR PPTO]])</f>
        <v>5.4952781597740329E-6</v>
      </c>
      <c r="AB1326" s="2">
        <f>+DETALLE_GD_1[[#This Row],[VALOR PPTO]]*DETALLE_GD_1[[#This Row],[CANTIDAD RECIBIDA]]</f>
        <v>44401.755999999994</v>
      </c>
      <c r="AC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6" s="3">
        <f>+DETALLE_GD_1[[#This Row],[CANTIDAD SOLICITADA]]-DETALLE_GD_1[[#This Row],[DEVOLUCIÓN]]</f>
        <v>40</v>
      </c>
      <c r="AE1326" s="38">
        <f>+_xlfn.XLOOKUP(DETALLE_GD_1[[#This Row],[CODIGO]],PRODUCTOS[CODIGO],PRODUCTOS[DESC CORTA],"",0)</f>
        <v>0</v>
      </c>
    </row>
    <row r="1327" spans="1:31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6"/>
      <c r="V1327" s="2"/>
      <c r="W1327">
        <v>6161</v>
      </c>
      <c r="X1327" s="2">
        <v>6579000000</v>
      </c>
      <c r="Y1327" s="6">
        <v>41376.000000000007</v>
      </c>
      <c r="Z1327" s="38">
        <v>10010</v>
      </c>
      <c r="AA1327" s="86">
        <f>+((DETALLE_GD_1[[#This Row],[VALOR X UN (GD)]]-DETALLE_GD_1[[#This Row],[VALOR PPTO]])/DETALLE_GD_1[[#This Row],[VALOR PPTO]])</f>
        <v>0.18551821345707656</v>
      </c>
      <c r="AB1327" s="2">
        <f>+DETALLE_GD_1[[#This Row],[VALOR PPTO]]*DETALLE_GD_1[[#This Row],[CANTIDAD RECIBIDA]]</f>
        <v>41376</v>
      </c>
      <c r="AC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7" s="3">
        <f>+DETALLE_GD_1[[#This Row],[CANTIDAD SOLICITADA]]-DETALLE_GD_1[[#This Row],[DEVOLUCIÓN]]</f>
        <v>48</v>
      </c>
      <c r="AE1327" s="38">
        <f>+_xlfn.XLOOKUP(DETALLE_GD_1[[#This Row],[CODIGO]],PRODUCTOS[CODIGO],PRODUCTOS[DESC CORTA],"",0)</f>
        <v>0</v>
      </c>
    </row>
    <row r="1328" spans="1:31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6"/>
      <c r="V1328" s="2"/>
      <c r="W1328">
        <v>6161</v>
      </c>
      <c r="X1328" s="2">
        <v>6579000000</v>
      </c>
      <c r="Y1328" s="6">
        <v>132156</v>
      </c>
      <c r="Z1328" s="38">
        <v>10010</v>
      </c>
      <c r="AA1328" s="86">
        <f>+((DETALLE_GD_1[[#This Row],[VALOR X UN (GD)]]-DETALLE_GD_1[[#This Row],[VALOR PPTO]])/DETALLE_GD_1[[#This Row],[VALOR PPTO]])</f>
        <v>2.4213838191228334E-3</v>
      </c>
      <c r="AB1328" s="2">
        <f>+DETALLE_GD_1[[#This Row],[VALOR PPTO]]*DETALLE_GD_1[[#This Row],[CANTIDAD RECIBIDA]]</f>
        <v>132156</v>
      </c>
      <c r="AC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8" s="3">
        <f>+DETALLE_GD_1[[#This Row],[CANTIDAD SOLICITADA]]-DETALLE_GD_1[[#This Row],[DEVOLUCIÓN]]</f>
        <v>36</v>
      </c>
      <c r="AE1328" s="38" t="str">
        <f>+_xlfn.XLOOKUP(DETALLE_GD_1[[#This Row],[CODIGO]],PRODUCTOS[CODIGO],PRODUCTOS[DESC CORTA],"",0)</f>
        <v>SELLO</v>
      </c>
    </row>
    <row r="1329" spans="1:31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6"/>
      <c r="V1329" s="2"/>
      <c r="W1329">
        <v>6161</v>
      </c>
      <c r="X1329" s="2">
        <v>6579000000</v>
      </c>
      <c r="Y1329" s="6">
        <v>34391.599999999999</v>
      </c>
      <c r="Z1329" s="38">
        <v>10010</v>
      </c>
      <c r="AA1329" s="86">
        <f>+((DETALLE_GD_1[[#This Row],[VALOR X UN (GD)]]-DETALLE_GD_1[[#This Row],[VALOR PPTO]])/DETALLE_GD_1[[#This Row],[VALOR PPTO]])</f>
        <v>-8.9077242923396804E-2</v>
      </c>
      <c r="AB1329" s="2">
        <f>+DETALLE_GD_1[[#This Row],[VALOR PPTO]]*DETALLE_GD_1[[#This Row],[CANTIDAD RECIBIDA]]</f>
        <v>34391.5</v>
      </c>
      <c r="AC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29" s="3">
        <f>+DETALLE_GD_1[[#This Row],[CANTIDAD SOLICITADA]]-DETALLE_GD_1[[#This Row],[DEVOLUCIÓN]]</f>
        <v>5000</v>
      </c>
      <c r="AE1329" s="38">
        <f>+_xlfn.XLOOKUP(DETALLE_GD_1[[#This Row],[CODIGO]],PRODUCTOS[CODIGO],PRODUCTOS[DESC CORTA],"",0)</f>
        <v>0</v>
      </c>
    </row>
    <row r="1330" spans="1:31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6"/>
      <c r="V1330" s="2"/>
      <c r="W1330">
        <v>6161</v>
      </c>
      <c r="X1330" s="2">
        <v>6579000000</v>
      </c>
      <c r="Y1330" s="6">
        <v>146674.5090299999</v>
      </c>
      <c r="Z1330" s="38">
        <v>10010</v>
      </c>
      <c r="AA1330" s="86">
        <f>+((DETALLE_GD_1[[#This Row],[VALOR X UN (GD)]]-DETALLE_GD_1[[#This Row],[VALOR PPTO]])/DETALLE_GD_1[[#This Row],[VALOR PPTO]])</f>
        <v>-0.14305490046746852</v>
      </c>
      <c r="AB1330" s="2">
        <f>+DETALLE_GD_1[[#This Row],[VALOR PPTO]]*DETALLE_GD_1[[#This Row],[CANTIDAD RECIBIDA]]</f>
        <v>146674.50700000001</v>
      </c>
      <c r="AC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0" s="3">
        <f>+DETALLE_GD_1[[#This Row],[CANTIDAD SOLICITADA]]-DETALLE_GD_1[[#This Row],[DEVOLUCIÓN]]</f>
        <v>70</v>
      </c>
      <c r="AE1330" s="38" t="str">
        <f>+_xlfn.XLOOKUP(DETALLE_GD_1[[#This Row],[CODIGO]],PRODUCTOS[CODIGO],PRODUCTOS[DESC CORTA],"",0)</f>
        <v>CUBREJUNTA</v>
      </c>
    </row>
    <row r="1331" spans="1:31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6"/>
      <c r="V1331" s="2"/>
      <c r="W1331">
        <v>6161</v>
      </c>
      <c r="X1331" s="2">
        <v>6579000000</v>
      </c>
      <c r="Y1331" s="6">
        <v>118918.75205</v>
      </c>
      <c r="Z1331" s="38">
        <v>10010</v>
      </c>
      <c r="AA1331" s="86">
        <f>+((DETALLE_GD_1[[#This Row],[VALOR X UN (GD)]]-DETALLE_GD_1[[#This Row],[VALOR PPTO]])/DETALLE_GD_1[[#This Row],[VALOR PPTO]])</f>
        <v>-4.1320229148052806E-2</v>
      </c>
      <c r="AB1331" s="2">
        <f>+DETALLE_GD_1[[#This Row],[VALOR PPTO]]*DETALLE_GD_1[[#This Row],[CANTIDAD RECIBIDA]]</f>
        <v>118918.75</v>
      </c>
      <c r="AC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1" s="3">
        <f>+DETALLE_GD_1[[#This Row],[CANTIDAD SOLICITADA]]-DETALLE_GD_1[[#This Row],[DEVOLUCIÓN]]</f>
        <v>50</v>
      </c>
      <c r="AE1331" s="38">
        <f>+_xlfn.XLOOKUP(DETALLE_GD_1[[#This Row],[CODIGO]],PRODUCTOS[CODIGO],PRODUCTOS[DESC CORTA],"",0)</f>
        <v>0</v>
      </c>
    </row>
    <row r="1332" spans="1:31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6"/>
      <c r="V1332" s="2"/>
      <c r="W1332">
        <v>6161</v>
      </c>
      <c r="X1332" s="2">
        <v>6579000000</v>
      </c>
      <c r="Y1332" s="6">
        <v>72600</v>
      </c>
      <c r="Z1332" s="38">
        <v>10010</v>
      </c>
      <c r="AA1332" s="86">
        <f>+((DETALLE_GD_1[[#This Row],[VALOR X UN (GD)]]-DETALLE_GD_1[[#This Row],[VALOR PPTO]])/DETALLE_GD_1[[#This Row],[VALOR PPTO]])</f>
        <v>-0.12415977961432505</v>
      </c>
      <c r="AB1332" s="2">
        <f>+DETALLE_GD_1[[#This Row],[VALOR PPTO]]*DETALLE_GD_1[[#This Row],[CANTIDAD RECIBIDA]]</f>
        <v>72600</v>
      </c>
      <c r="AC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2" s="3">
        <f>+DETALLE_GD_1[[#This Row],[CANTIDAD SOLICITADA]]-DETALLE_GD_1[[#This Row],[DEVOLUCIÓN]]</f>
        <v>200</v>
      </c>
      <c r="AE1332" s="38" t="str">
        <f>+_xlfn.XLOOKUP(DETALLE_GD_1[[#This Row],[CODIGO]],PRODUCTOS[CODIGO],PRODUCTOS[DESC CORTA],"",0)</f>
        <v>ESQUINERO CORNIZA EXTERIOR</v>
      </c>
    </row>
    <row r="1333" spans="1:31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6"/>
      <c r="V1333" s="2"/>
      <c r="W1333">
        <v>6161</v>
      </c>
      <c r="X1333" s="2">
        <v>6579000000</v>
      </c>
      <c r="Y1333" s="6">
        <v>55386.000000000007</v>
      </c>
      <c r="Z1333" s="38">
        <v>10010</v>
      </c>
      <c r="AA1333" s="86">
        <f>+((DETALLE_GD_1[[#This Row],[VALOR X UN (GD)]]-DETALLE_GD_1[[#This Row],[VALOR PPTO]])/DETALLE_GD_1[[#This Row],[VALOR PPTO]])</f>
        <v>-0.15559901960784309</v>
      </c>
      <c r="AB1333" s="2">
        <f>+DETALLE_GD_1[[#This Row],[VALOR PPTO]]*DETALLE_GD_1[[#This Row],[CANTIDAD RECIBIDA]]</f>
        <v>55386</v>
      </c>
      <c r="AC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3" s="3">
        <f>+DETALLE_GD_1[[#This Row],[CANTIDAD SOLICITADA]]-DETALLE_GD_1[[#This Row],[DEVOLUCIÓN]]</f>
        <v>181</v>
      </c>
      <c r="AE1333" s="38" t="str">
        <f>+_xlfn.XLOOKUP(DETALLE_GD_1[[#This Row],[CODIGO]],PRODUCTOS[CODIGO],PRODUCTOS[DESC CORTA],"",0)</f>
        <v>ESQUINERO CORNIZA INTERIOR</v>
      </c>
    </row>
    <row r="1334" spans="1:31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6"/>
      <c r="V1334" s="2"/>
      <c r="W1334">
        <v>6161</v>
      </c>
      <c r="X1334" s="2">
        <v>6579000000</v>
      </c>
      <c r="Y1334" s="6">
        <v>97400</v>
      </c>
      <c r="Z1334" s="38">
        <v>10010</v>
      </c>
      <c r="AA1334" s="86">
        <f>+((DETALLE_GD_1[[#This Row],[VALOR X UN (GD)]]-DETALLE_GD_1[[#This Row],[VALOR PPTO]])/DETALLE_GD_1[[#This Row],[VALOR PPTO]])</f>
        <v>0</v>
      </c>
      <c r="AB1334" s="2">
        <f>+DETALLE_GD_1[[#This Row],[VALOR PPTO]]*DETALLE_GD_1[[#This Row],[CANTIDAD RECIBIDA]]</f>
        <v>97400</v>
      </c>
      <c r="AC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4" s="3">
        <f>+DETALLE_GD_1[[#This Row],[CANTIDAD SOLICITADA]]-DETALLE_GD_1[[#This Row],[DEVOLUCIÓN]]</f>
        <v>200</v>
      </c>
      <c r="AE1334" s="38" t="str">
        <f>+_xlfn.XLOOKUP(DETALLE_GD_1[[#This Row],[CODIGO]],PRODUCTOS[CODIGO],PRODUCTOS[DESC CORTA],"",0)</f>
        <v>ESQUINERO PILASTRA PVC</v>
      </c>
    </row>
    <row r="1335" spans="1:31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6" t="s">
        <v>2012</v>
      </c>
      <c r="V1335" s="2">
        <v>52829</v>
      </c>
      <c r="W1335">
        <v>6161</v>
      </c>
      <c r="X1335" s="2">
        <v>6579000000</v>
      </c>
      <c r="Y1335" s="6">
        <v>19003.455494999998</v>
      </c>
      <c r="Z1335" s="38">
        <v>10010</v>
      </c>
      <c r="AA1335" s="86">
        <f>+((DETALLE_GD_1[[#This Row],[VALOR X UN (GD)]]-DETALLE_GD_1[[#This Row],[VALOR PPTO]])/DETALLE_GD_1[[#This Row],[VALOR PPTO]])</f>
        <v>-1.292133422787734E-4</v>
      </c>
      <c r="AB1335" s="2">
        <f>+DETALLE_GD_1[[#This Row],[VALOR PPTO]]*DETALLE_GD_1[[#This Row],[CANTIDAD RECIBIDA]]</f>
        <v>19003.4555</v>
      </c>
      <c r="AC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5" s="3">
        <f>+DETALLE_GD_1[[#This Row],[CANTIDAD SOLICITADA]]-DETALLE_GD_1[[#This Row],[DEVOLUCIÓN]]</f>
        <v>5</v>
      </c>
      <c r="AE1335" s="38">
        <f>+_xlfn.XLOOKUP(DETALLE_GD_1[[#This Row],[CODIGO]],PRODUCTOS[CODIGO],PRODUCTOS[DESC CORTA],"",0)</f>
        <v>0</v>
      </c>
    </row>
    <row r="1336" spans="1:31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6"/>
      <c r="V1336" s="2"/>
      <c r="W1336">
        <v>6161</v>
      </c>
      <c r="X1336" s="2">
        <v>6579000000</v>
      </c>
      <c r="Y1336" s="6">
        <v>33035.321376</v>
      </c>
      <c r="Z1336" s="38">
        <v>10010</v>
      </c>
      <c r="AA1336" s="86">
        <f>+((DETALLE_GD_1[[#This Row],[VALOR X UN (GD)]]-DETALLE_GD_1[[#This Row],[VALOR PPTO]])/DETALLE_GD_1[[#This Row],[VALOR PPTO]])</f>
        <v>2.3994899422923075E-2</v>
      </c>
      <c r="AB1336" s="2">
        <f>+DETALLE_GD_1[[#This Row],[VALOR PPTO]]*DETALLE_GD_1[[#This Row],[CANTIDAD RECIBIDA]]</f>
        <v>33035.320800000001</v>
      </c>
      <c r="AC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6" s="3">
        <f>+DETALLE_GD_1[[#This Row],[CANTIDAD SOLICITADA]]-DETALLE_GD_1[[#This Row],[DEVOLUCIÓN]]</f>
        <v>24</v>
      </c>
      <c r="AE1336" s="38">
        <f>+_xlfn.XLOOKUP(DETALLE_GD_1[[#This Row],[CODIGO]],PRODUCTOS[CODIGO],PRODUCTOS[DESC CORTA],"",0)</f>
        <v>0</v>
      </c>
    </row>
    <row r="1337" spans="1:31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6" t="s">
        <v>2015</v>
      </c>
      <c r="V1337" s="2">
        <v>2000708</v>
      </c>
      <c r="W1337">
        <v>6161</v>
      </c>
      <c r="X1337" s="2">
        <v>6579000000</v>
      </c>
      <c r="Y1337" s="6">
        <v>16517.660688</v>
      </c>
      <c r="Z1337" s="38">
        <v>10010</v>
      </c>
      <c r="AA1337" s="86">
        <f>+((DETALLE_GD_1[[#This Row],[VALOR X UN (GD)]]-DETALLE_GD_1[[#This Row],[VALOR PPTO]])/DETALLE_GD_1[[#This Row],[VALOR PPTO]])</f>
        <v>2.3994899422923075E-2</v>
      </c>
      <c r="AB1337" s="2">
        <f>+DETALLE_GD_1[[#This Row],[VALOR PPTO]]*DETALLE_GD_1[[#This Row],[CANTIDAD RECIBIDA]]</f>
        <v>16517.660400000001</v>
      </c>
      <c r="AC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7" s="3">
        <f>+DETALLE_GD_1[[#This Row],[CANTIDAD SOLICITADA]]-DETALLE_GD_1[[#This Row],[DEVOLUCIÓN]]</f>
        <v>12</v>
      </c>
      <c r="AE1337" s="38">
        <f>+_xlfn.XLOOKUP(DETALLE_GD_1[[#This Row],[CODIGO]],PRODUCTOS[CODIGO],PRODUCTOS[DESC CORTA],"",0)</f>
        <v>0</v>
      </c>
    </row>
    <row r="1338" spans="1:31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6"/>
      <c r="V1338" s="2"/>
      <c r="W1338">
        <v>6161</v>
      </c>
      <c r="X1338" s="2">
        <v>6579000000</v>
      </c>
      <c r="Y1338" s="6">
        <v>1760128.4840919999</v>
      </c>
      <c r="Z1338" s="38">
        <v>10010</v>
      </c>
      <c r="AA1338" s="86">
        <f>+((DETALLE_GD_1[[#This Row],[VALOR X UN (GD)]]-DETALLE_GD_1[[#This Row],[VALOR PPTO]])/DETALLE_GD_1[[#This Row],[VALOR PPTO]])</f>
        <v>-1.5325293715245703E-2</v>
      </c>
      <c r="AB1338" s="2">
        <f>+DETALLE_GD_1[[#This Row],[VALOR PPTO]]*DETALLE_GD_1[[#This Row],[CANTIDAD RECIBIDA]]</f>
        <v>1760128.4844000002</v>
      </c>
      <c r="AC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38" s="3">
        <f>+DETALLE_GD_1[[#This Row],[CANTIDAD SOLICITADA]]-DETALLE_GD_1[[#This Row],[DEVOLUCIÓN]]</f>
        <v>44</v>
      </c>
      <c r="AE1338" s="38" t="str">
        <f>+_xlfn.XLOOKUP(DETALLE_GD_1[[#This Row],[CODIGO]],PRODUCTOS[CODIGO],PRODUCTOS[DESC CORTA],"",0)</f>
        <v>PB2</v>
      </c>
    </row>
    <row r="1339" spans="1:31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6"/>
      <c r="V1339" s="2"/>
      <c r="W1339">
        <v>6161</v>
      </c>
      <c r="X1339" s="2">
        <v>6579000000</v>
      </c>
      <c r="Y1339" s="6">
        <v>924</v>
      </c>
      <c r="Z1339" s="38">
        <v>10010</v>
      </c>
      <c r="AA1339" s="86">
        <f>+((DETALLE_GD_1[[#This Row],[VALOR X UN (GD)]]-DETALLE_GD_1[[#This Row],[VALOR PPTO]])/DETALLE_GD_1[[#This Row],[VALOR PPTO]])</f>
        <v>270.25541212121209</v>
      </c>
      <c r="AB1339" s="2">
        <f>+DETALLE_GD_1[[#This Row],[VALOR PPTO]]*DETALLE_GD_1[[#This Row],[CANTIDAD RECIBIDA]]</f>
        <v>924</v>
      </c>
      <c r="AC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39" s="3">
        <f>+DETALLE_GD_1[[#This Row],[CANTIDAD SOLICITADA]]-DETALLE_GD_1[[#This Row],[DEVOLUCIÓN]]</f>
        <v>28</v>
      </c>
      <c r="AE1339" s="38" t="str">
        <f>+_xlfn.XLOOKUP(DETALLE_GD_1[[#This Row],[CODIGO]],PRODUCTOS[CODIGO],PRODUCTOS[DESC CORTA],"",0)</f>
        <v>HOLDOWN TENSIONADOR</v>
      </c>
    </row>
    <row r="1340" spans="1:31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6" t="s">
        <v>2012</v>
      </c>
      <c r="V1340" s="2">
        <v>344749</v>
      </c>
      <c r="W1340">
        <v>6161</v>
      </c>
      <c r="X1340" s="2">
        <v>6579000000</v>
      </c>
      <c r="Y1340" s="6">
        <v>314806.34062500007</v>
      </c>
      <c r="Z1340" s="38">
        <v>10010</v>
      </c>
      <c r="AA1340" s="86">
        <f>+((DETALLE_GD_1[[#This Row],[VALOR X UN (GD)]]-DETALLE_GD_1[[#This Row],[VALOR PPTO]])/DETALLE_GD_1[[#This Row],[VALOR PPTO]])</f>
        <v>9.5114522668805393E-2</v>
      </c>
      <c r="AB1340" s="2">
        <f>+DETALLE_GD_1[[#This Row],[VALOR PPTO]]*DETALLE_GD_1[[#This Row],[CANTIDAD RECIBIDA]]</f>
        <v>314806.34250000003</v>
      </c>
      <c r="AC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0" s="3">
        <f>+DETALLE_GD_1[[#This Row],[CANTIDAD SOLICITADA]]-DETALLE_GD_1[[#This Row],[DEVOLUCIÓN]]</f>
        <v>75</v>
      </c>
      <c r="AE1340" s="38" t="str">
        <f>+_xlfn.XLOOKUP(DETALLE_GD_1[[#This Row],[CODIGO]],PRODUCTOS[CODIGO],PRODUCTOS[DESC CORTA],"",0)</f>
        <v>AISLAN ROCA 90MM</v>
      </c>
    </row>
    <row r="1341" spans="1:31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6" t="s">
        <v>2015</v>
      </c>
      <c r="V1341" s="2">
        <v>246249</v>
      </c>
      <c r="W1341">
        <v>6161</v>
      </c>
      <c r="X1341" s="2">
        <v>6579000000</v>
      </c>
      <c r="Y1341" s="6">
        <v>226660.56525000004</v>
      </c>
      <c r="Z1341" s="38">
        <v>10010</v>
      </c>
      <c r="AA1341" s="86">
        <f>+((DETALLE_GD_1[[#This Row],[VALOR X UN (GD)]]-DETALLE_GD_1[[#This Row],[VALOR PPTO]])/DETALLE_GD_1[[#This Row],[VALOR PPTO]])</f>
        <v>8.6421892849887397E-2</v>
      </c>
      <c r="AB1341" s="2">
        <f>+DETALLE_GD_1[[#This Row],[VALOR PPTO]]*DETALLE_GD_1[[#This Row],[CANTIDAD RECIBIDA]]</f>
        <v>226660.56660000002</v>
      </c>
      <c r="AC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1" s="3">
        <f>+DETALLE_GD_1[[#This Row],[CANTIDAD SOLICITADA]]-DETALLE_GD_1[[#This Row],[DEVOLUCIÓN]]</f>
        <v>54</v>
      </c>
      <c r="AE1341" s="38" t="str">
        <f>+_xlfn.XLOOKUP(DETALLE_GD_1[[#This Row],[CODIGO]],PRODUCTOS[CODIGO],PRODUCTOS[DESC CORTA],"",0)</f>
        <v>AISLAN ROCA 90MM</v>
      </c>
    </row>
    <row r="1342" spans="1:31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6" t="s">
        <v>2015</v>
      </c>
      <c r="V1342" s="2">
        <v>28195</v>
      </c>
      <c r="W1342">
        <v>6161</v>
      </c>
      <c r="X1342" s="2">
        <v>6579000000</v>
      </c>
      <c r="Y1342" s="6">
        <v>30952.44</v>
      </c>
      <c r="Z1342" s="38">
        <v>10010</v>
      </c>
      <c r="AA1342" s="86">
        <f>+((DETALLE_GD_1[[#This Row],[VALOR X UN (GD)]]-DETALLE_GD_1[[#This Row],[VALOR PPTO]])/DETALLE_GD_1[[#This Row],[VALOR PPTO]])</f>
        <v>-8.9077242923396804E-2</v>
      </c>
      <c r="AB1342" s="2">
        <f>+DETALLE_GD_1[[#This Row],[VALOR PPTO]]*DETALLE_GD_1[[#This Row],[CANTIDAD RECIBIDA]]</f>
        <v>30952.350000000002</v>
      </c>
      <c r="AC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2" s="3">
        <f>+DETALLE_GD_1[[#This Row],[CANTIDAD SOLICITADA]]-DETALLE_GD_1[[#This Row],[DEVOLUCIÓN]]</f>
        <v>4500</v>
      </c>
      <c r="AE1342" s="38">
        <f>+_xlfn.XLOOKUP(DETALLE_GD_1[[#This Row],[CODIGO]],PRODUCTOS[CODIGO],PRODUCTOS[DESC CORTA],"",0)</f>
        <v>0</v>
      </c>
    </row>
    <row r="1343" spans="1:31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707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6" t="s">
        <v>2016</v>
      </c>
      <c r="V1343" s="2">
        <v>2301490</v>
      </c>
      <c r="W1343">
        <v>6161</v>
      </c>
      <c r="X1343" s="2">
        <v>6579000000</v>
      </c>
      <c r="Y1343" s="6" t="s">
        <v>355</v>
      </c>
      <c r="Z1343" s="38">
        <v>10010</v>
      </c>
      <c r="AA1343" s="86" t="e">
        <f>+((DETALLE_GD_1[[#This Row],[VALOR X UN (GD)]]-DETALLE_GD_1[[#This Row],[VALOR PPTO]])/DETALLE_GD_1[[#This Row],[VALOR PPTO]])</f>
        <v>#DIV/0!</v>
      </c>
      <c r="AB1343" s="2">
        <f>+DETALLE_GD_1[[#This Row],[VALOR PPTO]]*DETALLE_GD_1[[#This Row],[CANTIDAD RECIBIDA]]</f>
        <v>0</v>
      </c>
      <c r="AC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3" s="3">
        <f>+DETALLE_GD_1[[#This Row],[CANTIDAD SOLICITADA]]-DETALLE_GD_1[[#This Row],[DEVOLUCIÓN]]</f>
        <v>2</v>
      </c>
      <c r="AE1343" s="38" t="str">
        <f>+_xlfn.XLOOKUP(DETALLE_GD_1[[#This Row],[CODIGO]],PRODUCTOS[CODIGO],PRODUCTOS[DESC CORTA],"",0)</f>
        <v/>
      </c>
    </row>
    <row r="1344" spans="1:31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6"/>
      <c r="V1344" s="2"/>
      <c r="W1344">
        <v>6161</v>
      </c>
      <c r="X1344" s="2">
        <v>6579000000</v>
      </c>
      <c r="Y1344" s="6">
        <v>19146</v>
      </c>
      <c r="Z1344" s="38">
        <v>10010</v>
      </c>
      <c r="AA1344" s="86">
        <f>+((DETALLE_GD_1[[#This Row],[VALOR X UN (GD)]]-DETALLE_GD_1[[#This Row],[VALOR PPTO]])/DETALLE_GD_1[[#This Row],[VALOR PPTO]])</f>
        <v>-5.2240676903860547E-5</v>
      </c>
      <c r="AB1344" s="2">
        <f>+DETALLE_GD_1[[#This Row],[VALOR PPTO]]*DETALLE_GD_1[[#This Row],[CANTIDAD RECIBIDA]]</f>
        <v>19146</v>
      </c>
      <c r="AC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4" s="3">
        <f>+DETALLE_GD_1[[#This Row],[CANTIDAD SOLICITADA]]-DETALLE_GD_1[[#This Row],[DEVOLUCIÓN]]</f>
        <v>6</v>
      </c>
      <c r="AE1344" s="38" t="str">
        <f>+_xlfn.XLOOKUP(DETALLE_GD_1[[#This Row],[CODIGO]],PRODUCTOS[CODIGO],PRODUCTOS[DESC CORTA],"",0)</f>
        <v>PERFIL ESQUINERO INTERIOR</v>
      </c>
    </row>
    <row r="1345" spans="1:31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6"/>
      <c r="V1345" s="2"/>
      <c r="W1345">
        <v>6161</v>
      </c>
      <c r="X1345" s="2">
        <v>6579000000</v>
      </c>
      <c r="Y1345" s="6">
        <v>458541.72414000001</v>
      </c>
      <c r="Z1345" s="38">
        <v>10010</v>
      </c>
      <c r="AA1345" s="86">
        <f>+((DETALLE_GD_1[[#This Row],[VALOR X UN (GD)]]-DETALLE_GD_1[[#This Row],[VALOR PPTO]])/DETALLE_GD_1[[#This Row],[VALOR PPTO]])</f>
        <v>-6.0882660265830701E-3</v>
      </c>
      <c r="AB1345" s="2">
        <f>+DETALLE_GD_1[[#This Row],[VALOR PPTO]]*DETALLE_GD_1[[#This Row],[CANTIDAD RECIBIDA]]</f>
        <v>458541.72400000005</v>
      </c>
      <c r="AC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45" s="3">
        <f>+DETALLE_GD_1[[#This Row],[CANTIDAD SOLICITADA]]-DETALLE_GD_1[[#This Row],[DEVOLUCIÓN]]</f>
        <v>20</v>
      </c>
      <c r="AE1345" s="38" t="str">
        <f>+_xlfn.XLOOKUP(DETALLE_GD_1[[#This Row],[CODIGO]],PRODUCTOS[CODIGO],PRODUCTOS[DESC CORTA],"",0)</f>
        <v>SIMPLISIMA</v>
      </c>
    </row>
    <row r="1346" spans="1:31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6"/>
      <c r="V1346" s="2"/>
      <c r="W1346">
        <v>6161</v>
      </c>
      <c r="X1346" s="2">
        <v>6579000000</v>
      </c>
      <c r="Y1346" s="6">
        <v>8766</v>
      </c>
      <c r="Z1346" s="38">
        <v>10010</v>
      </c>
      <c r="AA1346" s="86">
        <f>+((DETALLE_GD_1[[#This Row],[VALOR X UN (GD)]]-DETALLE_GD_1[[#This Row],[VALOR PPTO]])/DETALLE_GD_1[[#This Row],[VALOR PPTO]])</f>
        <v>0</v>
      </c>
      <c r="AB1346" s="2">
        <f>+DETALLE_GD_1[[#This Row],[VALOR PPTO]]*DETALLE_GD_1[[#This Row],[CANTIDAD RECIBIDA]]</f>
        <v>8766</v>
      </c>
      <c r="AC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6" s="3">
        <f>+DETALLE_GD_1[[#This Row],[CANTIDAD SOLICITADA]]-DETALLE_GD_1[[#This Row],[DEVOLUCIÓN]]</f>
        <v>18</v>
      </c>
      <c r="AE1346" s="38" t="str">
        <f>+_xlfn.XLOOKUP(DETALLE_GD_1[[#This Row],[CODIGO]],PRODUCTOS[CODIGO],PRODUCTOS[DESC CORTA],"",0)</f>
        <v>ESQUINERO PILASTRA PVC</v>
      </c>
    </row>
    <row r="1347" spans="1:31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6"/>
      <c r="V1347" s="2"/>
      <c r="W1347">
        <v>6161</v>
      </c>
      <c r="X1347" s="2">
        <v>6579000000</v>
      </c>
      <c r="Y1347" s="6">
        <v>28335.803159999999</v>
      </c>
      <c r="Z1347" s="38">
        <v>10010</v>
      </c>
      <c r="AA1347" s="86">
        <f>+((DETALLE_GD_1[[#This Row],[VALOR X UN (GD)]]-DETALLE_GD_1[[#This Row],[VALOR PPTO]])/DETALLE_GD_1[[#This Row],[VALOR PPTO]])</f>
        <v>2.8929831791419546E-4</v>
      </c>
      <c r="AB1347" s="2">
        <f>+DETALLE_GD_1[[#This Row],[VALOR PPTO]]*DETALLE_GD_1[[#This Row],[CANTIDAD RECIBIDA]]</f>
        <v>28335.802499999998</v>
      </c>
      <c r="AC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7" s="3">
        <f>+DETALLE_GD_1[[#This Row],[CANTIDAD SOLICITADA]]-DETALLE_GD_1[[#This Row],[DEVOLUCIÓN]]</f>
        <v>15</v>
      </c>
      <c r="AE1347" s="38">
        <f>+_xlfn.XLOOKUP(DETALLE_GD_1[[#This Row],[CODIGO]],PRODUCTOS[CODIGO],PRODUCTOS[DESC CORTA],"",0)</f>
        <v>0</v>
      </c>
    </row>
    <row r="1348" spans="1:31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6"/>
      <c r="V1348" s="2"/>
      <c r="W1348">
        <v>6161</v>
      </c>
      <c r="X1348" s="2">
        <v>6579000000</v>
      </c>
      <c r="Y1348" s="6">
        <v>7770.3071319999999</v>
      </c>
      <c r="Z1348" s="38">
        <v>10010</v>
      </c>
      <c r="AA1348" s="86">
        <f>+((DETALLE_GD_1[[#This Row],[VALOR X UN (GD)]]-DETALLE_GD_1[[#This Row],[VALOR PPTO]])/DETALLE_GD_1[[#This Row],[VALOR PPTO]])</f>
        <v>-3.9547985444444259E-5</v>
      </c>
      <c r="AB1348" s="2">
        <f>+DETALLE_GD_1[[#This Row],[VALOR PPTO]]*DETALLE_GD_1[[#This Row],[CANTIDAD RECIBIDA]]</f>
        <v>7770.3072999999995</v>
      </c>
      <c r="AC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8" s="3">
        <f>+DETALLE_GD_1[[#This Row],[CANTIDAD SOLICITADA]]-DETALLE_GD_1[[#This Row],[DEVOLUCIÓN]]</f>
        <v>7</v>
      </c>
      <c r="AE1348" s="38">
        <f>+_xlfn.XLOOKUP(DETALLE_GD_1[[#This Row],[CODIGO]],PRODUCTOS[CODIGO],PRODUCTOS[DESC CORTA],"",0)</f>
        <v>0</v>
      </c>
    </row>
    <row r="1349" spans="1:31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6"/>
      <c r="V1349" s="2"/>
      <c r="W1349">
        <v>6161</v>
      </c>
      <c r="X1349" s="2">
        <v>6579000000</v>
      </c>
      <c r="Y1349" s="6">
        <v>58000</v>
      </c>
      <c r="Z1349" s="38">
        <v>10010</v>
      </c>
      <c r="AA1349" s="86">
        <f>+((DETALLE_GD_1[[#This Row],[VALOR X UN (GD)]]-DETALLE_GD_1[[#This Row],[VALOR PPTO]])/DETALLE_GD_1[[#This Row],[VALOR PPTO]])</f>
        <v>-1.7241379310348748E-4</v>
      </c>
      <c r="AB1349" s="2">
        <f>+DETALLE_GD_1[[#This Row],[VALOR PPTO]]*DETALLE_GD_1[[#This Row],[CANTIDAD RECIBIDA]]</f>
        <v>58000</v>
      </c>
      <c r="AC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49" s="3">
        <f>+DETALLE_GD_1[[#This Row],[CANTIDAD SOLICITADA]]-DETALLE_GD_1[[#This Row],[DEVOLUCIÓN]]</f>
        <v>100</v>
      </c>
      <c r="AE1349" s="38" t="str">
        <f>+_xlfn.XLOOKUP(DETALLE_GD_1[[#This Row],[CODIGO]],PRODUCTOS[CODIGO],PRODUCTOS[DESC CORTA],"",0)</f>
        <v>ESQUINERO GUARDAPOLVO EXTERIOR</v>
      </c>
    </row>
    <row r="1350" spans="1:31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6"/>
      <c r="V1350" s="2"/>
      <c r="W1350">
        <v>6161</v>
      </c>
      <c r="X1350" s="2">
        <v>6579000000</v>
      </c>
      <c r="Y1350" s="6">
        <v>32400</v>
      </c>
      <c r="Z1350" s="38">
        <v>10010</v>
      </c>
      <c r="AA1350" s="86">
        <f>+((DETALLE_GD_1[[#This Row],[VALOR X UN (GD)]]-DETALLE_GD_1[[#This Row],[VALOR PPTO]])/DETALLE_GD_1[[#This Row],[VALOR PPTO]])</f>
        <v>0</v>
      </c>
      <c r="AB1350" s="2">
        <f>+DETALLE_GD_1[[#This Row],[VALOR PPTO]]*DETALLE_GD_1[[#This Row],[CANTIDAD RECIBIDA]]</f>
        <v>32400</v>
      </c>
      <c r="AC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0" s="3">
        <f>+DETALLE_GD_1[[#This Row],[CANTIDAD SOLICITADA]]-DETALLE_GD_1[[#This Row],[DEVOLUCIÓN]]</f>
        <v>100</v>
      </c>
      <c r="AE1350" s="38" t="str">
        <f>+_xlfn.XLOOKUP(DETALLE_GD_1[[#This Row],[CODIGO]],PRODUCTOS[CODIGO],PRODUCTOS[DESC CORTA],"",0)</f>
        <v>ESQUINERO GUARDAPOLVO INTERIOR</v>
      </c>
    </row>
    <row r="1351" spans="1:31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6"/>
      <c r="V1351" s="2"/>
      <c r="W1351">
        <v>6161</v>
      </c>
      <c r="X1351" s="2">
        <v>6579000000</v>
      </c>
      <c r="Y1351" s="6">
        <v>272999.88560000004</v>
      </c>
      <c r="Z1351" s="38">
        <v>10010</v>
      </c>
      <c r="AA1351" s="86">
        <f>+((DETALLE_GD_1[[#This Row],[VALOR X UN (GD)]]-DETALLE_GD_1[[#This Row],[VALOR PPTO]])/DETALLE_GD_1[[#This Row],[VALOR PPTO]])</f>
        <v>4.0293056526552117E-7</v>
      </c>
      <c r="AB1351" s="2">
        <f>+DETALLE_GD_1[[#This Row],[VALOR PPTO]]*DETALLE_GD_1[[#This Row],[CANTIDAD RECIBIDA]]</f>
        <v>272999.89</v>
      </c>
      <c r="AC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1" s="3">
        <f>+DETALLE_GD_1[[#This Row],[CANTIDAD SOLICITADA]]-DETALLE_GD_1[[#This Row],[DEVOLUCIÓN]]</f>
        <v>100</v>
      </c>
      <c r="AE1351" s="38" t="str">
        <f>+_xlfn.XLOOKUP(DETALLE_GD_1[[#This Row],[CODIGO]],PRODUCTOS[CODIGO],PRODUCTOS[DESC CORTA],"",0)</f>
        <v>GUARDAPOLVO BLANCO</v>
      </c>
    </row>
    <row r="1352" spans="1:31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6"/>
      <c r="V1352" s="2"/>
      <c r="W1352">
        <v>6161</v>
      </c>
      <c r="X1352" s="2">
        <v>6579000000</v>
      </c>
      <c r="Y1352" s="6">
        <v>2541</v>
      </c>
      <c r="Z1352" s="38">
        <v>10010</v>
      </c>
      <c r="AA1352" s="86">
        <f>+((DETALLE_GD_1[[#This Row],[VALOR X UN (GD)]]-DETALLE_GD_1[[#This Row],[VALOR PPTO]])/DETALLE_GD_1[[#This Row],[VALOR PPTO]])</f>
        <v>-0.12396694214876033</v>
      </c>
      <c r="AB1352" s="2">
        <f>+DETALLE_GD_1[[#This Row],[VALOR PPTO]]*DETALLE_GD_1[[#This Row],[CANTIDAD RECIBIDA]]</f>
        <v>2541</v>
      </c>
      <c r="AC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2" s="3">
        <f>+DETALLE_GD_1[[#This Row],[CANTIDAD SOLICITADA]]-DETALLE_GD_1[[#This Row],[DEVOLUCIÓN]]</f>
        <v>7</v>
      </c>
      <c r="AE1352" s="38" t="str">
        <f>+_xlfn.XLOOKUP(DETALLE_GD_1[[#This Row],[CODIGO]],PRODUCTOS[CODIGO],PRODUCTOS[DESC CORTA],"",0)</f>
        <v>ESQUINERO CORNIZA EXTERIOR</v>
      </c>
    </row>
    <row r="1353" spans="1:31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6"/>
      <c r="V1353" s="2"/>
      <c r="W1353">
        <v>6161</v>
      </c>
      <c r="X1353" s="2">
        <v>6579000000</v>
      </c>
      <c r="Y1353" s="6">
        <v>80999.95815000002</v>
      </c>
      <c r="Z1353" s="38">
        <v>10010</v>
      </c>
      <c r="AA1353" s="86">
        <f>+((DETALLE_GD_1[[#This Row],[VALOR X UN (GD)]]-DETALLE_GD_1[[#This Row],[VALOR PPTO]])/DETALLE_GD_1[[#This Row],[VALOR PPTO]])</f>
        <v>5.1851878741837811E-7</v>
      </c>
      <c r="AB1353" s="2">
        <f>+DETALLE_GD_1[[#This Row],[VALOR PPTO]]*DETALLE_GD_1[[#This Row],[CANTIDAD RECIBIDA]]</f>
        <v>80999.957999999999</v>
      </c>
      <c r="AC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3" s="3">
        <f>+DETALLE_GD_1[[#This Row],[CANTIDAD SOLICITADA]]-DETALLE_GD_1[[#This Row],[DEVOLUCIÓN]]</f>
        <v>30</v>
      </c>
      <c r="AE1353" s="38" t="str">
        <f>+_xlfn.XLOOKUP(DETALLE_GD_1[[#This Row],[CODIGO]],PRODUCTOS[CODIGO],PRODUCTOS[DESC CORTA],"",0)</f>
        <v>CORNIZA BLANCA</v>
      </c>
    </row>
    <row r="1354" spans="1:31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6"/>
      <c r="V1354" s="2"/>
      <c r="W1354">
        <v>6161</v>
      </c>
      <c r="X1354" s="2">
        <v>6579000000</v>
      </c>
      <c r="Y1354" s="6">
        <v>85909.355288999941</v>
      </c>
      <c r="Z1354" s="38">
        <v>10010</v>
      </c>
      <c r="AA1354" s="86">
        <f>+((DETALLE_GD_1[[#This Row],[VALOR X UN (GD)]]-DETALLE_GD_1[[#This Row],[VALOR PPTO]])/DETALLE_GD_1[[#This Row],[VALOR PPTO]])</f>
        <v>-0.14305022344475996</v>
      </c>
      <c r="AB1354" s="2">
        <f>+DETALLE_GD_1[[#This Row],[VALOR PPTO]]*DETALLE_GD_1[[#This Row],[CANTIDAD RECIBIDA]]</f>
        <v>85909.354100000011</v>
      </c>
      <c r="AC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54" s="3">
        <f>+DETALLE_GD_1[[#This Row],[CANTIDAD SOLICITADA]]-DETALLE_GD_1[[#This Row],[DEVOLUCIÓN]]</f>
        <v>41</v>
      </c>
      <c r="AE1354" s="38" t="str">
        <f>+_xlfn.XLOOKUP(DETALLE_GD_1[[#This Row],[CODIGO]],PRODUCTOS[CODIGO],PRODUCTOS[DESC CORTA],"",0)</f>
        <v>CUBREJUNTA</v>
      </c>
    </row>
    <row r="1355" spans="1:31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6"/>
      <c r="V1355" s="2"/>
      <c r="W1355">
        <v>6161</v>
      </c>
      <c r="X1355" s="2">
        <v>6579000000</v>
      </c>
      <c r="Y1355" s="6">
        <v>38054.000655999997</v>
      </c>
      <c r="Z1355" s="38">
        <v>10010</v>
      </c>
      <c r="AA1355" s="86">
        <f>+((DETALLE_GD_1[[#This Row],[VALOR X UN (GD)]]-DETALLE_GD_1[[#This Row],[VALOR PPTO]])/DETALLE_GD_1[[#This Row],[VALOR PPTO]])</f>
        <v>-4.1309717769485471E-2</v>
      </c>
      <c r="AB1355" s="2">
        <f>+DETALLE_GD_1[[#This Row],[VALOR PPTO]]*DETALLE_GD_1[[#This Row],[CANTIDAD RECIBIDA]]</f>
        <v>38054</v>
      </c>
      <c r="AC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5" s="3">
        <f>+DETALLE_GD_1[[#This Row],[CANTIDAD SOLICITADA]]-DETALLE_GD_1[[#This Row],[DEVOLUCIÓN]]</f>
        <v>16</v>
      </c>
      <c r="AE1355" s="38">
        <f>+_xlfn.XLOOKUP(DETALLE_GD_1[[#This Row],[CODIGO]],PRODUCTOS[CODIGO],PRODUCTOS[DESC CORTA],"",0)</f>
        <v>0</v>
      </c>
    </row>
    <row r="1356" spans="1:31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6"/>
      <c r="V1356" s="2"/>
      <c r="W1356">
        <v>6161</v>
      </c>
      <c r="X1356" s="2">
        <v>6579000000</v>
      </c>
      <c r="Y1356" s="6">
        <v>311.91986600000001</v>
      </c>
      <c r="Z1356" s="38">
        <v>10010</v>
      </c>
      <c r="AA1356" s="86">
        <f>+((DETALLE_GD_1[[#This Row],[VALOR X UN (GD)]]-DETALLE_GD_1[[#This Row],[VALOR PPTO]])/DETALLE_GD_1[[#This Row],[VALOR PPTO]])</f>
        <v>2.5679669684433674E-4</v>
      </c>
      <c r="AB1356" s="2">
        <f>+DETALLE_GD_1[[#This Row],[VALOR PPTO]]*DETALLE_GD_1[[#This Row],[CANTIDAD RECIBIDA]]</f>
        <v>311.91989999999998</v>
      </c>
      <c r="AC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6" s="3">
        <f>+DETALLE_GD_1[[#This Row],[CANTIDAD SOLICITADA]]-DETALLE_GD_1[[#This Row],[DEVOLUCIÓN]]</f>
        <v>1</v>
      </c>
      <c r="AE1356" s="38" t="str">
        <f>+_xlfn.XLOOKUP(DETALLE_GD_1[[#This Row],[CODIGO]],PRODUCTOS[CODIGO],PRODUCTOS[DESC CORTA],"",0)</f>
        <v>CINTA EMBALAJE TRANSPARENTE</v>
      </c>
    </row>
    <row r="1357" spans="1:31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6"/>
      <c r="V1357" s="2"/>
      <c r="W1357">
        <v>6161</v>
      </c>
      <c r="X1357" s="2">
        <v>6579000000</v>
      </c>
      <c r="Y1357" s="6">
        <v>2109.0585420000002</v>
      </c>
      <c r="Z1357" s="38">
        <v>10010</v>
      </c>
      <c r="AA1357" s="86">
        <f>+((DETALLE_GD_1[[#This Row],[VALOR X UN (GD)]]-DETALLE_GD_1[[#This Row],[VALOR PPTO]])/DETALLE_GD_1[[#This Row],[VALOR PPTO]])</f>
        <v>8.0102804165934655E-2</v>
      </c>
      <c r="AB1357" s="2">
        <f>+DETALLE_GD_1[[#This Row],[VALOR PPTO]]*DETALLE_GD_1[[#This Row],[CANTIDAD RECIBIDA]]</f>
        <v>2109.0585000000001</v>
      </c>
      <c r="AC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7" s="3">
        <f>+DETALLE_GD_1[[#This Row],[CANTIDAD SOLICITADA]]-DETALLE_GD_1[[#This Row],[DEVOLUCIÓN]]</f>
        <v>1</v>
      </c>
      <c r="AE1357" s="38" t="str">
        <f>+_xlfn.XLOOKUP(DETALLE_GD_1[[#This Row],[CODIGO]],PRODUCTOS[CODIGO],PRODUCTOS[DESC CORTA],"",0)</f>
        <v>TRAPOS DE ASEO</v>
      </c>
    </row>
    <row r="1358" spans="1:31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6"/>
      <c r="V1358" s="2"/>
      <c r="W1358">
        <v>6161</v>
      </c>
      <c r="X1358" s="2">
        <v>6579000000</v>
      </c>
      <c r="Y1358" s="6">
        <v>3248.9480739999999</v>
      </c>
      <c r="Z1358" s="38">
        <v>10010</v>
      </c>
      <c r="AA1358" s="86">
        <f>+((DETALLE_GD_1[[#This Row],[VALOR X UN (GD)]]-DETALLE_GD_1[[#This Row],[VALOR PPTO]])/DETALLE_GD_1[[#This Row],[VALOR PPTO]])</f>
        <v>-1.5229545071204172E-3</v>
      </c>
      <c r="AB1358" s="2">
        <f>+DETALLE_GD_1[[#This Row],[VALOR PPTO]]*DETALLE_GD_1[[#This Row],[CANTIDAD RECIBIDA]]</f>
        <v>3248.9479999999999</v>
      </c>
      <c r="AC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8" s="3">
        <f>+DETALLE_GD_1[[#This Row],[CANTIDAD SOLICITADA]]-DETALLE_GD_1[[#This Row],[DEVOLUCIÓN]]</f>
        <v>2</v>
      </c>
      <c r="AE1358" s="38" t="str">
        <f>+_xlfn.XLOOKUP(DETALLE_GD_1[[#This Row],[CODIGO]],PRODUCTOS[CODIGO],PRODUCTOS[DESC CORTA],"",0)</f>
        <v>HUAIPE BLANCO BOLSA</v>
      </c>
    </row>
    <row r="1359" spans="1:31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6"/>
      <c r="V1359" s="2"/>
      <c r="W1359">
        <v>6161</v>
      </c>
      <c r="X1359" s="2">
        <v>6579000000</v>
      </c>
      <c r="Y1359" s="6">
        <v>8471</v>
      </c>
      <c r="Z1359" s="38">
        <v>10010</v>
      </c>
      <c r="AA1359" s="86">
        <f>+((DETALLE_GD_1[[#This Row],[VALOR X UN (GD)]]-DETALLE_GD_1[[#This Row],[VALOR PPTO]])/DETALLE_GD_1[[#This Row],[VALOR PPTO]])</f>
        <v>1.1804981702278361E-4</v>
      </c>
      <c r="AB1359" s="2">
        <f>+DETALLE_GD_1[[#This Row],[VALOR PPTO]]*DETALLE_GD_1[[#This Row],[CANTIDAD RECIBIDA]]</f>
        <v>8471</v>
      </c>
      <c r="AC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59" s="3">
        <f>+DETALLE_GD_1[[#This Row],[CANTIDAD SOLICITADA]]-DETALLE_GD_1[[#This Row],[DEVOLUCIÓN]]</f>
        <v>1</v>
      </c>
      <c r="AE1359" s="38" t="str">
        <f>+_xlfn.XLOOKUP(DETALLE_GD_1[[#This Row],[CODIGO]],PRODUCTOS[CODIGO],PRODUCTOS[DESC CORTA],"",0)</f>
        <v>PASTA RETAPE</v>
      </c>
    </row>
    <row r="1360" spans="1:31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710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6"/>
      <c r="V1360" s="2"/>
      <c r="W1360">
        <v>6161</v>
      </c>
      <c r="X1360" s="2">
        <v>6579000000</v>
      </c>
      <c r="Y1360" s="6">
        <v>0</v>
      </c>
      <c r="Z1360" s="38">
        <v>10010</v>
      </c>
      <c r="AA1360" s="86" t="e">
        <f>+((DETALLE_GD_1[[#This Row],[VALOR X UN (GD)]]-DETALLE_GD_1[[#This Row],[VALOR PPTO]])/DETALLE_GD_1[[#This Row],[VALOR PPTO]])</f>
        <v>#DIV/0!</v>
      </c>
      <c r="AB1360" s="2">
        <f>+DETALLE_GD_1[[#This Row],[VALOR PPTO]]*DETALLE_GD_1[[#This Row],[CANTIDAD RECIBIDA]]</f>
        <v>0</v>
      </c>
      <c r="AC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0" s="3">
        <f>+DETALLE_GD_1[[#This Row],[CANTIDAD SOLICITADA]]-DETALLE_GD_1[[#This Row],[DEVOLUCIÓN]]</f>
        <v>4</v>
      </c>
      <c r="AE1360" s="38" t="str">
        <f>+_xlfn.XLOOKUP(DETALLE_GD_1[[#This Row],[CODIGO]],PRODUCTOS[CODIGO],PRODUCTOS[DESC CORTA],"",0)</f>
        <v/>
      </c>
    </row>
    <row r="1361" spans="1:31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760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6"/>
      <c r="V1361" s="2"/>
      <c r="W1361">
        <v>6161</v>
      </c>
      <c r="X1361" s="2">
        <v>6579000000</v>
      </c>
      <c r="Y1361" s="6">
        <v>49030.713302999997</v>
      </c>
      <c r="Z1361" s="38">
        <v>10010</v>
      </c>
      <c r="AA1361" s="86">
        <f>+((DETALLE_GD_1[[#This Row],[VALOR X UN (GD)]]-DETALLE_GD_1[[#This Row],[VALOR PPTO]])/DETALLE_GD_1[[#This Row],[VALOR PPTO]])</f>
        <v>5.8473552738814962E-6</v>
      </c>
      <c r="AB1361" s="2">
        <f>+DETALLE_GD_1[[#This Row],[VALOR PPTO]]*DETALLE_GD_1[[#This Row],[CANTIDAD RECIBIDA]]</f>
        <v>49030.713300000003</v>
      </c>
      <c r="AC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1" s="3">
        <f>+DETALLE_GD_1[[#This Row],[CANTIDAD SOLICITADA]]-DETALLE_GD_1[[#This Row],[DEVOLUCIÓN]]</f>
        <v>1</v>
      </c>
      <c r="AE1361" s="38">
        <f>+_xlfn.XLOOKUP(DETALLE_GD_1[[#This Row],[CODIGO]],PRODUCTOS[CODIGO],PRODUCTOS[DESC CORTA],"",0)</f>
        <v>0</v>
      </c>
    </row>
    <row r="1362" spans="1:31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6"/>
      <c r="V1362" s="2"/>
      <c r="W1362">
        <v>6161</v>
      </c>
      <c r="X1362" s="2">
        <v>6579000000</v>
      </c>
      <c r="Y1362" s="6">
        <v>1121391.9979500002</v>
      </c>
      <c r="Z1362" s="38">
        <v>10010</v>
      </c>
      <c r="AA1362" s="86">
        <f>+((DETALLE_GD_1[[#This Row],[VALOR X UN (GD)]]-DETALLE_GD_1[[#This Row],[VALOR PPTO]])/DETALLE_GD_1[[#This Row],[VALOR PPTO]])</f>
        <v>9.9429985321305096E-3</v>
      </c>
      <c r="AB1362" s="2">
        <f>+DETALLE_GD_1[[#This Row],[VALOR PPTO]]*DETALLE_GD_1[[#This Row],[CANTIDAD RECIBIDA]]</f>
        <v>1121391.9990000001</v>
      </c>
      <c r="AC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2" s="3">
        <f>+DETALLE_GD_1[[#This Row],[CANTIDAD SOLICITADA]]-DETALLE_GD_1[[#This Row],[DEVOLUCIÓN]]</f>
        <v>70</v>
      </c>
      <c r="AE1362" s="38" t="str">
        <f>+_xlfn.XLOOKUP(DETALLE_GD_1[[#This Row],[CODIGO]],PRODUCTOS[CODIGO],PRODUCTOS[DESC CORTA],"",0)</f>
        <v>VOCANITA EMPAPELADA MURO</v>
      </c>
    </row>
    <row r="1363" spans="1:31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6"/>
      <c r="V1363" s="2">
        <v>573462</v>
      </c>
      <c r="W1363">
        <v>6161</v>
      </c>
      <c r="X1363" s="2">
        <v>6579000000</v>
      </c>
      <c r="Y1363" s="6">
        <v>2929.463158</v>
      </c>
      <c r="Z1363" s="38">
        <v>10010</v>
      </c>
      <c r="AA1363" s="86">
        <f>+((DETALLE_GD_1[[#This Row],[VALOR X UN (GD)]]-DETALLE_GD_1[[#This Row],[VALOR PPTO]])/DETALLE_GD_1[[#This Row],[VALOR PPTO]])</f>
        <v>-0.16469338136761716</v>
      </c>
      <c r="AB1363" s="2">
        <f>+DETALLE_GD_1[[#This Row],[VALOR PPTO]]*DETALLE_GD_1[[#This Row],[CANTIDAD RECIBIDA]]</f>
        <v>2929.4632000000001</v>
      </c>
      <c r="AC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3" s="3">
        <f>+DETALLE_GD_1[[#This Row],[CANTIDAD SOLICITADA]]-DETALLE_GD_1[[#This Row],[DEVOLUCIÓN]]</f>
        <v>1</v>
      </c>
      <c r="AE1363" s="38">
        <f>+_xlfn.XLOOKUP(DETALLE_GD_1[[#This Row],[CODIGO]],PRODUCTOS[CODIGO],PRODUCTOS[DESC CORTA],"",0)</f>
        <v>0</v>
      </c>
    </row>
    <row r="1364" spans="1:31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6"/>
      <c r="V1364" s="2"/>
      <c r="W1364">
        <v>6161</v>
      </c>
      <c r="X1364" s="2">
        <v>6579000000</v>
      </c>
      <c r="Y1364" s="6">
        <v>2042.119706</v>
      </c>
      <c r="Z1364" s="38">
        <v>10010</v>
      </c>
      <c r="AA1364" s="86">
        <f>+((DETALLE_GD_1[[#This Row],[VALOR X UN (GD)]]-DETALLE_GD_1[[#This Row],[VALOR PPTO]])/DETALLE_GD_1[[#This Row],[VALOR PPTO]])</f>
        <v>-0.16851103292329042</v>
      </c>
      <c r="AB1364" s="2">
        <f>+DETALLE_GD_1[[#This Row],[VALOR PPTO]]*DETALLE_GD_1[[#This Row],[CANTIDAD RECIBIDA]]</f>
        <v>2042.1197</v>
      </c>
      <c r="AC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4" s="3">
        <f>+DETALLE_GD_1[[#This Row],[CANTIDAD SOLICITADA]]-DETALLE_GD_1[[#This Row],[DEVOLUCIÓN]]</f>
        <v>1</v>
      </c>
      <c r="AE1364" s="38" t="str">
        <f>+_xlfn.XLOOKUP(DETALLE_GD_1[[#This Row],[CODIGO]],PRODUCTOS[CODIGO],PRODUCTOS[DESC CORTA],"",0)</f>
        <v>BROCHA 5/8 X4</v>
      </c>
    </row>
    <row r="1365" spans="1:31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6"/>
      <c r="V1365" s="2"/>
      <c r="W1365">
        <v>6161</v>
      </c>
      <c r="X1365" s="2">
        <v>6579000000</v>
      </c>
      <c r="Y1365" s="6">
        <v>6549.4492760000003</v>
      </c>
      <c r="Z1365" s="38">
        <v>10010</v>
      </c>
      <c r="AA1365" s="86">
        <f>+((DETALLE_GD_1[[#This Row],[VALOR X UN (GD)]]-DETALLE_GD_1[[#This Row],[VALOR PPTO]])/DETALLE_GD_1[[#This Row],[VALOR PPTO]])</f>
        <v>2.9704910147253297E-2</v>
      </c>
      <c r="AB1365" s="2">
        <f>+DETALLE_GD_1[[#This Row],[VALOR PPTO]]*DETALLE_GD_1[[#This Row],[CANTIDAD RECIBIDA]]</f>
        <v>6549.4492</v>
      </c>
      <c r="AC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5" s="3">
        <f>+DETALLE_GD_1[[#This Row],[CANTIDAD SOLICITADA]]-DETALLE_GD_1[[#This Row],[DEVOLUCIÓN]]</f>
        <v>2</v>
      </c>
      <c r="AE1365" s="38">
        <f>+_xlfn.XLOOKUP(DETALLE_GD_1[[#This Row],[CODIGO]],PRODUCTOS[CODIGO],PRODUCTOS[DESC CORTA],"",0)</f>
        <v>0</v>
      </c>
    </row>
    <row r="1366" spans="1:31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6"/>
      <c r="V1366" s="2"/>
      <c r="W1366">
        <v>6161</v>
      </c>
      <c r="X1366" s="2">
        <v>6579000000</v>
      </c>
      <c r="Y1366" s="6">
        <v>22292</v>
      </c>
      <c r="Z1366" s="38">
        <v>10010</v>
      </c>
      <c r="AA1366" s="86">
        <f>+((DETALLE_GD_1[[#This Row],[VALOR X UN (GD)]]-DETALLE_GD_1[[#This Row],[VALOR PPTO]])/DETALLE_GD_1[[#This Row],[VALOR PPTO]])</f>
        <v>-9.5819127938273824E-2</v>
      </c>
      <c r="AB1366" s="2">
        <f>+DETALLE_GD_1[[#This Row],[VALOR PPTO]]*DETALLE_GD_1[[#This Row],[CANTIDAD RECIBIDA]]</f>
        <v>22292</v>
      </c>
      <c r="AC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6" s="3">
        <f>+DETALLE_GD_1[[#This Row],[CANTIDAD SOLICITADA]]-DETALLE_GD_1[[#This Row],[DEVOLUCIÓN]]</f>
        <v>1</v>
      </c>
      <c r="AE1366" s="38">
        <f>+_xlfn.XLOOKUP(DETALLE_GD_1[[#This Row],[CODIGO]],PRODUCTOS[CODIGO],PRODUCTOS[DESC CORTA],"",0)</f>
        <v>0</v>
      </c>
    </row>
    <row r="1367" spans="1:31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6"/>
      <c r="V1367" s="2"/>
      <c r="W1367">
        <v>6161</v>
      </c>
      <c r="X1367" s="2">
        <v>6579000000</v>
      </c>
      <c r="Y1367" s="6">
        <v>5958</v>
      </c>
      <c r="Z1367" s="38">
        <v>10010</v>
      </c>
      <c r="AA1367" s="86">
        <f>+((DETALLE_GD_1[[#This Row],[VALOR X UN (GD)]]-DETALLE_GD_1[[#This Row],[VALOR PPTO]])/DETALLE_GD_1[[#This Row],[VALOR PPTO]])</f>
        <v>6.1765693185632763E-2</v>
      </c>
      <c r="AB1367" s="2">
        <f>+DETALLE_GD_1[[#This Row],[VALOR PPTO]]*DETALLE_GD_1[[#This Row],[CANTIDAD RECIBIDA]]</f>
        <v>5958</v>
      </c>
      <c r="AC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7" s="3">
        <f>+DETALLE_GD_1[[#This Row],[CANTIDAD SOLICITADA]]-DETALLE_GD_1[[#This Row],[DEVOLUCIÓN]]</f>
        <v>2</v>
      </c>
      <c r="AE1367" s="38" t="str">
        <f>+_xlfn.XLOOKUP(DETALLE_GD_1[[#This Row],[CODIGO]],PRODUCTOS[CODIGO],PRODUCTOS[DESC CORTA],"",0)</f>
        <v/>
      </c>
    </row>
    <row r="1368" spans="1:31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6"/>
      <c r="V1368" s="2"/>
      <c r="W1368">
        <v>6161</v>
      </c>
      <c r="X1368" s="2">
        <v>6579000000</v>
      </c>
      <c r="Y1368" s="6">
        <v>475295.51668</v>
      </c>
      <c r="Z1368" s="38">
        <v>10010</v>
      </c>
      <c r="AA1368" s="86">
        <f>+((DETALLE_GD_1[[#This Row],[VALOR X UN (GD)]]-DETALLE_GD_1[[#This Row],[VALOR PPTO]])/DETALLE_GD_1[[#This Row],[VALOR PPTO]])</f>
        <v>9.3378713886288892E-2</v>
      </c>
      <c r="AB1368" s="2">
        <f>+DETALLE_GD_1[[#This Row],[VALOR PPTO]]*DETALLE_GD_1[[#This Row],[CANTIDAD RECIBIDA]]</f>
        <v>475295.516</v>
      </c>
      <c r="AC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68" s="3">
        <f>+DETALLE_GD_1[[#This Row],[CANTIDAD SOLICITADA]]-DETALLE_GD_1[[#This Row],[DEVOLUCIÓN]]</f>
        <v>40</v>
      </c>
      <c r="AE1368" s="38" t="str">
        <f>+_xlfn.XLOOKUP(DETALLE_GD_1[[#This Row],[CODIGO]],PRODUCTOS[CODIGO],PRODUCTOS[DESC CORTA],"",0)</f>
        <v>PISO TARKET</v>
      </c>
    </row>
    <row r="1369" spans="1:31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562</v>
      </c>
      <c r="G1369" s="81" t="s">
        <v>708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6"/>
      <c r="V1369" s="2"/>
      <c r="W1369">
        <v>6161</v>
      </c>
      <c r="X1369" s="2">
        <v>6579000000</v>
      </c>
      <c r="Y1369" s="6" t="s">
        <v>355</v>
      </c>
      <c r="Z1369" s="38">
        <v>10010</v>
      </c>
      <c r="AA1369" s="86" t="e">
        <f>+((DETALLE_GD_1[[#This Row],[VALOR X UN (GD)]]-DETALLE_GD_1[[#This Row],[VALOR PPTO]])/DETALLE_GD_1[[#This Row],[VALOR PPTO]])</f>
        <v>#DIV/0!</v>
      </c>
      <c r="AB1369" s="2">
        <f>+DETALLE_GD_1[[#This Row],[VALOR PPTO]]*DETALLE_GD_1[[#This Row],[CANTIDAD RECIBIDA]]</f>
        <v>0</v>
      </c>
      <c r="AC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69" s="3">
        <f>+DETALLE_GD_1[[#This Row],[CANTIDAD SOLICITADA]]-DETALLE_GD_1[[#This Row],[DEVOLUCIÓN]]</f>
        <v>50</v>
      </c>
      <c r="AE1369" s="38" t="str">
        <f>+_xlfn.XLOOKUP(DETALLE_GD_1[[#This Row],[CODIGO]],PRODUCTOS[CODIGO],PRODUCTOS[DESC CORTA],"",0)</f>
        <v/>
      </c>
    </row>
    <row r="1370" spans="1:31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6" t="s">
        <v>2012</v>
      </c>
      <c r="V1370" s="2">
        <v>171945</v>
      </c>
      <c r="W1370">
        <v>6161</v>
      </c>
      <c r="X1370" s="2">
        <v>6579000000</v>
      </c>
      <c r="Y1370" s="6">
        <v>10545.292710000002</v>
      </c>
      <c r="Z1370" s="38">
        <v>10010</v>
      </c>
      <c r="AA1370" s="86">
        <f>+((DETALLE_GD_1[[#This Row],[VALOR X UN (GD)]]-DETALLE_GD_1[[#This Row],[VALOR PPTO]])/DETALLE_GD_1[[#This Row],[VALOR PPTO]])</f>
        <v>8.0197633209320524E-2</v>
      </c>
      <c r="AB1370" s="2">
        <f>+DETALLE_GD_1[[#This Row],[VALOR PPTO]]*DETALLE_GD_1[[#This Row],[CANTIDAD RECIBIDA]]</f>
        <v>10545.2925</v>
      </c>
      <c r="AC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0" s="3">
        <f>+DETALLE_GD_1[[#This Row],[CANTIDAD SOLICITADA]]-DETALLE_GD_1[[#This Row],[DEVOLUCIÓN]]</f>
        <v>5</v>
      </c>
      <c r="AE1370" s="38" t="str">
        <f>+_xlfn.XLOOKUP(DETALLE_GD_1[[#This Row],[CODIGO]],PRODUCTOS[CODIGO],PRODUCTOS[DESC CORTA],"",0)</f>
        <v>TRAPOS DE ASEO</v>
      </c>
    </row>
    <row r="1371" spans="1:31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6"/>
      <c r="V1371" s="2"/>
      <c r="W1371">
        <v>6161</v>
      </c>
      <c r="X1371" s="2">
        <v>6579000000</v>
      </c>
      <c r="Y1371" s="6">
        <v>8164.9821430000002</v>
      </c>
      <c r="Z1371" s="38">
        <v>10010</v>
      </c>
      <c r="AA1371" s="86">
        <f>+((DETALLE_GD_1[[#This Row],[VALOR X UN (GD)]]-DETALLE_GD_1[[#This Row],[VALOR PPTO]])/DETALLE_GD_1[[#This Row],[VALOR PPTO]])</f>
        <v>2.1922889457194073E-6</v>
      </c>
      <c r="AB1371" s="2">
        <f>+DETALLE_GD_1[[#This Row],[VALOR PPTO]]*DETALLE_GD_1[[#This Row],[CANTIDAD RECIBIDA]]</f>
        <v>8164.9821000000002</v>
      </c>
      <c r="AC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1" s="3">
        <f>+DETALLE_GD_1[[#This Row],[CANTIDAD SOLICITADA]]-DETALLE_GD_1[[#This Row],[DEVOLUCIÓN]]</f>
        <v>1</v>
      </c>
      <c r="AE1371" s="38">
        <f>+_xlfn.XLOOKUP(DETALLE_GD_1[[#This Row],[CODIGO]],PRODUCTOS[CODIGO],PRODUCTOS[DESC CORTA],"",0)</f>
        <v>0</v>
      </c>
    </row>
    <row r="1372" spans="1:31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6"/>
      <c r="V1372" s="2"/>
      <c r="W1372">
        <v>6161</v>
      </c>
      <c r="X1372" s="2">
        <v>6579000000</v>
      </c>
      <c r="Y1372" s="6">
        <v>60544</v>
      </c>
      <c r="Z1372" s="38">
        <v>10010</v>
      </c>
      <c r="AA1372" s="86">
        <f>+((DETALLE_GD_1[[#This Row],[VALOR X UN (GD)]]-DETALLE_GD_1[[#This Row],[VALOR PPTO]])/DETALLE_GD_1[[#This Row],[VALOR PPTO]])</f>
        <v>1.2387684989429175E-3</v>
      </c>
      <c r="AB1372" s="2">
        <f>+DETALLE_GD_1[[#This Row],[VALOR PPTO]]*DETALLE_GD_1[[#This Row],[CANTIDAD RECIBIDA]]</f>
        <v>60544</v>
      </c>
      <c r="AC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2" s="3">
        <f>+DETALLE_GD_1[[#This Row],[CANTIDAD SOLICITADA]]-DETALLE_GD_1[[#This Row],[DEVOLUCIÓN]]</f>
        <v>8</v>
      </c>
      <c r="AE1372" s="38" t="str">
        <f>+_xlfn.XLOOKUP(DETALLE_GD_1[[#This Row],[CODIGO]],PRODUCTOS[CODIGO],PRODUCTOS[DESC CORTA],"",0)</f>
        <v>CEERRADURA BAÑO 815 TUBULAR</v>
      </c>
    </row>
    <row r="1373" spans="1:31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722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6"/>
      <c r="V1373" s="2"/>
      <c r="W1373">
        <v>6161</v>
      </c>
      <c r="X1373" s="2">
        <v>6579000000</v>
      </c>
      <c r="Y1373" s="6" t="s">
        <v>355</v>
      </c>
      <c r="Z1373" s="38">
        <v>10010</v>
      </c>
      <c r="AA1373" s="86" t="e">
        <f>+((DETALLE_GD_1[[#This Row],[VALOR X UN (GD)]]-DETALLE_GD_1[[#This Row],[VALOR PPTO]])/DETALLE_GD_1[[#This Row],[VALOR PPTO]])</f>
        <v>#DIV/0!</v>
      </c>
      <c r="AB1373" s="2">
        <f>+DETALLE_GD_1[[#This Row],[VALOR PPTO]]*DETALLE_GD_1[[#This Row],[CANTIDAD RECIBIDA]]</f>
        <v>0</v>
      </c>
      <c r="AC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3" s="3">
        <f>+DETALLE_GD_1[[#This Row],[CANTIDAD SOLICITADA]]-DETALLE_GD_1[[#This Row],[DEVOLUCIÓN]]</f>
        <v>4</v>
      </c>
      <c r="AE1373" s="38" t="str">
        <f>+_xlfn.XLOOKUP(DETALLE_GD_1[[#This Row],[CODIGO]],PRODUCTOS[CODIGO],PRODUCTOS[DESC CORTA],"",0)</f>
        <v/>
      </c>
    </row>
    <row r="1374" spans="1:31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6"/>
      <c r="V1374" s="2"/>
      <c r="W1374">
        <v>6161</v>
      </c>
      <c r="X1374" s="2">
        <v>6579000000</v>
      </c>
      <c r="Y1374" s="6">
        <v>17576.778947999999</v>
      </c>
      <c r="Z1374" s="38">
        <v>10010</v>
      </c>
      <c r="AA1374" s="86">
        <f>+((DETALLE_GD_1[[#This Row],[VALOR X UN (GD)]]-DETALLE_GD_1[[#This Row],[VALOR PPTO]])/DETALLE_GD_1[[#This Row],[VALOR PPTO]])</f>
        <v>-0.16480715647836092</v>
      </c>
      <c r="AB1374" s="2">
        <f>+DETALLE_GD_1[[#This Row],[VALOR PPTO]]*DETALLE_GD_1[[#This Row],[CANTIDAD RECIBIDA]]</f>
        <v>17576.779200000001</v>
      </c>
      <c r="AC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4" s="3">
        <f>+DETALLE_GD_1[[#This Row],[CANTIDAD SOLICITADA]]-DETALLE_GD_1[[#This Row],[DEVOLUCIÓN]]</f>
        <v>6</v>
      </c>
      <c r="AE1374" s="38">
        <f>+_xlfn.XLOOKUP(DETALLE_GD_1[[#This Row],[CODIGO]],PRODUCTOS[CODIGO],PRODUCTOS[DESC CORTA],"",0)</f>
        <v>0</v>
      </c>
    </row>
    <row r="1375" spans="1:31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787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6"/>
      <c r="V1375" s="2"/>
      <c r="W1375">
        <v>6161</v>
      </c>
      <c r="X1375" s="2">
        <v>6579000000</v>
      </c>
      <c r="Y1375" s="6">
        <v>30212.828690000009</v>
      </c>
      <c r="Z1375" s="38">
        <v>10010</v>
      </c>
      <c r="AA1375" s="86">
        <f>+((DETALLE_GD_1[[#This Row],[VALOR X UN (GD)]]-DETALLE_GD_1[[#This Row],[VALOR PPTO]])/DETALLE_GD_1[[#This Row],[VALOR PPTO]])</f>
        <v>5.6598473449896557E-6</v>
      </c>
      <c r="AB1375" s="2">
        <f>+DETALLE_GD_1[[#This Row],[VALOR PPTO]]*DETALLE_GD_1[[#This Row],[CANTIDAD RECIBIDA]]</f>
        <v>30212.829000000002</v>
      </c>
      <c r="AC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5" s="3">
        <f>+DETALLE_GD_1[[#This Row],[CANTIDAD SOLICITADA]]-DETALLE_GD_1[[#This Row],[DEVOLUCIÓN]]</f>
        <v>10</v>
      </c>
      <c r="AE1375" s="38" t="str">
        <f>+_xlfn.XLOOKUP(DETALLE_GD_1[[#This Row],[CODIGO]],PRODUCTOS[CODIGO],PRODUCTOS[DESC CORTA],"",0)</f>
        <v>TOPE DE PUERTA</v>
      </c>
    </row>
    <row r="1376" spans="1:31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6"/>
      <c r="V1376" s="2"/>
      <c r="W1376">
        <v>6161</v>
      </c>
      <c r="X1376" s="2">
        <v>6579000000</v>
      </c>
      <c r="Y1376" s="6">
        <v>7557.04882</v>
      </c>
      <c r="Z1376" s="38">
        <v>10010</v>
      </c>
      <c r="AA1376" s="86">
        <f>+((DETALLE_GD_1[[#This Row],[VALOR X UN (GD)]]-DETALLE_GD_1[[#This Row],[VALOR PPTO]])/DETALLE_GD_1[[#This Row],[VALOR PPTO]])</f>
        <v>-4.4203630279491375E-2</v>
      </c>
      <c r="AB1376" s="2">
        <f>+DETALLE_GD_1[[#This Row],[VALOR PPTO]]*DETALLE_GD_1[[#This Row],[CANTIDAD RECIBIDA]]</f>
        <v>7557.0489999999991</v>
      </c>
      <c r="AC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6" s="3">
        <f>+DETALLE_GD_1[[#This Row],[CANTIDAD SOLICITADA]]-DETALLE_GD_1[[#This Row],[DEVOLUCIÓN]]</f>
        <v>10</v>
      </c>
      <c r="AE1376" s="38">
        <f>+_xlfn.XLOOKUP(DETALLE_GD_1[[#This Row],[CODIGO]],PRODUCTOS[CODIGO],PRODUCTOS[DESC CORTA],"",0)</f>
        <v>0</v>
      </c>
    </row>
    <row r="1377" spans="1:31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6"/>
      <c r="V1377" s="2"/>
      <c r="W1377">
        <v>6161</v>
      </c>
      <c r="X1377" s="2">
        <v>6579000000</v>
      </c>
      <c r="Y1377" s="6">
        <v>10210.598529999999</v>
      </c>
      <c r="Z1377" s="38">
        <v>10010</v>
      </c>
      <c r="AA1377" s="86">
        <f>+((DETALLE_GD_1[[#This Row],[VALOR X UN (GD)]]-DETALLE_GD_1[[#This Row],[VALOR PPTO]])/DETALLE_GD_1[[#This Row],[VALOR PPTO]])</f>
        <v>-0.16831515801938537</v>
      </c>
      <c r="AB1377" s="2">
        <f>+DETALLE_GD_1[[#This Row],[VALOR PPTO]]*DETALLE_GD_1[[#This Row],[CANTIDAD RECIBIDA]]</f>
        <v>10210.5985</v>
      </c>
      <c r="AC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7" s="3">
        <f>+DETALLE_GD_1[[#This Row],[CANTIDAD SOLICITADA]]-DETALLE_GD_1[[#This Row],[DEVOLUCIÓN]]</f>
        <v>5</v>
      </c>
      <c r="AE1377" s="38" t="str">
        <f>+_xlfn.XLOOKUP(DETALLE_GD_1[[#This Row],[CODIGO]],PRODUCTOS[CODIGO],PRODUCTOS[DESC CORTA],"",0)</f>
        <v>BROCHA 5/8 X4</v>
      </c>
    </row>
    <row r="1378" spans="1:31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6"/>
      <c r="V1378" s="2"/>
      <c r="W1378">
        <v>6161</v>
      </c>
      <c r="X1378" s="2">
        <v>6579000000</v>
      </c>
      <c r="Y1378" s="6">
        <v>14287.56637</v>
      </c>
      <c r="Z1378" s="38">
        <v>10010</v>
      </c>
      <c r="AA1378" s="86">
        <f>+((DETALLE_GD_1[[#This Row],[VALOR X UN (GD)]]-DETALLE_GD_1[[#This Row],[VALOR PPTO]])/DETALLE_GD_1[[#This Row],[VALOR PPTO]])</f>
        <v>2.3400416019060161E-3</v>
      </c>
      <c r="AB1378" s="2">
        <f>+DETALLE_GD_1[[#This Row],[VALOR PPTO]]*DETALLE_GD_1[[#This Row],[CANTIDAD RECIBIDA]]</f>
        <v>14287.566500000001</v>
      </c>
      <c r="AC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8" s="3">
        <f>+DETALLE_GD_1[[#This Row],[CANTIDAD SOLICITADA]]-DETALLE_GD_1[[#This Row],[DEVOLUCIÓN]]</f>
        <v>5</v>
      </c>
      <c r="AE1378" s="38" t="str">
        <f>+_xlfn.XLOOKUP(DETALLE_GD_1[[#This Row],[CODIGO]],PRODUCTOS[CODIGO],PRODUCTOS[DESC CORTA],"",0)</f>
        <v>RODILLO CHIPORRO</v>
      </c>
    </row>
    <row r="1379" spans="1:31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6" t="s">
        <v>2015</v>
      </c>
      <c r="V1379" s="2">
        <v>11865193</v>
      </c>
      <c r="W1379">
        <v>6161</v>
      </c>
      <c r="X1379" s="2">
        <v>6579000000</v>
      </c>
      <c r="Y1379" s="6">
        <v>45608.293188000011</v>
      </c>
      <c r="Z1379" s="38">
        <v>10010</v>
      </c>
      <c r="AA1379" s="86">
        <f>+((DETALLE_GD_1[[#This Row],[VALOR X UN (GD)]]-DETALLE_GD_1[[#This Row],[VALOR PPTO]])/DETALLE_GD_1[[#This Row],[VALOR PPTO]])</f>
        <v>-1.1605784011229058E-4</v>
      </c>
      <c r="AB1379" s="2">
        <f>+DETALLE_GD_1[[#This Row],[VALOR PPTO]]*DETALLE_GD_1[[#This Row],[CANTIDAD RECIBIDA]]</f>
        <v>45608.2932</v>
      </c>
      <c r="AC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79" s="3">
        <f>+DETALLE_GD_1[[#This Row],[CANTIDAD SOLICITADA]]-DETALLE_GD_1[[#This Row],[DEVOLUCIÓN]]</f>
        <v>12</v>
      </c>
      <c r="AE1379" s="38">
        <f>+_xlfn.XLOOKUP(DETALLE_GD_1[[#This Row],[CODIGO]],PRODUCTOS[CODIGO],PRODUCTOS[DESC CORTA],"",0)</f>
        <v>0</v>
      </c>
    </row>
    <row r="1380" spans="1:31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6"/>
      <c r="V1380" s="2"/>
      <c r="W1380">
        <v>6161</v>
      </c>
      <c r="X1380" s="2">
        <v>6579000000</v>
      </c>
      <c r="Y1380" s="6">
        <v>89065</v>
      </c>
      <c r="Z1380" s="38">
        <v>10010</v>
      </c>
      <c r="AA1380" s="86">
        <f>+((DETALLE_GD_1[[#This Row],[VALOR X UN (GD)]]-DETALLE_GD_1[[#This Row],[VALOR PPTO]])/DETALLE_GD_1[[#This Row],[VALOR PPTO]])</f>
        <v>0</v>
      </c>
      <c r="AB1380" s="2">
        <f>+DETALLE_GD_1[[#This Row],[VALOR PPTO]]*DETALLE_GD_1[[#This Row],[CANTIDAD RECIBIDA]]</f>
        <v>89065</v>
      </c>
      <c r="AC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0" s="3">
        <f>+DETALLE_GD_1[[#This Row],[CANTIDAD SOLICITADA]]-DETALLE_GD_1[[#This Row],[DEVOLUCIÓN]]</f>
        <v>47</v>
      </c>
      <c r="AE1380" s="38" t="str">
        <f>+_xlfn.XLOOKUP(DETALLE_GD_1[[#This Row],[CODIGO]],PRODUCTOS[CODIGO],PRODUCTOS[DESC CORTA],"",0)</f>
        <v>POLIETILENO</v>
      </c>
    </row>
    <row r="1381" spans="1:31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6"/>
      <c r="V1381" s="2"/>
      <c r="W1381">
        <v>6161</v>
      </c>
      <c r="X1381" s="2">
        <v>6579000000</v>
      </c>
      <c r="Y1381" s="6">
        <v>2921489.9999999986</v>
      </c>
      <c r="Z1381" s="38">
        <v>10010</v>
      </c>
      <c r="AA1381" s="86">
        <f>+((DETALLE_GD_1[[#This Row],[VALOR X UN (GD)]]-DETALLE_GD_1[[#This Row],[VALOR PPTO]])/DETALLE_GD_1[[#This Row],[VALOR PPTO]])</f>
        <v>-5.1688693098400854E-5</v>
      </c>
      <c r="AB1381" s="2">
        <f>+DETALLE_GD_1[[#This Row],[VALOR PPTO]]*DETALLE_GD_1[[#This Row],[CANTIDAD RECIBIDA]]</f>
        <v>2921490</v>
      </c>
      <c r="AC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1" s="3">
        <f>+DETALLE_GD_1[[#This Row],[CANTIDAD SOLICITADA]]-DETALLE_GD_1[[#This Row],[DEVOLUCIÓN]]</f>
        <v>195</v>
      </c>
      <c r="AE1381" s="38" t="str">
        <f>+_xlfn.XLOOKUP(DETALLE_GD_1[[#This Row],[CODIGO]],PRODUCTOS[CODIGO],PRODUCTOS[DESC CORTA],"",0)</f>
        <v>TERCIADO FENOLICO</v>
      </c>
    </row>
    <row r="1382" spans="1:31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6"/>
      <c r="V1382" s="2"/>
      <c r="W1382">
        <v>6161</v>
      </c>
      <c r="X1382" s="2">
        <v>6579000000</v>
      </c>
      <c r="Y1382" s="6">
        <v>64728.427048000027</v>
      </c>
      <c r="Z1382" s="38">
        <v>10010</v>
      </c>
      <c r="AA1382" s="86">
        <f>+((DETALLE_GD_1[[#This Row],[VALOR X UN (GD)]]-DETALLE_GD_1[[#This Row],[VALOR PPTO]])/DETALLE_GD_1[[#This Row],[VALOR PPTO]])</f>
        <v>-6.5998822847693946E-6</v>
      </c>
      <c r="AB1382" s="2">
        <f>+DETALLE_GD_1[[#This Row],[VALOR PPTO]]*DETALLE_GD_1[[#This Row],[CANTIDAD RECIBIDA]]</f>
        <v>64728.427199999998</v>
      </c>
      <c r="AC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2" s="3">
        <f>+DETALLE_GD_1[[#This Row],[CANTIDAD SOLICITADA]]-DETALLE_GD_1[[#This Row],[DEVOLUCIÓN]]</f>
        <v>4</v>
      </c>
      <c r="AE1382" s="38" t="str">
        <f>+_xlfn.XLOOKUP(DETALLE_GD_1[[#This Row],[CODIGO]],PRODUCTOS[CODIGO],PRODUCTOS[DESC CORTA],"",0)</f>
        <v>GRAPA T40</v>
      </c>
    </row>
    <row r="1383" spans="1:31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6"/>
      <c r="V1383" s="2"/>
      <c r="W1383">
        <v>6161</v>
      </c>
      <c r="X1383" s="2">
        <v>6579000000</v>
      </c>
      <c r="Y1383" s="6">
        <v>1182938.1000000001</v>
      </c>
      <c r="Z1383" s="38">
        <v>10010</v>
      </c>
      <c r="AA1383" s="86">
        <f>+((DETALLE_GD_1[[#This Row],[VALOR X UN (GD)]]-DETALLE_GD_1[[#This Row],[VALOR PPTO]])/DETALLE_GD_1[[#This Row],[VALOR PPTO]])</f>
        <v>0</v>
      </c>
      <c r="AB1383" s="2">
        <f>+DETALLE_GD_1[[#This Row],[VALOR PPTO]]*DETALLE_GD_1[[#This Row],[CANTIDAD RECIBIDA]]</f>
        <v>1182938</v>
      </c>
      <c r="AC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3" s="3">
        <f>+DETALLE_GD_1[[#This Row],[CANTIDAD SOLICITADA]]-DETALLE_GD_1[[#This Row],[DEVOLUCIÓN]]</f>
        <v>2500</v>
      </c>
      <c r="AE1383" s="38" t="str">
        <f>+_xlfn.XLOOKUP(DETALLE_GD_1[[#This Row],[CODIGO]],PRODUCTOS[CODIGO],PRODUCTOS[DESC CORTA],"",0)</f>
        <v>TORNILLO SIMPSON 6"</v>
      </c>
    </row>
    <row r="1384" spans="1:31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6"/>
      <c r="V1384" s="2"/>
      <c r="W1384">
        <v>6161</v>
      </c>
      <c r="X1384" s="2">
        <v>6579000000</v>
      </c>
      <c r="Y1384" s="6">
        <v>118620.336925</v>
      </c>
      <c r="Z1384" s="38">
        <v>10010</v>
      </c>
      <c r="AA1384" s="86">
        <f>+((DETALLE_GD_1[[#This Row],[VALOR X UN (GD)]]-DETALLE_GD_1[[#This Row],[VALOR PPTO]])/DETALLE_GD_1[[#This Row],[VALOR PPTO]])</f>
        <v>-2.8409968182735337E-6</v>
      </c>
      <c r="AB1384" s="2">
        <f>+DETALLE_GD_1[[#This Row],[VALOR PPTO]]*DETALLE_GD_1[[#This Row],[CANTIDAD RECIBIDA]]</f>
        <v>118620.337</v>
      </c>
      <c r="AC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4" s="3">
        <f>+DETALLE_GD_1[[#This Row],[CANTIDAD SOLICITADA]]-DETALLE_GD_1[[#This Row],[DEVOLUCIÓN]]</f>
        <v>5</v>
      </c>
      <c r="AE1384" s="38">
        <f>+_xlfn.XLOOKUP(DETALLE_GD_1[[#This Row],[CODIGO]],PRODUCTOS[CODIGO],PRODUCTOS[DESC CORTA],"",0)</f>
        <v>0</v>
      </c>
    </row>
    <row r="1385" spans="1:31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6"/>
      <c r="V1385" s="2"/>
      <c r="W1385">
        <v>6161</v>
      </c>
      <c r="X1385" s="2">
        <v>6579000000</v>
      </c>
      <c r="Y1385" s="6">
        <v>36939.818181999981</v>
      </c>
      <c r="Z1385" s="38">
        <v>10010</v>
      </c>
      <c r="AA1385" s="86">
        <f>+((DETALLE_GD_1[[#This Row],[VALOR X UN (GD)]]-DETALLE_GD_1[[#This Row],[VALOR PPTO]])/DETALLE_GD_1[[#This Row],[VALOR PPTO]])</f>
        <v>4.92151853628979E-6</v>
      </c>
      <c r="AB1385" s="2">
        <f>+DETALLE_GD_1[[#This Row],[VALOR PPTO]]*DETALLE_GD_1[[#This Row],[CANTIDAD RECIBIDA]]</f>
        <v>36939.818200000002</v>
      </c>
      <c r="AC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5" s="3">
        <f>+DETALLE_GD_1[[#This Row],[CANTIDAD SOLICITADA]]-DETALLE_GD_1[[#This Row],[DEVOLUCIÓN]]</f>
        <v>1</v>
      </c>
      <c r="AE1385" s="38" t="str">
        <f>+_xlfn.XLOOKUP(DETALLE_GD_1[[#This Row],[CODIGO]],PRODUCTOS[CODIGO],PRODUCTOS[DESC CORTA],"",0)</f>
        <v>CLAVO R20</v>
      </c>
    </row>
    <row r="1386" spans="1:31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6"/>
      <c r="V1386" s="2"/>
      <c r="W1386">
        <v>6161</v>
      </c>
      <c r="X1386" s="2">
        <v>6579000000</v>
      </c>
      <c r="Y1386" s="6">
        <v>285227.43016500003</v>
      </c>
      <c r="Z1386" s="38">
        <v>10010</v>
      </c>
      <c r="AA1386" s="86">
        <f>+((DETALLE_GD_1[[#This Row],[VALOR X UN (GD)]]-DETALLE_GD_1[[#This Row],[VALOR PPTO]])/DETALLE_GD_1[[#This Row],[VALOR PPTO]])</f>
        <v>-3.9005473221785054E-2</v>
      </c>
      <c r="AB1386" s="2">
        <f>+DETALLE_GD_1[[#This Row],[VALOR PPTO]]*DETALLE_GD_1[[#This Row],[CANTIDAD RECIBIDA]]</f>
        <v>285227.43299999996</v>
      </c>
      <c r="AC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6" s="3">
        <f>+DETALLE_GD_1[[#This Row],[CANTIDAD SOLICITADA]]-DETALLE_GD_1[[#This Row],[DEVOLUCIÓN]]</f>
        <v>135</v>
      </c>
      <c r="AE1386" s="38" t="str">
        <f>+_xlfn.XLOOKUP(DETALLE_GD_1[[#This Row],[CODIGO]],PRODUCTOS[CODIGO],PRODUCTOS[DESC CORTA],"",0)</f>
        <v>AISLAN GLASS 90MM</v>
      </c>
    </row>
    <row r="1387" spans="1:31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6"/>
      <c r="V1387" s="2"/>
      <c r="W1387">
        <v>6161</v>
      </c>
      <c r="X1387" s="2">
        <v>6579000000</v>
      </c>
      <c r="Y1387" s="6">
        <v>297790</v>
      </c>
      <c r="Z1387" s="38">
        <v>10010</v>
      </c>
      <c r="AA1387" s="86">
        <f>+((DETALLE_GD_1[[#This Row],[VALOR X UN (GD)]]-DETALLE_GD_1[[#This Row],[VALOR PPTO]])/DETALLE_GD_1[[#This Row],[VALOR PPTO]])</f>
        <v>0.31116894455824584</v>
      </c>
      <c r="AB1387" s="2">
        <f>+DETALLE_GD_1[[#This Row],[VALOR PPTO]]*DETALLE_GD_1[[#This Row],[CANTIDAD RECIBIDA]]</f>
        <v>297790</v>
      </c>
      <c r="AC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7" s="3">
        <f>+DETALLE_GD_1[[#This Row],[CANTIDAD SOLICITADA]]-DETALLE_GD_1[[#This Row],[DEVOLUCIÓN]]</f>
        <v>10</v>
      </c>
      <c r="AE1387" s="38">
        <f>+_xlfn.XLOOKUP(DETALLE_GD_1[[#This Row],[CODIGO]],PRODUCTOS[CODIGO],PRODUCTOS[DESC CORTA],"",0)</f>
        <v>0</v>
      </c>
    </row>
    <row r="1388" spans="1:31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6"/>
      <c r="V1388" s="2"/>
      <c r="W1388">
        <v>6161</v>
      </c>
      <c r="X1388" s="2">
        <v>6579000000</v>
      </c>
      <c r="Y1388" s="6">
        <v>150703.97545999996</v>
      </c>
      <c r="Z1388" s="38">
        <v>10010</v>
      </c>
      <c r="AA1388" s="86">
        <f>+((DETALLE_GD_1[[#This Row],[VALOR X UN (GD)]]-DETALLE_GD_1[[#This Row],[VALOR PPTO]])/DETALLE_GD_1[[#This Row],[VALOR PPTO]])</f>
        <v>3.186677713090557E-4</v>
      </c>
      <c r="AB1388" s="2">
        <f>+DETALLE_GD_1[[#This Row],[VALOR PPTO]]*DETALLE_GD_1[[#This Row],[CANTIDAD RECIBIDA]]</f>
        <v>150703.9755</v>
      </c>
      <c r="AC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88" s="3">
        <f>+DETALLE_GD_1[[#This Row],[CANTIDAD SOLICITADA]]-DETALLE_GD_1[[#This Row],[DEVOLUCIÓN]]</f>
        <v>1</v>
      </c>
      <c r="AE1388" s="38">
        <f>+_xlfn.XLOOKUP(DETALLE_GD_1[[#This Row],[CODIGO]],PRODUCTOS[CODIGO],PRODUCTOS[DESC CORTA],"",0)</f>
        <v>0</v>
      </c>
    </row>
    <row r="1389" spans="1:31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6"/>
      <c r="V1389" s="2"/>
      <c r="W1389">
        <v>6161</v>
      </c>
      <c r="X1389" s="2">
        <v>6579000000</v>
      </c>
      <c r="Y1389" s="6">
        <v>5347368</v>
      </c>
      <c r="Z1389" s="38">
        <v>10010</v>
      </c>
      <c r="AA1389" s="86">
        <f>+((DETALLE_GD_1[[#This Row],[VALOR X UN (GD)]]-DETALLE_GD_1[[#This Row],[VALOR PPTO]])/DETALLE_GD_1[[#This Row],[VALOR PPTO]])</f>
        <v>-0.19905100647645715</v>
      </c>
      <c r="AB1389" s="2">
        <f>+DETALLE_GD_1[[#This Row],[VALOR PPTO]]*DETALLE_GD_1[[#This Row],[CANTIDAD RECIBIDA]]</f>
        <v>5347368</v>
      </c>
      <c r="AC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89" s="3">
        <f>+DETALLE_GD_1[[#This Row],[CANTIDAD SOLICITADA]]-DETALLE_GD_1[[#This Row],[DEVOLUCIÓN]]</f>
        <v>936</v>
      </c>
      <c r="AE1389" s="38">
        <f>+_xlfn.XLOOKUP(DETALLE_GD_1[[#This Row],[CODIGO]],PRODUCTOS[CODIGO],PRODUCTOS[DESC CORTA],"",0)</f>
        <v>0</v>
      </c>
    </row>
    <row r="1390" spans="1:31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6"/>
      <c r="V1390" s="2"/>
      <c r="W1390">
        <v>6161</v>
      </c>
      <c r="X1390" s="2">
        <v>6579000000</v>
      </c>
      <c r="Y1390" s="6">
        <v>1229712.6064800003</v>
      </c>
      <c r="Z1390" s="38">
        <v>10010</v>
      </c>
      <c r="AA1390" s="86">
        <f>+((DETALLE_GD_1[[#This Row],[VALOR X UN (GD)]]-DETALLE_GD_1[[#This Row],[VALOR PPTO]])/DETALLE_GD_1[[#This Row],[VALOR PPTO]])</f>
        <v>-3.5754364068482349E-2</v>
      </c>
      <c r="AB1390" s="2">
        <f>+DETALLE_GD_1[[#This Row],[VALOR PPTO]]*DETALLE_GD_1[[#This Row],[CANTIDAD RECIBIDA]]</f>
        <v>1229712.5999999999</v>
      </c>
      <c r="AC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0" s="3">
        <f>+DETALLE_GD_1[[#This Row],[CANTIDAD SOLICITADA]]-DETALLE_GD_1[[#This Row],[DEVOLUCIÓN]]</f>
        <v>240</v>
      </c>
      <c r="AE1390" s="38" t="str">
        <f>+_xlfn.XLOOKUP(DETALLE_GD_1[[#This Row],[CODIGO]],PRODUCTOS[CODIGO],PRODUCTOS[DESC CORTA],"",0)</f>
        <v>PINO 2X4X320</v>
      </c>
    </row>
    <row r="1391" spans="1:31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6"/>
      <c r="V1391" s="2"/>
      <c r="W1391">
        <v>6161</v>
      </c>
      <c r="X1391" s="2">
        <v>6579000000</v>
      </c>
      <c r="Y1391" s="6">
        <v>1106302.4691599987</v>
      </c>
      <c r="Z1391" s="38">
        <v>10010</v>
      </c>
      <c r="AA1391" s="86">
        <f>+((DETALLE_GD_1[[#This Row],[VALOR X UN (GD)]]-DETALLE_GD_1[[#This Row],[VALOR PPTO]])/DETALLE_GD_1[[#This Row],[VALOR PPTO]])</f>
        <v>1.413404863746349E-2</v>
      </c>
      <c r="AB1391" s="2">
        <f>+DETALLE_GD_1[[#This Row],[VALOR PPTO]]*DETALLE_GD_1[[#This Row],[CANTIDAD RECIBIDA]]</f>
        <v>1106302.4616</v>
      </c>
      <c r="AC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1" s="3">
        <f>+DETALLE_GD_1[[#This Row],[CANTIDAD SOLICITADA]]-DETALLE_GD_1[[#This Row],[DEVOLUCIÓN]]</f>
        <v>168</v>
      </c>
      <c r="AE1391" s="38" t="str">
        <f>+_xlfn.XLOOKUP(DETALLE_GD_1[[#This Row],[CODIGO]],PRODUCTOS[CODIGO],PRODUCTOS[DESC CORTA],"",0)</f>
        <v>PINO 2X6X320</v>
      </c>
    </row>
    <row r="1392" spans="1:31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6" t="s">
        <v>2016</v>
      </c>
      <c r="V1392" s="2">
        <v>532557</v>
      </c>
      <c r="W1392">
        <v>6161</v>
      </c>
      <c r="X1392" s="2">
        <v>6579000000</v>
      </c>
      <c r="Y1392" s="6">
        <v>44052</v>
      </c>
      <c r="Z1392" s="38">
        <v>10010</v>
      </c>
      <c r="AA1392" s="86">
        <f>+((DETALLE_GD_1[[#This Row],[VALOR X UN (GD)]]-DETALLE_GD_1[[#This Row],[VALOR PPTO]])/DETALLE_GD_1[[#This Row],[VALOR PPTO]])</f>
        <v>2.4289566875511357E-3</v>
      </c>
      <c r="AB1392" s="2">
        <f>+DETALLE_GD_1[[#This Row],[VALOR PPTO]]*DETALLE_GD_1[[#This Row],[CANTIDAD RECIBIDA]]</f>
        <v>44052</v>
      </c>
      <c r="AC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2" s="3">
        <f>+DETALLE_GD_1[[#This Row],[CANTIDAD SOLICITADA]]-DETALLE_GD_1[[#This Row],[DEVOLUCIÓN]]</f>
        <v>12</v>
      </c>
      <c r="AE1392" s="38" t="str">
        <f>+_xlfn.XLOOKUP(DETALLE_GD_1[[#This Row],[CODIGO]],PRODUCTOS[CODIGO],PRODUCTOS[DESC CORTA],"",0)</f>
        <v>SELLO</v>
      </c>
    </row>
    <row r="1393" spans="1:31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6"/>
      <c r="V1393" s="2"/>
      <c r="W1393">
        <v>6161</v>
      </c>
      <c r="X1393" s="2">
        <v>6579000000</v>
      </c>
      <c r="Y1393" s="6">
        <v>1866.9503550000009</v>
      </c>
      <c r="Z1393" s="38">
        <v>10010</v>
      </c>
      <c r="AA1393" s="86">
        <f>+((DETALLE_GD_1[[#This Row],[VALOR X UN (GD)]]-DETALLE_GD_1[[#This Row],[VALOR PPTO]])/DETALLE_GD_1[[#This Row],[VALOR PPTO]])</f>
        <v>2.6567390328128124E-5</v>
      </c>
      <c r="AB1393" s="2">
        <f>+DETALLE_GD_1[[#This Row],[VALOR PPTO]]*DETALLE_GD_1[[#This Row],[CANTIDAD RECIBIDA]]</f>
        <v>1866.9503999999999</v>
      </c>
      <c r="AC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3" s="3">
        <f>+DETALLE_GD_1[[#This Row],[CANTIDAD SOLICITADA]]-DETALLE_GD_1[[#This Row],[DEVOLUCIÓN]]</f>
        <v>1</v>
      </c>
      <c r="AE1393" s="38">
        <f>+_xlfn.XLOOKUP(DETALLE_GD_1[[#This Row],[CODIGO]],PRODUCTOS[CODIGO],PRODUCTOS[DESC CORTA],"",0)</f>
        <v>0</v>
      </c>
    </row>
    <row r="1394" spans="1:31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6"/>
      <c r="V1394" s="2"/>
      <c r="W1394">
        <v>6161</v>
      </c>
      <c r="X1394" s="2">
        <v>6579000000</v>
      </c>
      <c r="Y1394" s="6">
        <v>5378.8462400000008</v>
      </c>
      <c r="Z1394" s="38">
        <v>10010</v>
      </c>
      <c r="AA1394" s="86">
        <f>+((DETALLE_GD_1[[#This Row],[VALOR X UN (GD)]]-DETALLE_GD_1[[#This Row],[VALOR PPTO]])/DETALLE_GD_1[[#This Row],[VALOR PPTO]])</f>
        <v>-8.9019089019089059E-2</v>
      </c>
      <c r="AB1394" s="2">
        <f>+DETALLE_GD_1[[#This Row],[VALOR PPTO]]*DETALLE_GD_1[[#This Row],[CANTIDAD RECIBIDA]]</f>
        <v>5378.8306000000002</v>
      </c>
      <c r="AC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4" s="3">
        <f>+DETALLE_GD_1[[#This Row],[CANTIDAD SOLICITADA]]-DETALLE_GD_1[[#This Row],[DEVOLUCIÓN]]</f>
        <v>782</v>
      </c>
      <c r="AE1394" s="38">
        <f>+_xlfn.XLOOKUP(DETALLE_GD_1[[#This Row],[CODIGO]],PRODUCTOS[CODIGO],PRODUCTOS[DESC CORTA],"",0)</f>
        <v>0</v>
      </c>
    </row>
    <row r="1395" spans="1:31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6"/>
      <c r="V1395" s="2"/>
      <c r="W1395">
        <v>6161</v>
      </c>
      <c r="X1395" s="2">
        <v>6579000000</v>
      </c>
      <c r="Y1395" s="6">
        <v>7596</v>
      </c>
      <c r="Z1395" s="38">
        <v>10010</v>
      </c>
      <c r="AA1395" s="86">
        <f>+((DETALLE_GD_1[[#This Row],[VALOR X UN (GD)]]-DETALLE_GD_1[[#This Row],[VALOR PPTO]])/DETALLE_GD_1[[#This Row],[VALOR PPTO]])</f>
        <v>5.3975776724591888E-3</v>
      </c>
      <c r="AB1395" s="2">
        <f>+DETALLE_GD_1[[#This Row],[VALOR PPTO]]*DETALLE_GD_1[[#This Row],[CANTIDAD RECIBIDA]]</f>
        <v>7596</v>
      </c>
      <c r="AC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5" s="3">
        <f>+DETALLE_GD_1[[#This Row],[CANTIDAD SOLICITADA]]-DETALLE_GD_1[[#This Row],[DEVOLUCIÓN]]</f>
        <v>1</v>
      </c>
      <c r="AE1395" s="38" t="str">
        <f>+_xlfn.XLOOKUP(DETALLE_GD_1[[#This Row],[CODIGO]],PRODUCTOS[CODIGO],PRODUCTOS[DESC CORTA],"",0)</f>
        <v>CERRADURA INOX 304</v>
      </c>
    </row>
    <row r="1396" spans="1:31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6"/>
      <c r="V1396" s="2"/>
      <c r="W1396">
        <v>6161</v>
      </c>
      <c r="X1396" s="2">
        <v>6579000000</v>
      </c>
      <c r="Y1396" s="6">
        <v>22704</v>
      </c>
      <c r="Z1396" s="38">
        <v>10010</v>
      </c>
      <c r="AA1396" s="86">
        <f>+((DETALLE_GD_1[[#This Row],[VALOR X UN (GD)]]-DETALLE_GD_1[[#This Row],[VALOR PPTO]])/DETALLE_GD_1[[#This Row],[VALOR PPTO]])</f>
        <v>8.8090644820292864E-4</v>
      </c>
      <c r="AB1396" s="2">
        <f>+DETALLE_GD_1[[#This Row],[VALOR PPTO]]*DETALLE_GD_1[[#This Row],[CANTIDAD RECIBIDA]]</f>
        <v>22704</v>
      </c>
      <c r="AC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6" s="3">
        <f>+DETALLE_GD_1[[#This Row],[CANTIDAD SOLICITADA]]-DETALLE_GD_1[[#This Row],[DEVOLUCIÓN]]</f>
        <v>3</v>
      </c>
      <c r="AE1396" s="38" t="str">
        <f>+_xlfn.XLOOKUP(DETALLE_GD_1[[#This Row],[CODIGO]],PRODUCTOS[CODIGO],PRODUCTOS[DESC CORTA],"",0)</f>
        <v>CEERRADURA BAÑO 815 TUBULAR</v>
      </c>
    </row>
    <row r="1397" spans="1:31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6"/>
      <c r="V1397" s="2"/>
      <c r="W1397">
        <v>6161</v>
      </c>
      <c r="X1397" s="2">
        <v>6579000000</v>
      </c>
      <c r="Y1397" s="6">
        <v>106640.50198378378</v>
      </c>
      <c r="Z1397" s="38">
        <v>10010</v>
      </c>
      <c r="AA1397" s="86">
        <f>+((DETALLE_GD_1[[#This Row],[VALOR X UN (GD)]]-DETALLE_GD_1[[#This Row],[VALOR PPTO]])/DETALLE_GD_1[[#This Row],[VALOR PPTO]])</f>
        <v>-0.96749827692105728</v>
      </c>
      <c r="AB1397" s="2">
        <f>+DETALLE_GD_1[[#This Row],[VALOR PPTO]]*DETALLE_GD_1[[#This Row],[CANTIDAD RECIBIDA]]</f>
        <v>106640.5</v>
      </c>
      <c r="AC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7" s="3">
        <f>+DETALLE_GD_1[[#This Row],[CANTIDAD SOLICITADA]]-DETALLE_GD_1[[#This Row],[DEVOLUCIÓN]]</f>
        <v>1000</v>
      </c>
      <c r="AE1397" s="38" t="str">
        <f>+_xlfn.XLOOKUP(DETALLE_GD_1[[#This Row],[CODIGO]],PRODUCTOS[CODIGO],PRODUCTOS[DESC CORTA],"",0)</f>
        <v>TORNILLO CRS 6X1 5/8</v>
      </c>
    </row>
    <row r="1398" spans="1:31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6"/>
      <c r="V1398" s="2"/>
      <c r="W1398">
        <v>6161</v>
      </c>
      <c r="X1398" s="2">
        <v>6579000000</v>
      </c>
      <c r="Y1398" s="6">
        <v>155618.99999999997</v>
      </c>
      <c r="Z1398" s="38">
        <v>10010</v>
      </c>
      <c r="AA1398" s="86">
        <f>+((DETALLE_GD_1[[#This Row],[VALOR X UN (GD)]]-DETALLE_GD_1[[#This Row],[VALOR PPTO]])/DETALLE_GD_1[[#This Row],[VALOR PPTO]])</f>
        <v>1.6707535712223284E-4</v>
      </c>
      <c r="AB1398" s="2">
        <f>+DETALLE_GD_1[[#This Row],[VALOR PPTO]]*DETALLE_GD_1[[#This Row],[CANTIDAD RECIBIDA]]</f>
        <v>155619</v>
      </c>
      <c r="AC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398" s="3">
        <f>+DETALLE_GD_1[[#This Row],[CANTIDAD SOLICITADA]]-DETALLE_GD_1[[#This Row],[DEVOLUCIÓN]]</f>
        <v>3</v>
      </c>
      <c r="AE1398" s="38" t="str">
        <f>+_xlfn.XLOOKUP(DETALLE_GD_1[[#This Row],[CODIGO]],PRODUCTOS[CODIGO],PRODUCTOS[DESC CORTA],"",0)</f>
        <v>PUERTA INTERIOR</v>
      </c>
    </row>
    <row r="1399" spans="1:31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6"/>
      <c r="V1399" s="2"/>
      <c r="W1399">
        <v>6161</v>
      </c>
      <c r="X1399" s="2">
        <v>6579000000</v>
      </c>
      <c r="Y1399" s="6">
        <v>52920</v>
      </c>
      <c r="Z1399" s="38">
        <v>10010</v>
      </c>
      <c r="AA1399" s="86">
        <f>+((DETALLE_GD_1[[#This Row],[VALOR X UN (GD)]]-DETALLE_GD_1[[#This Row],[VALOR PPTO]])/DETALLE_GD_1[[#This Row],[VALOR PPTO]])</f>
        <v>-1.9727891156462583E-2</v>
      </c>
      <c r="AB1399" s="2">
        <f>+DETALLE_GD_1[[#This Row],[VALOR PPTO]]*DETALLE_GD_1[[#This Row],[CANTIDAD RECIBIDA]]</f>
        <v>52920</v>
      </c>
      <c r="AC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399" s="3">
        <f>+DETALLE_GD_1[[#This Row],[CANTIDAD SOLICITADA]]-DETALLE_GD_1[[#This Row],[DEVOLUCIÓN]]</f>
        <v>1</v>
      </c>
      <c r="AE1399" s="38" t="str">
        <f>+_xlfn.XLOOKUP(DETALLE_GD_1[[#This Row],[CODIGO]],PRODUCTOS[CODIGO],PRODUCTOS[DESC CORTA],"",0)</f>
        <v/>
      </c>
    </row>
    <row r="1400" spans="1:31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6"/>
      <c r="V1400" s="2"/>
      <c r="W1400">
        <v>6161</v>
      </c>
      <c r="X1400" s="2">
        <v>6579000000</v>
      </c>
      <c r="Y1400" s="6">
        <v>2820</v>
      </c>
      <c r="Z1400" s="38">
        <v>10010</v>
      </c>
      <c r="AA1400" s="86">
        <f>+((DETALLE_GD_1[[#This Row],[VALOR X UN (GD)]]-DETALLE_GD_1[[#This Row],[VALOR PPTO]])/DETALLE_GD_1[[#This Row],[VALOR PPTO]])</f>
        <v>3.6524822695035458E-2</v>
      </c>
      <c r="AB1400" s="2">
        <f>+DETALLE_GD_1[[#This Row],[VALOR PPTO]]*DETALLE_GD_1[[#This Row],[CANTIDAD RECIBIDA]]</f>
        <v>2820</v>
      </c>
      <c r="AC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0" s="3">
        <f>+DETALLE_GD_1[[#This Row],[CANTIDAD SOLICITADA]]-DETALLE_GD_1[[#This Row],[DEVOLUCIÓN]]</f>
        <v>2</v>
      </c>
      <c r="AE1400" s="38" t="str">
        <f>+_xlfn.XLOOKUP(DETALLE_GD_1[[#This Row],[CODIGO]],PRODUCTOS[CODIGO],PRODUCTOS[DESC CORTA],"",0)</f>
        <v>BOCALLAVE B1 800 ACCESO</v>
      </c>
    </row>
    <row r="1401" spans="1:31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6"/>
      <c r="V1401" s="2"/>
      <c r="W1401">
        <v>6161</v>
      </c>
      <c r="X1401" s="2">
        <v>6579000000</v>
      </c>
      <c r="Y1401" s="6">
        <v>1598</v>
      </c>
      <c r="Z1401" s="38">
        <v>10010</v>
      </c>
      <c r="AA1401" s="86">
        <f>+((DETALLE_GD_1[[#This Row],[VALOR X UN (GD)]]-DETALLE_GD_1[[#This Row],[VALOR PPTO]])/DETALLE_GD_1[[#This Row],[VALOR PPTO]])</f>
        <v>5.8197747183979978E-2</v>
      </c>
      <c r="AB1401" s="2">
        <f>+DETALLE_GD_1[[#This Row],[VALOR PPTO]]*DETALLE_GD_1[[#This Row],[CANTIDAD RECIBIDA]]</f>
        <v>1598</v>
      </c>
      <c r="AC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1" s="3">
        <f>+DETALLE_GD_1[[#This Row],[CANTIDAD SOLICITADA]]-DETALLE_GD_1[[#This Row],[DEVOLUCIÓN]]</f>
        <v>1</v>
      </c>
      <c r="AE1401" s="38" t="str">
        <f>+_xlfn.XLOOKUP(DETALLE_GD_1[[#This Row],[CODIGO]],PRODUCTOS[CODIGO],PRODUCTOS[DESC CORTA],"",0)</f>
        <v>CUADRADILLO EXPANSION 8X</v>
      </c>
    </row>
    <row r="1402" spans="1:31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6"/>
      <c r="V1402" s="2"/>
      <c r="W1402">
        <v>6161</v>
      </c>
      <c r="X1402" s="2">
        <v>6579000000</v>
      </c>
      <c r="Y1402" s="6">
        <v>10168</v>
      </c>
      <c r="Z1402" s="38">
        <v>10010</v>
      </c>
      <c r="AA1402" s="86">
        <f>+((DETALLE_GD_1[[#This Row],[VALOR X UN (GD)]]-DETALLE_GD_1[[#This Row],[VALOR PPTO]])/DETALLE_GD_1[[#This Row],[VALOR PPTO]])</f>
        <v>-3.0487804878048782E-3</v>
      </c>
      <c r="AB1402" s="2">
        <f>+DETALLE_GD_1[[#This Row],[VALOR PPTO]]*DETALLE_GD_1[[#This Row],[CANTIDAD RECIBIDA]]</f>
        <v>10168</v>
      </c>
      <c r="AC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2" s="3">
        <f>+DETALLE_GD_1[[#This Row],[CANTIDAD SOLICITADA]]-DETALLE_GD_1[[#This Row],[DEVOLUCIÓN]]</f>
        <v>2</v>
      </c>
      <c r="AE1402" s="38" t="str">
        <f>+_xlfn.XLOOKUP(DETALLE_GD_1[[#This Row],[CODIGO]],PRODUCTOS[CODIGO],PRODUCTOS[DESC CORTA],"",0)</f>
        <v>MANILLA JUEGO</v>
      </c>
    </row>
    <row r="1403" spans="1:31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6"/>
      <c r="V1403" s="2"/>
      <c r="W1403">
        <v>6161</v>
      </c>
      <c r="X1403" s="2">
        <v>6579000000</v>
      </c>
      <c r="Y1403" s="6">
        <v>9596</v>
      </c>
      <c r="Z1403" s="38">
        <v>10010</v>
      </c>
      <c r="AA1403" s="86">
        <f>+((DETALLE_GD_1[[#This Row],[VALOR X UN (GD)]]-DETALLE_GD_1[[#This Row],[VALOR PPTO]])/DETALLE_GD_1[[#This Row],[VALOR PPTO]])</f>
        <v>-2.6052521884118384E-3</v>
      </c>
      <c r="AB1403" s="2">
        <f>+DETALLE_GD_1[[#This Row],[VALOR PPTO]]*DETALLE_GD_1[[#This Row],[CANTIDAD RECIBIDA]]</f>
        <v>9596</v>
      </c>
      <c r="AC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3" s="3">
        <f>+DETALLE_GD_1[[#This Row],[CANTIDAD SOLICITADA]]-DETALLE_GD_1[[#This Row],[DEVOLUCIÓN]]</f>
        <v>2</v>
      </c>
      <c r="AE1403" s="38" t="str">
        <f>+_xlfn.XLOOKUP(DETALLE_GD_1[[#This Row],[CODIGO]],PRODUCTOS[CODIGO],PRODUCTOS[DESC CORTA],"",0)</f>
        <v>CILINDRO 03 LLAVE/LLAVE</v>
      </c>
    </row>
    <row r="1404" spans="1:31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6"/>
      <c r="V1404" s="2"/>
      <c r="W1404">
        <v>6161</v>
      </c>
      <c r="X1404" s="2">
        <v>6579000000</v>
      </c>
      <c r="Y1404" s="6">
        <v>13476</v>
      </c>
      <c r="Z1404" s="38">
        <v>10010</v>
      </c>
      <c r="AA1404" s="86">
        <f>+((DETALLE_GD_1[[#This Row],[VALOR X UN (GD)]]-DETALLE_GD_1[[#This Row],[VALOR PPTO]])/DETALLE_GD_1[[#This Row],[VALOR PPTO]])</f>
        <v>-7.3463935886019594E-3</v>
      </c>
      <c r="AB1404" s="2">
        <f>+DETALLE_GD_1[[#This Row],[VALOR PPTO]]*DETALLE_GD_1[[#This Row],[CANTIDAD RECIBIDA]]</f>
        <v>13476</v>
      </c>
      <c r="AC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4" s="3">
        <f>+DETALLE_GD_1[[#This Row],[CANTIDAD SOLICITADA]]-DETALLE_GD_1[[#This Row],[DEVOLUCIÓN]]</f>
        <v>2</v>
      </c>
      <c r="AE1404" s="38" t="str">
        <f>+_xlfn.XLOOKUP(DETALLE_GD_1[[#This Row],[CODIGO]],PRODUCTOS[CODIGO],PRODUCTOS[DESC CORTA],"",0)</f>
        <v>CERRADURA DE EMB</v>
      </c>
    </row>
    <row r="1405" spans="1:31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6"/>
      <c r="V1405" s="2"/>
      <c r="W1405">
        <v>6161</v>
      </c>
      <c r="X1405" s="2">
        <v>6579000000</v>
      </c>
      <c r="Y1405" s="6">
        <v>6758.5333330000003</v>
      </c>
      <c r="Z1405" s="38">
        <v>10010</v>
      </c>
      <c r="AA1405" s="86">
        <f>+((DETALLE_GD_1[[#This Row],[VALOR X UN (GD)]]-DETALLE_GD_1[[#This Row],[VALOR PPTO]])/DETALLE_GD_1[[#This Row],[VALOR PPTO]])</f>
        <v>3.3952144616939288E-2</v>
      </c>
      <c r="AB1405" s="2">
        <f>+DETALLE_GD_1[[#This Row],[VALOR PPTO]]*DETALLE_GD_1[[#This Row],[CANTIDAD RECIBIDA]]</f>
        <v>6758.5333000000001</v>
      </c>
      <c r="AC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5" s="3">
        <f>+DETALLE_GD_1[[#This Row],[CANTIDAD SOLICITADA]]-DETALLE_GD_1[[#This Row],[DEVOLUCIÓN]]</f>
        <v>1</v>
      </c>
      <c r="AE1405" s="38">
        <f>+_xlfn.XLOOKUP(DETALLE_GD_1[[#This Row],[CODIGO]],PRODUCTOS[CODIGO],PRODUCTOS[DESC CORTA],"",0)</f>
        <v>0</v>
      </c>
    </row>
    <row r="1406" spans="1:31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6"/>
      <c r="V1406" s="2"/>
      <c r="W1406">
        <v>6161</v>
      </c>
      <c r="X1406" s="2">
        <v>6579000000</v>
      </c>
      <c r="Y1406" s="6">
        <v>11402.073297000004</v>
      </c>
      <c r="Z1406" s="38">
        <v>10010</v>
      </c>
      <c r="AA1406" s="86">
        <f>+((DETALLE_GD_1[[#This Row],[VALOR X UN (GD)]]-DETALLE_GD_1[[#This Row],[VALOR PPTO]])/DETALLE_GD_1[[#This Row],[VALOR PPTO]])</f>
        <v>-9.414077350306759E-5</v>
      </c>
      <c r="AB1406" s="2">
        <f>+DETALLE_GD_1[[#This Row],[VALOR PPTO]]*DETALLE_GD_1[[#This Row],[CANTIDAD RECIBIDA]]</f>
        <v>11402.0733</v>
      </c>
      <c r="AC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6" s="3">
        <f>+DETALLE_GD_1[[#This Row],[CANTIDAD SOLICITADA]]-DETALLE_GD_1[[#This Row],[DEVOLUCIÓN]]</f>
        <v>3</v>
      </c>
      <c r="AE1406" s="38">
        <f>+_xlfn.XLOOKUP(DETALLE_GD_1[[#This Row],[CODIGO]],PRODUCTOS[CODIGO],PRODUCTOS[DESC CORTA],"",0)</f>
        <v>0</v>
      </c>
    </row>
    <row r="1407" spans="1:31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6"/>
      <c r="V1407" s="2"/>
      <c r="W1407">
        <v>6161</v>
      </c>
      <c r="X1407" s="2">
        <v>6579000000</v>
      </c>
      <c r="Y1407" s="6">
        <v>18127.697214000003</v>
      </c>
      <c r="Z1407" s="38">
        <v>10010</v>
      </c>
      <c r="AA1407" s="86">
        <f>+((DETALLE_GD_1[[#This Row],[VALOR X UN (GD)]]-DETALLE_GD_1[[#This Row],[VALOR PPTO]])/DETALLE_GD_1[[#This Row],[VALOR PPTO]])</f>
        <v>1.6681655332450576E-5</v>
      </c>
      <c r="AB1407" s="2">
        <f>+DETALLE_GD_1[[#This Row],[VALOR PPTO]]*DETALLE_GD_1[[#This Row],[CANTIDAD RECIBIDA]]</f>
        <v>18127.697400000001</v>
      </c>
      <c r="AC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7" s="3">
        <f>+DETALLE_GD_1[[#This Row],[CANTIDAD SOLICITADA]]-DETALLE_GD_1[[#This Row],[DEVOLUCIÓN]]</f>
        <v>6</v>
      </c>
      <c r="AE1407" s="38" t="str">
        <f>+_xlfn.XLOOKUP(DETALLE_GD_1[[#This Row],[CODIGO]],PRODUCTOS[CODIGO],PRODUCTOS[DESC CORTA],"",0)</f>
        <v>TOPE DE PUERTA</v>
      </c>
    </row>
    <row r="1408" spans="1:31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6"/>
      <c r="V1408" s="2"/>
      <c r="W1408">
        <v>6161</v>
      </c>
      <c r="X1408" s="2">
        <v>6579000000</v>
      </c>
      <c r="Y1408" s="6">
        <v>7568</v>
      </c>
      <c r="Z1408" s="38">
        <v>10010</v>
      </c>
      <c r="AA1408" s="86">
        <f>+((DETALLE_GD_1[[#This Row],[VALOR X UN (GD)]]-DETALLE_GD_1[[#This Row],[VALOR PPTO]])/DETALLE_GD_1[[#This Row],[VALOR PPTO]])</f>
        <v>9.2494714587737839E-4</v>
      </c>
      <c r="AB1408" s="2">
        <f>+DETALLE_GD_1[[#This Row],[VALOR PPTO]]*DETALLE_GD_1[[#This Row],[CANTIDAD RECIBIDA]]</f>
        <v>7568</v>
      </c>
      <c r="AC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8" s="3">
        <f>+DETALLE_GD_1[[#This Row],[CANTIDAD SOLICITADA]]-DETALLE_GD_1[[#This Row],[DEVOLUCIÓN]]</f>
        <v>1</v>
      </c>
      <c r="AE1408" s="38" t="str">
        <f>+_xlfn.XLOOKUP(DETALLE_GD_1[[#This Row],[CODIGO]],PRODUCTOS[CODIGO],PRODUCTOS[DESC CORTA],"",0)</f>
        <v>CEERRADURA BAÑO 815 TUBULAR</v>
      </c>
    </row>
    <row r="1409" spans="1:31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6"/>
      <c r="V1409" s="2"/>
      <c r="W1409">
        <v>6161</v>
      </c>
      <c r="X1409" s="2">
        <v>6579000000</v>
      </c>
      <c r="Y1409" s="6" t="s">
        <v>355</v>
      </c>
      <c r="Z1409" s="38">
        <v>10010</v>
      </c>
      <c r="AA1409" s="86" t="e">
        <f>+((DETALLE_GD_1[[#This Row],[VALOR X UN (GD)]]-DETALLE_GD_1[[#This Row],[VALOR PPTO]])/DETALLE_GD_1[[#This Row],[VALOR PPTO]])</f>
        <v>#DIV/0!</v>
      </c>
      <c r="AB1409" s="2">
        <f>+DETALLE_GD_1[[#This Row],[VALOR PPTO]]*DETALLE_GD_1[[#This Row],[CANTIDAD RECIBIDA]]</f>
        <v>0</v>
      </c>
      <c r="AC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09" s="3">
        <f>+DETALLE_GD_1[[#This Row],[CANTIDAD SOLICITADA]]-DETALLE_GD_1[[#This Row],[DEVOLUCIÓN]]</f>
        <v>1</v>
      </c>
      <c r="AE1409" s="38" t="str">
        <f>+_xlfn.XLOOKUP(DETALLE_GD_1[[#This Row],[CODIGO]],PRODUCTOS[CODIGO],PRODUCTOS[DESC CORTA],"",0)</f>
        <v/>
      </c>
    </row>
    <row r="1410" spans="1:31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6"/>
      <c r="V1410" s="2"/>
      <c r="W1410">
        <v>6161</v>
      </c>
      <c r="X1410" s="2">
        <v>6579000000</v>
      </c>
      <c r="Y1410" s="6">
        <v>14895</v>
      </c>
      <c r="Z1410" s="38">
        <v>10010</v>
      </c>
      <c r="AA1410" s="86">
        <f>+((DETALLE_GD_1[[#This Row],[VALOR X UN (GD)]]-DETALLE_GD_1[[#This Row],[VALOR PPTO]])/DETALLE_GD_1[[#This Row],[VALOR PPTO]])</f>
        <v>6.1832829808660561E-2</v>
      </c>
      <c r="AB1410" s="2">
        <f>+DETALLE_GD_1[[#This Row],[VALOR PPTO]]*DETALLE_GD_1[[#This Row],[CANTIDAD RECIBIDA]]</f>
        <v>14895</v>
      </c>
      <c r="AC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0" s="3">
        <f>+DETALLE_GD_1[[#This Row],[CANTIDAD SOLICITADA]]-DETALLE_GD_1[[#This Row],[DEVOLUCIÓN]]</f>
        <v>5</v>
      </c>
      <c r="AE1410" s="38" t="str">
        <f>+_xlfn.XLOOKUP(DETALLE_GD_1[[#This Row],[CODIGO]],PRODUCTOS[CODIGO],PRODUCTOS[DESC CORTA],"",0)</f>
        <v/>
      </c>
    </row>
    <row r="1411" spans="1:31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6"/>
      <c r="V1411" s="2">
        <v>2013129</v>
      </c>
      <c r="W1411">
        <v>6161</v>
      </c>
      <c r="X1411" s="2">
        <v>6579000000</v>
      </c>
      <c r="Y1411" s="6">
        <v>11430.053096</v>
      </c>
      <c r="Z1411" s="38">
        <v>10010</v>
      </c>
      <c r="AA1411" s="86">
        <f>+((DETALLE_GD_1[[#This Row],[VALOR X UN (GD)]]-DETALLE_GD_1[[#This Row],[VALOR PPTO]])/DETALLE_GD_1[[#This Row],[VALOR PPTO]])</f>
        <v>2.3575393332377239E-3</v>
      </c>
      <c r="AB1411" s="2">
        <f>+DETALLE_GD_1[[#This Row],[VALOR PPTO]]*DETALLE_GD_1[[#This Row],[CANTIDAD RECIBIDA]]</f>
        <v>11430.0532</v>
      </c>
      <c r="AC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1" s="3">
        <f>+DETALLE_GD_1[[#This Row],[CANTIDAD SOLICITADA]]-DETALLE_GD_1[[#This Row],[DEVOLUCIÓN]]</f>
        <v>4</v>
      </c>
      <c r="AE1411" s="38" t="str">
        <f>+_xlfn.XLOOKUP(DETALLE_GD_1[[#This Row],[CODIGO]],PRODUCTOS[CODIGO],PRODUCTOS[DESC CORTA],"",0)</f>
        <v>RODILLO CHIPORRO</v>
      </c>
    </row>
    <row r="1412" spans="1:31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6"/>
      <c r="V1412" s="2"/>
      <c r="W1412">
        <v>6161</v>
      </c>
      <c r="X1412" s="2">
        <v>6579000000</v>
      </c>
      <c r="Y1412" s="6">
        <v>8168.4788239999998</v>
      </c>
      <c r="Z1412" s="38">
        <v>10010</v>
      </c>
      <c r="AA1412" s="86">
        <f>+((DETALLE_GD_1[[#This Row],[VALOR X UN (GD)]]-DETALLE_GD_1[[#This Row],[VALOR PPTO]])/DETALLE_GD_1[[#This Row],[VALOR PPTO]])</f>
        <v>-0.16838861110834979</v>
      </c>
      <c r="AB1412" s="2">
        <f>+DETALLE_GD_1[[#This Row],[VALOR PPTO]]*DETALLE_GD_1[[#This Row],[CANTIDAD RECIBIDA]]</f>
        <v>8168.4787999999999</v>
      </c>
      <c r="AC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2" s="3">
        <f>+DETALLE_GD_1[[#This Row],[CANTIDAD SOLICITADA]]-DETALLE_GD_1[[#This Row],[DEVOLUCIÓN]]</f>
        <v>4</v>
      </c>
      <c r="AE1412" s="38" t="str">
        <f>+_xlfn.XLOOKUP(DETALLE_GD_1[[#This Row],[CODIGO]],PRODUCTOS[CODIGO],PRODUCTOS[DESC CORTA],"",0)</f>
        <v>BROCHA 5/8 X4</v>
      </c>
    </row>
    <row r="1413" spans="1:31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6"/>
      <c r="V1413" s="2"/>
      <c r="W1413">
        <v>6161</v>
      </c>
      <c r="X1413" s="2">
        <v>6579000000</v>
      </c>
      <c r="Y1413" s="6">
        <v>41376.000000000007</v>
      </c>
      <c r="Z1413" s="38">
        <v>10010</v>
      </c>
      <c r="AA1413" s="86">
        <f>+((DETALLE_GD_1[[#This Row],[VALOR X UN (GD)]]-DETALLE_GD_1[[#This Row],[VALOR PPTO]])/DETALLE_GD_1[[#This Row],[VALOR PPTO]])</f>
        <v>0.18551821345707656</v>
      </c>
      <c r="AB1413" s="2">
        <f>+DETALLE_GD_1[[#This Row],[VALOR PPTO]]*DETALLE_GD_1[[#This Row],[CANTIDAD RECIBIDA]]</f>
        <v>41376</v>
      </c>
      <c r="AC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3" s="3">
        <f>+DETALLE_GD_1[[#This Row],[CANTIDAD SOLICITADA]]-DETALLE_GD_1[[#This Row],[DEVOLUCIÓN]]</f>
        <v>48</v>
      </c>
      <c r="AE1413" s="38">
        <f>+_xlfn.XLOOKUP(DETALLE_GD_1[[#This Row],[CODIGO]],PRODUCTOS[CODIGO],PRODUCTOS[DESC CORTA],"",0)</f>
        <v>0</v>
      </c>
    </row>
    <row r="1414" spans="1:31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6"/>
      <c r="V1414" s="2"/>
      <c r="W1414">
        <v>6161</v>
      </c>
      <c r="X1414" s="2">
        <v>6579000000</v>
      </c>
      <c r="Y1414" s="6">
        <v>33035.321376</v>
      </c>
      <c r="Z1414" s="38">
        <v>10010</v>
      </c>
      <c r="AA1414" s="86">
        <f>+((DETALLE_GD_1[[#This Row],[VALOR X UN (GD)]]-DETALLE_GD_1[[#This Row],[VALOR PPTO]])/DETALLE_GD_1[[#This Row],[VALOR PPTO]])</f>
        <v>2.3994899422923075E-2</v>
      </c>
      <c r="AB1414" s="2">
        <f>+DETALLE_GD_1[[#This Row],[VALOR PPTO]]*DETALLE_GD_1[[#This Row],[CANTIDAD RECIBIDA]]</f>
        <v>33035.320800000001</v>
      </c>
      <c r="AC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4" s="3">
        <f>+DETALLE_GD_1[[#This Row],[CANTIDAD SOLICITADA]]-DETALLE_GD_1[[#This Row],[DEVOLUCIÓN]]</f>
        <v>24</v>
      </c>
      <c r="AE1414" s="38">
        <f>+_xlfn.XLOOKUP(DETALLE_GD_1[[#This Row],[CODIGO]],PRODUCTOS[CODIGO],PRODUCTOS[DESC CORTA],"",0)</f>
        <v>0</v>
      </c>
    </row>
    <row r="1415" spans="1:31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6"/>
      <c r="V1415" s="2"/>
      <c r="W1415">
        <v>6161</v>
      </c>
      <c r="X1415" s="2">
        <v>6579000000</v>
      </c>
      <c r="Y1415" s="6">
        <v>88104</v>
      </c>
      <c r="Z1415" s="38">
        <v>10010</v>
      </c>
      <c r="AA1415" s="86">
        <f>+((DETALLE_GD_1[[#This Row],[VALOR X UN (GD)]]-DETALLE_GD_1[[#This Row],[VALOR PPTO]])/DETALLE_GD_1[[#This Row],[VALOR PPTO]])</f>
        <v>2.4175973849087443E-3</v>
      </c>
      <c r="AB1415" s="2">
        <f>+DETALLE_GD_1[[#This Row],[VALOR PPTO]]*DETALLE_GD_1[[#This Row],[CANTIDAD RECIBIDA]]</f>
        <v>88104</v>
      </c>
      <c r="AC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5" s="3">
        <f>+DETALLE_GD_1[[#This Row],[CANTIDAD SOLICITADA]]-DETALLE_GD_1[[#This Row],[DEVOLUCIÓN]]</f>
        <v>24</v>
      </c>
      <c r="AE1415" s="38" t="str">
        <f>+_xlfn.XLOOKUP(DETALLE_GD_1[[#This Row],[CODIGO]],PRODUCTOS[CODIGO],PRODUCTOS[DESC CORTA],"",0)</f>
        <v>SELLO</v>
      </c>
    </row>
    <row r="1416" spans="1:31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6"/>
      <c r="V1416" s="2"/>
      <c r="W1416">
        <v>6161</v>
      </c>
      <c r="X1416" s="2">
        <v>6579000000</v>
      </c>
      <c r="Y1416" s="6">
        <v>213281.00396756755</v>
      </c>
      <c r="Z1416" s="38">
        <v>10010</v>
      </c>
      <c r="AA1416" s="86">
        <f>+((DETALLE_GD_1[[#This Row],[VALOR X UN (GD)]]-DETALLE_GD_1[[#This Row],[VALOR PPTO]])/DETALLE_GD_1[[#This Row],[VALOR PPTO]])</f>
        <v>-0.96749827692105728</v>
      </c>
      <c r="AB1416" s="2">
        <f>+DETALLE_GD_1[[#This Row],[VALOR PPTO]]*DETALLE_GD_1[[#This Row],[CANTIDAD RECIBIDA]]</f>
        <v>213281</v>
      </c>
      <c r="AC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6" s="3">
        <f>+DETALLE_GD_1[[#This Row],[CANTIDAD SOLICITADA]]-DETALLE_GD_1[[#This Row],[DEVOLUCIÓN]]</f>
        <v>2000</v>
      </c>
      <c r="AE1416" s="38" t="str">
        <f>+_xlfn.XLOOKUP(DETALLE_GD_1[[#This Row],[CODIGO]],PRODUCTOS[CODIGO],PRODUCTOS[DESC CORTA],"",0)</f>
        <v>TORNILLO CRS 6X1 5/8</v>
      </c>
    </row>
    <row r="1417" spans="1:31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6"/>
      <c r="V1417" s="2"/>
      <c r="W1417">
        <v>6161</v>
      </c>
      <c r="X1417" s="2">
        <v>6579000000</v>
      </c>
      <c r="Y1417" s="6">
        <v>30952.44</v>
      </c>
      <c r="Z1417" s="38">
        <v>10010</v>
      </c>
      <c r="AA1417" s="86">
        <f>+((DETALLE_GD_1[[#This Row],[VALOR X UN (GD)]]-DETALLE_GD_1[[#This Row],[VALOR PPTO]])/DETALLE_GD_1[[#This Row],[VALOR PPTO]])</f>
        <v>-8.9077242923396804E-2</v>
      </c>
      <c r="AB1417" s="2">
        <f>+DETALLE_GD_1[[#This Row],[VALOR PPTO]]*DETALLE_GD_1[[#This Row],[CANTIDAD RECIBIDA]]</f>
        <v>30952.350000000002</v>
      </c>
      <c r="AC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7" s="3">
        <f>+DETALLE_GD_1[[#This Row],[CANTIDAD SOLICITADA]]-DETALLE_GD_1[[#This Row],[DEVOLUCIÓN]]</f>
        <v>4500</v>
      </c>
      <c r="AE1417" s="38">
        <f>+_xlfn.XLOOKUP(DETALLE_GD_1[[#This Row],[CODIGO]],PRODUCTOS[CODIGO],PRODUCTOS[DESC CORTA],"",0)</f>
        <v>0</v>
      </c>
    </row>
    <row r="1418" spans="1:31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798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6"/>
      <c r="V1418" s="2"/>
      <c r="W1418">
        <v>6161</v>
      </c>
      <c r="X1418" s="2">
        <v>6579000000</v>
      </c>
      <c r="Y1418" s="6" t="s">
        <v>355</v>
      </c>
      <c r="Z1418" s="38">
        <v>10010</v>
      </c>
      <c r="AA1418" s="86" t="e">
        <f>+((DETALLE_GD_1[[#This Row],[VALOR X UN (GD)]]-DETALLE_GD_1[[#This Row],[VALOR PPTO]])/DETALLE_GD_1[[#This Row],[VALOR PPTO]])</f>
        <v>#DIV/0!</v>
      </c>
      <c r="AB1418" s="2">
        <f>+DETALLE_GD_1[[#This Row],[VALOR PPTO]]*DETALLE_GD_1[[#This Row],[CANTIDAD RECIBIDA]]</f>
        <v>0</v>
      </c>
      <c r="AC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8" s="3">
        <f>+DETALLE_GD_1[[#This Row],[CANTIDAD SOLICITADA]]-DETALLE_GD_1[[#This Row],[DEVOLUCIÓN]]</f>
        <v>21</v>
      </c>
      <c r="AE1418" s="38" t="str">
        <f>+_xlfn.XLOOKUP(DETALLE_GD_1[[#This Row],[CODIGO]],PRODUCTOS[CODIGO],PRODUCTOS[DESC CORTA],"",0)</f>
        <v/>
      </c>
    </row>
    <row r="1419" spans="1:31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799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6"/>
      <c r="V1419" s="2"/>
      <c r="W1419">
        <v>6161</v>
      </c>
      <c r="X1419" s="2">
        <v>6579000000</v>
      </c>
      <c r="Y1419" s="6" t="s">
        <v>355</v>
      </c>
      <c r="Z1419" s="38">
        <v>10010</v>
      </c>
      <c r="AA1419" s="86" t="e">
        <f>+((DETALLE_GD_1[[#This Row],[VALOR X UN (GD)]]-DETALLE_GD_1[[#This Row],[VALOR PPTO]])/DETALLE_GD_1[[#This Row],[VALOR PPTO]])</f>
        <v>#DIV/0!</v>
      </c>
      <c r="AB1419" s="2">
        <f>+DETALLE_GD_1[[#This Row],[VALOR PPTO]]*DETALLE_GD_1[[#This Row],[CANTIDAD RECIBIDA]]</f>
        <v>0</v>
      </c>
      <c r="AC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19" s="3">
        <f>+DETALLE_GD_1[[#This Row],[CANTIDAD SOLICITADA]]-DETALLE_GD_1[[#This Row],[DEVOLUCIÓN]]</f>
        <v>7</v>
      </c>
      <c r="AE1419" s="38" t="str">
        <f>+_xlfn.XLOOKUP(DETALLE_GD_1[[#This Row],[CODIGO]],PRODUCTOS[CODIGO],PRODUCTOS[DESC CORTA],"",0)</f>
        <v/>
      </c>
    </row>
    <row r="1420" spans="1:31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6"/>
      <c r="V1420" s="2"/>
      <c r="W1420">
        <v>6161</v>
      </c>
      <c r="X1420" s="2">
        <v>6579000000</v>
      </c>
      <c r="Y1420" s="6">
        <v>10545.292710000002</v>
      </c>
      <c r="Z1420" s="38">
        <v>10010</v>
      </c>
      <c r="AA1420" s="86">
        <f>+((DETALLE_GD_1[[#This Row],[VALOR X UN (GD)]]-DETALLE_GD_1[[#This Row],[VALOR PPTO]])/DETALLE_GD_1[[#This Row],[VALOR PPTO]])</f>
        <v>8.0197633209320524E-2</v>
      </c>
      <c r="AB1420" s="2">
        <f>+DETALLE_GD_1[[#This Row],[VALOR PPTO]]*DETALLE_GD_1[[#This Row],[CANTIDAD RECIBIDA]]</f>
        <v>10545.2925</v>
      </c>
      <c r="AC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0" s="3">
        <f>+DETALLE_GD_1[[#This Row],[CANTIDAD SOLICITADA]]-DETALLE_GD_1[[#This Row],[DEVOLUCIÓN]]</f>
        <v>5</v>
      </c>
      <c r="AE1420" s="38" t="str">
        <f>+_xlfn.XLOOKUP(DETALLE_GD_1[[#This Row],[CODIGO]],PRODUCTOS[CODIGO],PRODUCTOS[DESC CORTA],"",0)</f>
        <v>TRAPOS DE ASEO</v>
      </c>
    </row>
    <row r="1421" spans="1:31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6"/>
      <c r="V1421" s="2"/>
      <c r="W1421">
        <v>6161</v>
      </c>
      <c r="X1421" s="2">
        <v>6579000000</v>
      </c>
      <c r="Y1421" s="6">
        <v>16329.964286</v>
      </c>
      <c r="Z1421" s="38">
        <v>10010</v>
      </c>
      <c r="AA1421" s="86">
        <f>+((DETALLE_GD_1[[#This Row],[VALOR X UN (GD)]]-DETALLE_GD_1[[#This Row],[VALOR PPTO]])/DETALLE_GD_1[[#This Row],[VALOR PPTO]])</f>
        <v>2.1922889457194073E-6</v>
      </c>
      <c r="AB1421" s="2">
        <f>+DETALLE_GD_1[[#This Row],[VALOR PPTO]]*DETALLE_GD_1[[#This Row],[CANTIDAD RECIBIDA]]</f>
        <v>16329.9642</v>
      </c>
      <c r="AC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1" s="3">
        <f>+DETALLE_GD_1[[#This Row],[CANTIDAD SOLICITADA]]-DETALLE_GD_1[[#This Row],[DEVOLUCIÓN]]</f>
        <v>2</v>
      </c>
      <c r="AE1421" s="38">
        <f>+_xlfn.XLOOKUP(DETALLE_GD_1[[#This Row],[CODIGO]],PRODUCTOS[CODIGO],PRODUCTOS[DESC CORTA],"",0)</f>
        <v>0</v>
      </c>
    </row>
    <row r="1422" spans="1:31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6"/>
      <c r="V1422" s="2"/>
      <c r="W1422">
        <v>6161</v>
      </c>
      <c r="X1422" s="2">
        <v>6579000000</v>
      </c>
      <c r="Y1422" s="6">
        <v>1562691.6666700002</v>
      </c>
      <c r="Z1422" s="38">
        <v>10010</v>
      </c>
      <c r="AA1422" s="86">
        <f>+((DETALLE_GD_1[[#This Row],[VALOR X UN (GD)]]-DETALLE_GD_1[[#This Row],[VALOR PPTO]])/DETALLE_GD_1[[#This Row],[VALOR PPTO]])</f>
        <v>-0.26495224601463241</v>
      </c>
      <c r="AB1422" s="2">
        <f>+DETALLE_GD_1[[#This Row],[VALOR PPTO]]*DETALLE_GD_1[[#This Row],[CANTIDAD RECIBIDA]]</f>
        <v>1562691.6669999999</v>
      </c>
      <c r="AC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2" s="3">
        <f>+DETALLE_GD_1[[#This Row],[CANTIDAD SOLICITADA]]-DETALLE_GD_1[[#This Row],[DEVOLUCIÓN]]</f>
        <v>10</v>
      </c>
      <c r="AE1422" s="38" t="str">
        <f>+_xlfn.XLOOKUP(DETALLE_GD_1[[#This Row],[CODIGO]],PRODUCTOS[CODIGO],PRODUCTOS[DESC CORTA],"",0)</f>
        <v/>
      </c>
    </row>
    <row r="1423" spans="1:31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6"/>
      <c r="V1423" s="2"/>
      <c r="W1423">
        <v>6161</v>
      </c>
      <c r="X1423" s="2">
        <v>6579000000</v>
      </c>
      <c r="Y1423" s="6">
        <v>84851.999999999985</v>
      </c>
      <c r="Z1423" s="38">
        <v>10010</v>
      </c>
      <c r="AA1423" s="86">
        <f>+((DETALLE_GD_1[[#This Row],[VALOR X UN (GD)]]-DETALLE_GD_1[[#This Row],[VALOR PPTO]])/DETALLE_GD_1[[#This Row],[VALOR PPTO]])</f>
        <v>0</v>
      </c>
      <c r="AB1423" s="2">
        <f>+DETALLE_GD_1[[#This Row],[VALOR PPTO]]*DETALLE_GD_1[[#This Row],[CANTIDAD RECIBIDA]]</f>
        <v>84852</v>
      </c>
      <c r="AC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3" s="3">
        <f>+DETALLE_GD_1[[#This Row],[CANTIDAD SOLICITADA]]-DETALLE_GD_1[[#This Row],[DEVOLUCIÓN]]</f>
        <v>4</v>
      </c>
      <c r="AE1423" s="38" t="str">
        <f>+_xlfn.XLOOKUP(DETALLE_GD_1[[#This Row],[CODIGO]],PRODUCTOS[CODIGO],PRODUCTOS[DESC CORTA],"",0)</f>
        <v>COLA FRIA</v>
      </c>
    </row>
    <row r="1424" spans="1:31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713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6"/>
      <c r="V1424" s="2">
        <v>220344</v>
      </c>
      <c r="W1424">
        <v>6161</v>
      </c>
      <c r="X1424" s="2">
        <v>6579000000</v>
      </c>
      <c r="Y1424" s="6">
        <v>3690</v>
      </c>
      <c r="Z1424" s="38">
        <v>10010</v>
      </c>
      <c r="AA1424" s="86">
        <f>+((DETALLE_GD_1[[#This Row],[VALOR X UN (GD)]]-DETALLE_GD_1[[#This Row],[VALOR PPTO]])/DETALLE_GD_1[[#This Row],[VALOR PPTO]])</f>
        <v>-2.7097560975610435E-4</v>
      </c>
      <c r="AB1424" s="2">
        <f>+DETALLE_GD_1[[#This Row],[VALOR PPTO]]*DETALLE_GD_1[[#This Row],[CANTIDAD RECIBIDA]]</f>
        <v>3690</v>
      </c>
      <c r="AC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4" s="3">
        <f>+DETALLE_GD_1[[#This Row],[CANTIDAD SOLICITADA]]-DETALLE_GD_1[[#This Row],[DEVOLUCIÓN]]</f>
        <v>3</v>
      </c>
      <c r="AE1424" s="38" t="str">
        <f>+_xlfn.XLOOKUP(DETALLE_GD_1[[#This Row],[CODIGO]],PRODUCTOS[CODIGO],PRODUCTOS[DESC CORTA],"",0)</f>
        <v/>
      </c>
    </row>
    <row r="1425" spans="1:31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6"/>
      <c r="V1425" s="2"/>
      <c r="W1425">
        <v>6161</v>
      </c>
      <c r="X1425" s="2">
        <v>6579000000</v>
      </c>
      <c r="Y1425" s="6">
        <v>3237</v>
      </c>
      <c r="Z1425" s="38">
        <v>10010</v>
      </c>
      <c r="AA1425" s="86">
        <f>+((DETALLE_GD_1[[#This Row],[VALOR X UN (GD)]]-DETALLE_GD_1[[#This Row],[VALOR PPTO]])/DETALLE_GD_1[[#This Row],[VALOR PPTO]])</f>
        <v>0</v>
      </c>
      <c r="AB1425" s="2">
        <f>+DETALLE_GD_1[[#This Row],[VALOR PPTO]]*DETALLE_GD_1[[#This Row],[CANTIDAD RECIBIDA]]</f>
        <v>3237</v>
      </c>
      <c r="AC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5" s="3">
        <f>+DETALLE_GD_1[[#This Row],[CANTIDAD SOLICITADA]]-DETALLE_GD_1[[#This Row],[DEVOLUCIÓN]]</f>
        <v>3</v>
      </c>
      <c r="AE1425" s="38" t="str">
        <f>+_xlfn.XLOOKUP(DETALLE_GD_1[[#This Row],[CODIGO]],PRODUCTOS[CODIGO],PRODUCTOS[DESC CORTA],"",0)</f>
        <v>UÑETAS INSTLACION LAVAMANOS</v>
      </c>
    </row>
    <row r="1426" spans="1:31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6"/>
      <c r="V1426" s="2"/>
      <c r="W1426">
        <v>6161</v>
      </c>
      <c r="X1426" s="2">
        <v>6579000000</v>
      </c>
      <c r="Y1426" s="6">
        <v>23127</v>
      </c>
      <c r="Z1426" s="38">
        <v>10010</v>
      </c>
      <c r="AA1426" s="86">
        <f>+((DETALLE_GD_1[[#This Row],[VALOR X UN (GD)]]-DETALLE_GD_1[[#This Row],[VALOR PPTO]])/DETALLE_GD_1[[#This Row],[VALOR PPTO]])</f>
        <v>-9.5126475548063763E-4</v>
      </c>
      <c r="AB1426" s="2">
        <f>+DETALLE_GD_1[[#This Row],[VALOR PPTO]]*DETALLE_GD_1[[#This Row],[CANTIDAD RECIBIDA]]</f>
        <v>23127</v>
      </c>
      <c r="AC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6" s="3">
        <f>+DETALLE_GD_1[[#This Row],[CANTIDAD SOLICITADA]]-DETALLE_GD_1[[#This Row],[DEVOLUCIÓN]]</f>
        <v>3</v>
      </c>
      <c r="AE1426" s="38" t="str">
        <f>+_xlfn.XLOOKUP(DETALLE_GD_1[[#This Row],[CODIGO]],PRODUCTOS[CODIGO],PRODUCTOS[DESC CORTA],"",0)</f>
        <v>PEDESTAL DS THEOS</v>
      </c>
    </row>
    <row r="1427" spans="1:31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6"/>
      <c r="V1427" s="2"/>
      <c r="W1427">
        <v>6161</v>
      </c>
      <c r="X1427" s="2">
        <v>6579000000</v>
      </c>
      <c r="Y1427" s="6">
        <v>47984</v>
      </c>
      <c r="Z1427" s="38">
        <v>10010</v>
      </c>
      <c r="AA1427" s="86">
        <f>+((DETALLE_GD_1[[#This Row],[VALOR X UN (GD)]]-DETALLE_GD_1[[#This Row],[VALOR PPTO]])/DETALLE_GD_1[[#This Row],[VALOR PPTO]])</f>
        <v>-9.378126042014005E-4</v>
      </c>
      <c r="AB1427" s="2">
        <f>+DETALLE_GD_1[[#This Row],[VALOR PPTO]]*DETALLE_GD_1[[#This Row],[CANTIDAD RECIBIDA]]</f>
        <v>47984</v>
      </c>
      <c r="AC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7" s="3">
        <f>+DETALLE_GD_1[[#This Row],[CANTIDAD SOLICITADA]]-DETALLE_GD_1[[#This Row],[DEVOLUCIÓN]]</f>
        <v>4</v>
      </c>
      <c r="AE1427" s="38" t="str">
        <f>+_xlfn.XLOOKUP(DETALLE_GD_1[[#This Row],[CODIGO]],PRODUCTOS[CODIGO],PRODUCTOS[DESC CORTA],"",0)</f>
        <v>LAVAMANOS DS THEOS</v>
      </c>
    </row>
    <row r="1428" spans="1:31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6"/>
      <c r="V1428" s="2"/>
      <c r="W1428">
        <v>6161</v>
      </c>
      <c r="X1428" s="2">
        <v>6579000000</v>
      </c>
      <c r="Y1428" s="6">
        <v>26236.363638000003</v>
      </c>
      <c r="Z1428" s="38">
        <v>10010</v>
      </c>
      <c r="AA1428" s="86">
        <f>+((DETALLE_GD_1[[#This Row],[VALOR X UN (GD)]]-DETALLE_GD_1[[#This Row],[VALOR PPTO]])/DETALLE_GD_1[[#This Row],[VALOR PPTO]])</f>
        <v>-2.0405411515142864E-2</v>
      </c>
      <c r="AB1428" s="2">
        <f>+DETALLE_GD_1[[#This Row],[VALOR PPTO]]*DETALLE_GD_1[[#This Row],[CANTIDAD RECIBIDA]]</f>
        <v>26236.363799999999</v>
      </c>
      <c r="AC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8" s="3">
        <f>+DETALLE_GD_1[[#This Row],[CANTIDAD SOLICITADA]]-DETALLE_GD_1[[#This Row],[DEVOLUCIÓN]]</f>
        <v>6</v>
      </c>
      <c r="AE1428" s="38" t="str">
        <f>+_xlfn.XLOOKUP(DETALLE_GD_1[[#This Row],[CODIGO]],PRODUCTOS[CODIGO],PRODUCTOS[DESC CORTA],"",0)</f>
        <v>LLAVE DE BOLA AC</v>
      </c>
    </row>
    <row r="1429" spans="1:31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6"/>
      <c r="V1429" s="2"/>
      <c r="W1429">
        <v>6161</v>
      </c>
      <c r="X1429" s="2">
        <v>6579000000</v>
      </c>
      <c r="Y1429" s="6">
        <v>19425.642857999999</v>
      </c>
      <c r="Z1429" s="38">
        <v>10010</v>
      </c>
      <c r="AA1429" s="86">
        <f>+((DETALLE_GD_1[[#This Row],[VALOR X UN (GD)]]-DETALLE_GD_1[[#This Row],[VALOR PPTO]])/DETALLE_GD_1[[#This Row],[VALOR PPTO]])</f>
        <v>-7.8280159442447456E-2</v>
      </c>
      <c r="AB1429" s="2">
        <f>+DETALLE_GD_1[[#This Row],[VALOR PPTO]]*DETALLE_GD_1[[#This Row],[CANTIDAD RECIBIDA]]</f>
        <v>19425.642599999999</v>
      </c>
      <c r="AC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29" s="3">
        <f>+DETALLE_GD_1[[#This Row],[CANTIDAD SOLICITADA]]-DETALLE_GD_1[[#This Row],[DEVOLUCIÓN]]</f>
        <v>6</v>
      </c>
      <c r="AE1429" s="38" t="str">
        <f>+_xlfn.XLOOKUP(DETALLE_GD_1[[#This Row],[CODIGO]],PRODUCTOS[CODIGO],PRODUCTOS[DESC CORTA],"",0)</f>
        <v>LLAVE DE BOLA AF</v>
      </c>
    </row>
    <row r="1430" spans="1:31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6"/>
      <c r="V1430" s="2"/>
      <c r="W1430">
        <v>6161</v>
      </c>
      <c r="X1430" s="2">
        <v>6579000000</v>
      </c>
      <c r="Y1430" s="6">
        <v>6129</v>
      </c>
      <c r="Z1430" s="38">
        <v>10010</v>
      </c>
      <c r="AA1430" s="86">
        <f>+((DETALLE_GD_1[[#This Row],[VALOR X UN (GD)]]-DETALLE_GD_1[[#This Row],[VALOR PPTO]])/DETALLE_GD_1[[#This Row],[VALOR PPTO]])</f>
        <v>0</v>
      </c>
      <c r="AB1430" s="2">
        <f>+DETALLE_GD_1[[#This Row],[VALOR PPTO]]*DETALLE_GD_1[[#This Row],[CANTIDAD RECIBIDA]]</f>
        <v>6129</v>
      </c>
      <c r="AC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0" s="3">
        <f>+DETALLE_GD_1[[#This Row],[CANTIDAD SOLICITADA]]-DETALLE_GD_1[[#This Row],[DEVOLUCIÓN]]</f>
        <v>3</v>
      </c>
      <c r="AE1430" s="38">
        <f>+_xlfn.XLOOKUP(DETALLE_GD_1[[#This Row],[CODIGO]],PRODUCTOS[CODIGO],PRODUCTOS[DESC CORTA],"",0)</f>
        <v>0</v>
      </c>
    </row>
    <row r="1431" spans="1:31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6"/>
      <c r="V1431" s="2"/>
      <c r="W1431">
        <v>6161</v>
      </c>
      <c r="X1431" s="2">
        <v>6579000000</v>
      </c>
      <c r="Y1431" s="6">
        <v>32223</v>
      </c>
      <c r="Z1431" s="38">
        <v>10010</v>
      </c>
      <c r="AA1431" s="86">
        <f>+((DETALLE_GD_1[[#This Row],[VALOR X UN (GD)]]-DETALLE_GD_1[[#This Row],[VALOR PPTO]])/DETALLE_GD_1[[#This Row],[VALOR PPTO]])</f>
        <v>-1.0241132110604227E-3</v>
      </c>
      <c r="AB1431" s="2">
        <f>+DETALLE_GD_1[[#This Row],[VALOR PPTO]]*DETALLE_GD_1[[#This Row],[CANTIDAD RECIBIDA]]</f>
        <v>32223</v>
      </c>
      <c r="AC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1" s="3">
        <f>+DETALLE_GD_1[[#This Row],[CANTIDAD SOLICITADA]]-DETALLE_GD_1[[#This Row],[DEVOLUCIÓN]]</f>
        <v>3</v>
      </c>
      <c r="AE1431" s="38" t="str">
        <f>+_xlfn.XLOOKUP(DETALLE_GD_1[[#This Row],[CODIGO]],PRODUCTOS[CODIGO],PRODUCTOS[DESC CORTA],"",0)</f>
        <v>LAVARROPA PLATICO DS</v>
      </c>
    </row>
    <row r="1432" spans="1:31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6"/>
      <c r="V1432" s="2"/>
      <c r="W1432">
        <v>6161</v>
      </c>
      <c r="X1432" s="2">
        <v>6579000000</v>
      </c>
      <c r="Y1432" s="6">
        <v>44916</v>
      </c>
      <c r="Z1432" s="38">
        <v>10010</v>
      </c>
      <c r="AA1432" s="86">
        <f>+((DETALLE_GD_1[[#This Row],[VALOR X UN (GD)]]-DETALLE_GD_1[[#This Row],[VALOR PPTO]])/DETALLE_GD_1[[#This Row],[VALOR PPTO]])</f>
        <v>0</v>
      </c>
      <c r="AB1432" s="2">
        <f>+DETALLE_GD_1[[#This Row],[VALOR PPTO]]*DETALLE_GD_1[[#This Row],[CANTIDAD RECIBIDA]]</f>
        <v>44916</v>
      </c>
      <c r="AC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2" s="3">
        <f>+DETALLE_GD_1[[#This Row],[CANTIDAD SOLICITADA]]-DETALLE_GD_1[[#This Row],[DEVOLUCIÓN]]</f>
        <v>3</v>
      </c>
      <c r="AE1432" s="38" t="str">
        <f>+_xlfn.XLOOKUP(DETALLE_GD_1[[#This Row],[CODIGO]],PRODUCTOS[CODIGO],PRODUCTOS[DESC CORTA],"",0)</f>
        <v>NEW DUCHA SIMPLE, SOPORTE Y FLEXIBLE 1.5M 8LPM, ESTIU (TS2024020)</v>
      </c>
    </row>
    <row r="1433" spans="1:31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6"/>
      <c r="V1433" s="2"/>
      <c r="W1433">
        <v>6161</v>
      </c>
      <c r="X1433" s="2">
        <v>6579000000</v>
      </c>
      <c r="Y1433" s="6">
        <v>14026.555557</v>
      </c>
      <c r="Z1433" s="38">
        <v>10010</v>
      </c>
      <c r="AA1433" s="86">
        <f>+((DETALLE_GD_1[[#This Row],[VALOR X UN (GD)]]-DETALLE_GD_1[[#This Row],[VALOR PPTO]])/DETALLE_GD_1[[#This Row],[VALOR PPTO]])</f>
        <v>0.10739946810177302</v>
      </c>
      <c r="AB1433" s="2">
        <f>+DETALLE_GD_1[[#This Row],[VALOR PPTO]]*DETALLE_GD_1[[#This Row],[CANTIDAD RECIBIDA]]</f>
        <v>14026.5555</v>
      </c>
      <c r="AC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3" s="3">
        <f>+DETALLE_GD_1[[#This Row],[CANTIDAD SOLICITADA]]-DETALLE_GD_1[[#This Row],[DEVOLUCIÓN]]</f>
        <v>3</v>
      </c>
      <c r="AE1433" s="38" t="str">
        <f>+_xlfn.XLOOKUP(DETALLE_GD_1[[#This Row],[CODIGO]],PRODUCTOS[CODIGO],PRODUCTOS[DESC CORTA],"",0)</f>
        <v>KIT DESAGUE TINA</v>
      </c>
    </row>
    <row r="1434" spans="1:31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6"/>
      <c r="V1434" s="2">
        <v>412409</v>
      </c>
      <c r="W1434">
        <v>6161</v>
      </c>
      <c r="X1434" s="2">
        <v>6579000000</v>
      </c>
      <c r="Y1434" s="6">
        <v>20424</v>
      </c>
      <c r="Z1434" s="38">
        <v>10010</v>
      </c>
      <c r="AA1434" s="86">
        <f>+((DETALLE_GD_1[[#This Row],[VALOR X UN (GD)]]-DETALLE_GD_1[[#This Row],[VALOR PPTO]])/DETALLE_GD_1[[#This Row],[VALOR PPTO]])</f>
        <v>-2.3110076380728619E-2</v>
      </c>
      <c r="AB1434" s="2">
        <f>+DETALLE_GD_1[[#This Row],[VALOR PPTO]]*DETALLE_GD_1[[#This Row],[CANTIDAD RECIBIDA]]</f>
        <v>20424</v>
      </c>
      <c r="AC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4" s="3">
        <f>+DETALLE_GD_1[[#This Row],[CANTIDAD SOLICITADA]]-DETALLE_GD_1[[#This Row],[DEVOLUCIÓN]]</f>
        <v>6</v>
      </c>
      <c r="AE1434" s="38" t="str">
        <f>+_xlfn.XLOOKUP(DETALLE_GD_1[[#This Row],[CODIGO]],PRODUCTOS[CODIGO],PRODUCTOS[DESC CORTA],"",0)</f>
        <v>NUEVA</v>
      </c>
    </row>
    <row r="1435" spans="1:31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6"/>
      <c r="V1435" s="2"/>
      <c r="W1435">
        <v>6161</v>
      </c>
      <c r="X1435" s="2">
        <v>6579000000</v>
      </c>
      <c r="Y1435" s="6">
        <v>4129.415172</v>
      </c>
      <c r="Z1435" s="38">
        <v>10010</v>
      </c>
      <c r="AA1435" s="86">
        <f>+((DETALLE_GD_1[[#This Row],[VALOR X UN (GD)]]-DETALLE_GD_1[[#This Row],[VALOR PPTO]])/DETALLE_GD_1[[#This Row],[VALOR PPTO]])</f>
        <v>2.4116006162712925E-2</v>
      </c>
      <c r="AB1435" s="2">
        <f>+DETALLE_GD_1[[#This Row],[VALOR PPTO]]*DETALLE_GD_1[[#This Row],[CANTIDAD RECIBIDA]]</f>
        <v>4129.4151000000002</v>
      </c>
      <c r="AC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5" s="3">
        <f>+DETALLE_GD_1[[#This Row],[CANTIDAD SOLICITADA]]-DETALLE_GD_1[[#This Row],[DEVOLUCIÓN]]</f>
        <v>3</v>
      </c>
      <c r="AE1435" s="38">
        <f>+_xlfn.XLOOKUP(DETALLE_GD_1[[#This Row],[CODIGO]],PRODUCTOS[CODIGO],PRODUCTOS[DESC CORTA],"",0)</f>
        <v>0</v>
      </c>
    </row>
    <row r="1436" spans="1:31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6"/>
      <c r="V1436" s="2"/>
      <c r="W1436">
        <v>6161</v>
      </c>
      <c r="X1436" s="2">
        <v>6579000000</v>
      </c>
      <c r="Y1436" s="6">
        <v>3267</v>
      </c>
      <c r="Z1436" s="38">
        <v>10010</v>
      </c>
      <c r="AA1436" s="86">
        <f>+((DETALLE_GD_1[[#This Row],[VALOR X UN (GD)]]-DETALLE_GD_1[[#This Row],[VALOR PPTO]])/DETALLE_GD_1[[#This Row],[VALOR PPTO]])</f>
        <v>8.8766758494031144E-3</v>
      </c>
      <c r="AB1436" s="2">
        <f>+DETALLE_GD_1[[#This Row],[VALOR PPTO]]*DETALLE_GD_1[[#This Row],[CANTIDAD RECIBIDA]]</f>
        <v>3267</v>
      </c>
      <c r="AC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6" s="3">
        <f>+DETALLE_GD_1[[#This Row],[CANTIDAD SOLICITADA]]-DETALLE_GD_1[[#This Row],[DEVOLUCIÓN]]</f>
        <v>3</v>
      </c>
      <c r="AE1436" s="38" t="str">
        <f>+_xlfn.XLOOKUP(DETALLE_GD_1[[#This Row],[CODIGO]],PRODUCTOS[CODIGO],PRODUCTOS[DESC CORTA],"",0)</f>
        <v>SELLO INSTALACION WC</v>
      </c>
    </row>
    <row r="1437" spans="1:31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6"/>
      <c r="V1437" s="2"/>
      <c r="W1437">
        <v>6161</v>
      </c>
      <c r="X1437" s="2">
        <v>6579000000</v>
      </c>
      <c r="Y1437" s="6">
        <v>6879</v>
      </c>
      <c r="Z1437" s="38">
        <v>10010</v>
      </c>
      <c r="AA1437" s="86">
        <f>+((DETALLE_GD_1[[#This Row],[VALOR X UN (GD)]]-DETALLE_GD_1[[#This Row],[VALOR PPTO]])/DETALLE_GD_1[[#This Row],[VALOR PPTO]])</f>
        <v>-3.1981378107282937E-2</v>
      </c>
      <c r="AB1437" s="2">
        <f>+DETALLE_GD_1[[#This Row],[VALOR PPTO]]*DETALLE_GD_1[[#This Row],[CANTIDAD RECIBIDA]]</f>
        <v>6879</v>
      </c>
      <c r="AC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7" s="3">
        <f>+DETALLE_GD_1[[#This Row],[CANTIDAD SOLICITADA]]-DETALLE_GD_1[[#This Row],[DEVOLUCIÓN]]</f>
        <v>3</v>
      </c>
      <c r="AE1437" s="38" t="str">
        <f>+_xlfn.XLOOKUP(DETALLE_GD_1[[#This Row],[CODIGO]],PRODUCTOS[CODIGO],PRODUCTOS[DESC CORTA],"",0)</f>
        <v>LLAVE ANGULAR 1/2X</v>
      </c>
    </row>
    <row r="1438" spans="1:31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6"/>
      <c r="V1438" s="2"/>
      <c r="W1438">
        <v>6161</v>
      </c>
      <c r="X1438" s="2">
        <v>6579000000</v>
      </c>
      <c r="Y1438" s="6">
        <v>51435</v>
      </c>
      <c r="Z1438" s="38">
        <v>10010</v>
      </c>
      <c r="AA1438" s="86">
        <f>+((DETALLE_GD_1[[#This Row],[VALOR X UN (GD)]]-DETALLE_GD_1[[#This Row],[VALOR PPTO]])/DETALLE_GD_1[[#This Row],[VALOR PPTO]])</f>
        <v>-5.1054727325750962E-2</v>
      </c>
      <c r="AB1438" s="2">
        <f>+DETALLE_GD_1[[#This Row],[VALOR PPTO]]*DETALLE_GD_1[[#This Row],[CANTIDAD RECIBIDA]]</f>
        <v>51435</v>
      </c>
      <c r="AC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8" s="3">
        <f>+DETALLE_GD_1[[#This Row],[CANTIDAD SOLICITADA]]-DETALLE_GD_1[[#This Row],[DEVOLUCIÓN]]</f>
        <v>3</v>
      </c>
      <c r="AE1438" s="38" t="str">
        <f>+_xlfn.XLOOKUP(DETALLE_GD_1[[#This Row],[CODIGO]],PRODUCTOS[CODIGO],PRODUCTOS[DESC CORTA],"",0)</f>
        <v>ESTANQUE WC AURA</v>
      </c>
    </row>
    <row r="1439" spans="1:31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6"/>
      <c r="V1439" s="2"/>
      <c r="W1439">
        <v>6161</v>
      </c>
      <c r="X1439" s="2">
        <v>6579000000</v>
      </c>
      <c r="Y1439" s="6">
        <v>69684</v>
      </c>
      <c r="Z1439" s="38">
        <v>10010</v>
      </c>
      <c r="AA1439" s="86">
        <f>+((DETALLE_GD_1[[#This Row],[VALOR X UN (GD)]]-DETALLE_GD_1[[#This Row],[VALOR PPTO]])/DETALLE_GD_1[[#This Row],[VALOR PPTO]])</f>
        <v>3.8172335112795584E-3</v>
      </c>
      <c r="AB1439" s="2">
        <f>+DETALLE_GD_1[[#This Row],[VALOR PPTO]]*DETALLE_GD_1[[#This Row],[CANTIDAD RECIBIDA]]</f>
        <v>69684</v>
      </c>
      <c r="AC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39" s="3">
        <f>+DETALLE_GD_1[[#This Row],[CANTIDAD SOLICITADA]]-DETALLE_GD_1[[#This Row],[DEVOLUCIÓN]]</f>
        <v>3</v>
      </c>
      <c r="AE1439" s="38" t="str">
        <f>+_xlfn.XLOOKUP(DETALLE_GD_1[[#This Row],[CODIGO]],PRODUCTOS[CODIGO],PRODUCTOS[DESC CORTA],"",0)</f>
        <v>TAZA WC AURA</v>
      </c>
    </row>
    <row r="1440" spans="1:31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6"/>
      <c r="V1440" s="2"/>
      <c r="W1440">
        <v>6161</v>
      </c>
      <c r="X1440" s="2">
        <v>6579000000</v>
      </c>
      <c r="Y1440" s="6">
        <v>4832.8008300000001</v>
      </c>
      <c r="Z1440" s="38">
        <v>10010</v>
      </c>
      <c r="AA1440" s="86">
        <f>+((DETALLE_GD_1[[#This Row],[VALOR X UN (GD)]]-DETALLE_GD_1[[#This Row],[VALOR PPTO]])/DETALLE_GD_1[[#This Row],[VALOR PPTO]])</f>
        <v>4.1218334511075141E-5</v>
      </c>
      <c r="AB1440" s="2">
        <f>+DETALLE_GD_1[[#This Row],[VALOR PPTO]]*DETALLE_GD_1[[#This Row],[CANTIDAD RECIBIDA]]</f>
        <v>4832.8008</v>
      </c>
      <c r="AC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0" s="3">
        <f>+DETALLE_GD_1[[#This Row],[CANTIDAD SOLICITADA]]-DETALLE_GD_1[[#This Row],[DEVOLUCIÓN]]</f>
        <v>3</v>
      </c>
      <c r="AE1440" s="38" t="str">
        <f>+_xlfn.XLOOKUP(DETALLE_GD_1[[#This Row],[CODIGO]],PRODUCTOS[CODIGO],PRODUCTOS[DESC CORTA],"",0)</f>
        <v>SET BALCON</v>
      </c>
    </row>
    <row r="1441" spans="1:31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6"/>
      <c r="V1441" s="2"/>
      <c r="W1441">
        <v>6161</v>
      </c>
      <c r="X1441" s="2">
        <v>6579000000</v>
      </c>
      <c r="Y1441" s="6">
        <v>41607</v>
      </c>
      <c r="Z1441" s="38">
        <v>10010</v>
      </c>
      <c r="AA1441" s="86">
        <f>+((DETALLE_GD_1[[#This Row],[VALOR X UN (GD)]]-DETALLE_GD_1[[#This Row],[VALOR PPTO]])/DETALLE_GD_1[[#This Row],[VALOR PPTO]])</f>
        <v>0</v>
      </c>
      <c r="AB1441" s="2">
        <f>+DETALLE_GD_1[[#This Row],[VALOR PPTO]]*DETALLE_GD_1[[#This Row],[CANTIDAD RECIBIDA]]</f>
        <v>41607</v>
      </c>
      <c r="AC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1" s="3">
        <f>+DETALLE_GD_1[[#This Row],[CANTIDAD SOLICITADA]]-DETALLE_GD_1[[#This Row],[DEVOLUCIÓN]]</f>
        <v>3</v>
      </c>
      <c r="AE1441" s="38" t="str">
        <f>+_xlfn.XLOOKUP(DETALLE_GD_1[[#This Row],[CODIGO]],PRODUCTOS[CODIGO],PRODUCTOS[DESC CORTA],"",0)</f>
        <v>NEW TS2024022)</v>
      </c>
    </row>
    <row r="1442" spans="1:31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6"/>
      <c r="V1442" s="2"/>
      <c r="W1442">
        <v>6161</v>
      </c>
      <c r="X1442" s="2">
        <v>6579000000</v>
      </c>
      <c r="Y1442" s="6">
        <v>4986</v>
      </c>
      <c r="Z1442" s="38">
        <v>10010</v>
      </c>
      <c r="AA1442" s="86">
        <f>+((DETALLE_GD_1[[#This Row],[VALOR X UN (GD)]]-DETALLE_GD_1[[#This Row],[VALOR PPTO]])/DETALLE_GD_1[[#This Row],[VALOR PPTO]])</f>
        <v>2.0054151624549239E-4</v>
      </c>
      <c r="AB1442" s="2">
        <f>+DETALLE_GD_1[[#This Row],[VALOR PPTO]]*DETALLE_GD_1[[#This Row],[CANTIDAD RECIBIDA]]</f>
        <v>4986</v>
      </c>
      <c r="AC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2" s="3">
        <f>+DETALLE_GD_1[[#This Row],[CANTIDAD SOLICITADA]]-DETALLE_GD_1[[#This Row],[DEVOLUCIÓN]]</f>
        <v>3</v>
      </c>
      <c r="AE1442" s="38" t="str">
        <f>+_xlfn.XLOOKUP(DETALLE_GD_1[[#This Row],[CODIGO]],PRODUCTOS[CODIGO],PRODUCTOS[DESC CORTA],"",0)</f>
        <v>SIFON LAVAPLATO</v>
      </c>
    </row>
    <row r="1443" spans="1:31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6"/>
      <c r="V1443" s="2"/>
      <c r="W1443">
        <v>6161</v>
      </c>
      <c r="X1443" s="2">
        <v>6579000000</v>
      </c>
      <c r="Y1443" s="6">
        <v>46299.999999</v>
      </c>
      <c r="Z1443" s="38">
        <v>10010</v>
      </c>
      <c r="AA1443" s="86">
        <f>+((DETALLE_GD_1[[#This Row],[VALOR X UN (GD)]]-DETALLE_GD_1[[#This Row],[VALOR PPTO]])/DETALLE_GD_1[[#This Row],[VALOR PPTO]])</f>
        <v>-5.7257015242455786E-2</v>
      </c>
      <c r="AB1443" s="2">
        <f>+DETALLE_GD_1[[#This Row],[VALOR PPTO]]*DETALLE_GD_1[[#This Row],[CANTIDAD RECIBIDA]]</f>
        <v>46299.999900000003</v>
      </c>
      <c r="AC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3" s="3">
        <f>+DETALLE_GD_1[[#This Row],[CANTIDAD SOLICITADA]]-DETALLE_GD_1[[#This Row],[DEVOLUCIÓN]]</f>
        <v>3</v>
      </c>
      <c r="AE1443" s="38" t="str">
        <f>+_xlfn.XLOOKUP(DETALLE_GD_1[[#This Row],[CODIGO]],PRODUCTOS[CODIGO],PRODUCTOS[DESC CORTA],"",0)</f>
        <v>LAVAPLATOS</v>
      </c>
    </row>
    <row r="1444" spans="1:31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6"/>
      <c r="V1444" s="2"/>
      <c r="W1444">
        <v>6161</v>
      </c>
      <c r="X1444" s="2">
        <v>6579000000</v>
      </c>
      <c r="Y1444" s="6">
        <v>124259.00000099999</v>
      </c>
      <c r="Z1444" s="38">
        <v>10010</v>
      </c>
      <c r="AA1444" s="86">
        <f>+((DETALLE_GD_1[[#This Row],[VALOR X UN (GD)]]-DETALLE_GD_1[[#This Row],[VALOR PPTO]])/DETALLE_GD_1[[#This Row],[VALOR PPTO]])</f>
        <v>8.3615665598776624E-3</v>
      </c>
      <c r="AB1444" s="2">
        <f>+DETALLE_GD_1[[#This Row],[VALOR PPTO]]*DETALLE_GD_1[[#This Row],[CANTIDAD RECIBIDA]]</f>
        <v>124259.0001</v>
      </c>
      <c r="AC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4" s="3">
        <f>+DETALLE_GD_1[[#This Row],[CANTIDAD SOLICITADA]]-DETALLE_GD_1[[#This Row],[DEVOLUCIÓN]]</f>
        <v>3</v>
      </c>
      <c r="AE1444" s="38" t="str">
        <f>+_xlfn.XLOOKUP(DETALLE_GD_1[[#This Row],[CODIGO]],PRODUCTOS[CODIGO],PRODUCTOS[DESC CORTA],"",0)</f>
        <v>MUEBLE LAVAPLATOS</v>
      </c>
    </row>
    <row r="1445" spans="1:31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711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6"/>
      <c r="V1445" s="2"/>
      <c r="W1445">
        <v>6161</v>
      </c>
      <c r="X1445" s="2">
        <v>6579000000</v>
      </c>
      <c r="Y1445" s="6">
        <v>5052</v>
      </c>
      <c r="Z1445" s="38">
        <v>10010</v>
      </c>
      <c r="AA1445" s="86">
        <f>+((DETALLE_GD_1[[#This Row],[VALOR X UN (GD)]]-DETALLE_GD_1[[#This Row],[VALOR PPTO]])/DETALLE_GD_1[[#This Row],[VALOR PPTO]])</f>
        <v>2.4742695961995246E-2</v>
      </c>
      <c r="AB1445" s="2">
        <f>+DETALLE_GD_1[[#This Row],[VALOR PPTO]]*DETALLE_GD_1[[#This Row],[CANTIDAD RECIBIDA]]</f>
        <v>5052</v>
      </c>
      <c r="AC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5" s="3">
        <f>+DETALLE_GD_1[[#This Row],[CANTIDAD SOLICITADA]]-DETALLE_GD_1[[#This Row],[DEVOLUCIÓN]]</f>
        <v>3</v>
      </c>
      <c r="AE1445" s="38" t="str">
        <f>+_xlfn.XLOOKUP(DETALLE_GD_1[[#This Row],[CODIGO]],PRODUCTOS[CODIGO],PRODUCTOS[DESC CORTA],"",0)</f>
        <v/>
      </c>
    </row>
    <row r="1446" spans="1:31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6"/>
      <c r="V1446" s="2"/>
      <c r="W1446">
        <v>6161</v>
      </c>
      <c r="X1446" s="2">
        <v>6579000000</v>
      </c>
      <c r="Y1446" s="6">
        <v>6597</v>
      </c>
      <c r="Z1446" s="38">
        <v>10010</v>
      </c>
      <c r="AA1446" s="86">
        <f>+((DETALLE_GD_1[[#This Row],[VALOR X UN (GD)]]-DETALLE_GD_1[[#This Row],[VALOR PPTO]])/DETALLE_GD_1[[#This Row],[VALOR PPTO]])</f>
        <v>0</v>
      </c>
      <c r="AB1446" s="2">
        <f>+DETALLE_GD_1[[#This Row],[VALOR PPTO]]*DETALLE_GD_1[[#This Row],[CANTIDAD RECIBIDA]]</f>
        <v>6597</v>
      </c>
      <c r="AC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6" s="3">
        <f>+DETALLE_GD_1[[#This Row],[CANTIDAD SOLICITADA]]-DETALLE_GD_1[[#This Row],[DEVOLUCIÓN]]</f>
        <v>3</v>
      </c>
      <c r="AE1446" s="38">
        <f>+_xlfn.XLOOKUP(DETALLE_GD_1[[#This Row],[CODIGO]],PRODUCTOS[CODIGO],PRODUCTOS[DESC CORTA],"",0)</f>
        <v>0</v>
      </c>
    </row>
    <row r="1447" spans="1:31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6"/>
      <c r="V1447" s="2"/>
      <c r="W1447">
        <v>6161</v>
      </c>
      <c r="X1447" s="2">
        <v>6579000000</v>
      </c>
      <c r="Y1447" s="6">
        <v>27366</v>
      </c>
      <c r="Z1447" s="38">
        <v>10010</v>
      </c>
      <c r="AA1447" s="86">
        <f>+((DETALLE_GD_1[[#This Row],[VALOR X UN (GD)]]-DETALLE_GD_1[[#This Row],[VALOR PPTO]])/DETALLE_GD_1[[#This Row],[VALOR PPTO]])</f>
        <v>0</v>
      </c>
      <c r="AB1447" s="2">
        <f>+DETALLE_GD_1[[#This Row],[VALOR PPTO]]*DETALLE_GD_1[[#This Row],[CANTIDAD RECIBIDA]]</f>
        <v>27366</v>
      </c>
      <c r="AC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7" s="3">
        <f>+DETALLE_GD_1[[#This Row],[CANTIDAD SOLICITADA]]-DETALLE_GD_1[[#This Row],[DEVOLUCIÓN]]</f>
        <v>3</v>
      </c>
      <c r="AE1447" s="38" t="str">
        <f>+_xlfn.XLOOKUP(DETALLE_GD_1[[#This Row],[CODIGO]],PRODUCTOS[CODIGO],PRODUCTOS[DESC CORTA],"",0)</f>
        <v>NEW TS2024019)</v>
      </c>
    </row>
    <row r="1448" spans="1:31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6"/>
      <c r="V1448" s="2">
        <v>10032</v>
      </c>
      <c r="W1448">
        <v>6161</v>
      </c>
      <c r="X1448" s="2">
        <v>6579000000</v>
      </c>
      <c r="Y1448" s="6">
        <v>8164.9821430000002</v>
      </c>
      <c r="Z1448" s="38">
        <v>10010</v>
      </c>
      <c r="AA1448" s="86">
        <f>+((DETALLE_GD_1[[#This Row],[VALOR X UN (GD)]]-DETALLE_GD_1[[#This Row],[VALOR PPTO]])/DETALLE_GD_1[[#This Row],[VALOR PPTO]])</f>
        <v>2.1922889457194073E-6</v>
      </c>
      <c r="AB1448" s="2">
        <f>+DETALLE_GD_1[[#This Row],[VALOR PPTO]]*DETALLE_GD_1[[#This Row],[CANTIDAD RECIBIDA]]</f>
        <v>8164.9821000000002</v>
      </c>
      <c r="AC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8" s="3">
        <f>+DETALLE_GD_1[[#This Row],[CANTIDAD SOLICITADA]]-DETALLE_GD_1[[#This Row],[DEVOLUCIÓN]]</f>
        <v>1</v>
      </c>
      <c r="AE1448" s="38">
        <f>+_xlfn.XLOOKUP(DETALLE_GD_1[[#This Row],[CODIGO]],PRODUCTOS[CODIGO],PRODUCTOS[DESC CORTA],"",0)</f>
        <v>0</v>
      </c>
    </row>
    <row r="1449" spans="1:31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6"/>
      <c r="V1449" s="2"/>
      <c r="W1449">
        <v>6161</v>
      </c>
      <c r="X1449" s="2">
        <v>6579000000</v>
      </c>
      <c r="Y1449" s="6">
        <v>1866.9503550000009</v>
      </c>
      <c r="Z1449" s="38">
        <v>10010</v>
      </c>
      <c r="AA1449" s="86">
        <f>+((DETALLE_GD_1[[#This Row],[VALOR X UN (GD)]]-DETALLE_GD_1[[#This Row],[VALOR PPTO]])/DETALLE_GD_1[[#This Row],[VALOR PPTO]])</f>
        <v>2.6567390328128124E-5</v>
      </c>
      <c r="AB1449" s="2">
        <f>+DETALLE_GD_1[[#This Row],[VALOR PPTO]]*DETALLE_GD_1[[#This Row],[CANTIDAD RECIBIDA]]</f>
        <v>1866.9503999999999</v>
      </c>
      <c r="AC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49" s="3">
        <f>+DETALLE_GD_1[[#This Row],[CANTIDAD SOLICITADA]]-DETALLE_GD_1[[#This Row],[DEVOLUCIÓN]]</f>
        <v>1</v>
      </c>
      <c r="AE1449" s="38">
        <f>+_xlfn.XLOOKUP(DETALLE_GD_1[[#This Row],[CODIGO]],PRODUCTOS[CODIGO],PRODUCTOS[DESC CORTA],"",0)</f>
        <v>0</v>
      </c>
    </row>
    <row r="1450" spans="1:31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562</v>
      </c>
      <c r="G1450" s="81" t="s">
        <v>708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6"/>
      <c r="V1450" s="2">
        <v>117519</v>
      </c>
      <c r="W1450">
        <v>6161</v>
      </c>
      <c r="X1450" s="2">
        <v>6579000000</v>
      </c>
      <c r="Y1450" s="6" t="s">
        <v>355</v>
      </c>
      <c r="Z1450" s="38">
        <v>10010</v>
      </c>
      <c r="AA1450" s="86" t="e">
        <f>+((DETALLE_GD_1[[#This Row],[VALOR X UN (GD)]]-DETALLE_GD_1[[#This Row],[VALOR PPTO]])/DETALLE_GD_1[[#This Row],[VALOR PPTO]])</f>
        <v>#DIV/0!</v>
      </c>
      <c r="AB1450" s="2">
        <f>+DETALLE_GD_1[[#This Row],[VALOR PPTO]]*DETALLE_GD_1[[#This Row],[CANTIDAD RECIBIDA]]</f>
        <v>0</v>
      </c>
      <c r="AC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0" s="3">
        <f>+DETALLE_GD_1[[#This Row],[CANTIDAD SOLICITADA]]-DETALLE_GD_1[[#This Row],[DEVOLUCIÓN]]</f>
        <v>50</v>
      </c>
      <c r="AE1450" s="38" t="str">
        <f>+_xlfn.XLOOKUP(DETALLE_GD_1[[#This Row],[CODIGO]],PRODUCTOS[CODIGO],PRODUCTOS[DESC CORTA],"",0)</f>
        <v/>
      </c>
    </row>
    <row r="1451" spans="1:31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6"/>
      <c r="V1451" s="2"/>
      <c r="W1451">
        <v>6161</v>
      </c>
      <c r="X1451" s="2">
        <v>6579000000</v>
      </c>
      <c r="Y1451" s="6">
        <v>1866.9503550000009</v>
      </c>
      <c r="Z1451" s="38">
        <v>10010</v>
      </c>
      <c r="AA1451" s="86">
        <f>+((DETALLE_GD_1[[#This Row],[VALOR X UN (GD)]]-DETALLE_GD_1[[#This Row],[VALOR PPTO]])/DETALLE_GD_1[[#This Row],[VALOR PPTO]])</f>
        <v>2.6567390328128124E-5</v>
      </c>
      <c r="AB1451" s="2">
        <f>+DETALLE_GD_1[[#This Row],[VALOR PPTO]]*DETALLE_GD_1[[#This Row],[CANTIDAD RECIBIDA]]</f>
        <v>1866.9503999999999</v>
      </c>
      <c r="AC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1" s="3">
        <f>+DETALLE_GD_1[[#This Row],[CANTIDAD SOLICITADA]]-DETALLE_GD_1[[#This Row],[DEVOLUCIÓN]]</f>
        <v>1</v>
      </c>
      <c r="AE1451" s="38">
        <f>+_xlfn.XLOOKUP(DETALLE_GD_1[[#This Row],[CODIGO]],PRODUCTOS[CODIGO],PRODUCTOS[DESC CORTA],"",0)</f>
        <v>0</v>
      </c>
    </row>
    <row r="1452" spans="1:31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6"/>
      <c r="V1452" s="2"/>
      <c r="W1452">
        <v>6161</v>
      </c>
      <c r="X1452" s="2">
        <v>6579000000</v>
      </c>
      <c r="Y1452" s="6">
        <v>107220.86440799999</v>
      </c>
      <c r="Z1452" s="38">
        <v>10010</v>
      </c>
      <c r="AA1452" s="86">
        <f>+((DETALLE_GD_1[[#This Row],[VALOR X UN (GD)]]-DETALLE_GD_1[[#This Row],[VALOR PPTO]])/DETALLE_GD_1[[#This Row],[VALOR PPTO]])</f>
        <v>-7.445252777788175E-2</v>
      </c>
      <c r="AB1452" s="2">
        <f>+DETALLE_GD_1[[#This Row],[VALOR PPTO]]*DETALLE_GD_1[[#This Row],[CANTIDAD RECIBIDA]]</f>
        <v>107220.8646</v>
      </c>
      <c r="AC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2" s="3">
        <f>+DETALLE_GD_1[[#This Row],[CANTIDAD SOLICITADA]]-DETALLE_GD_1[[#This Row],[DEVOLUCIÓN]]</f>
        <v>6</v>
      </c>
      <c r="AE1452" s="38" t="str">
        <f>+_xlfn.XLOOKUP(DETALLE_GD_1[[#This Row],[CODIGO]],PRODUCTOS[CODIGO],PRODUCTOS[DESC CORTA],"",0)</f>
        <v>VENTILACIÓN PASIVA</v>
      </c>
    </row>
    <row r="1453" spans="1:31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6"/>
      <c r="V1453" s="2">
        <v>705122</v>
      </c>
      <c r="W1453">
        <v>6161</v>
      </c>
      <c r="X1453" s="2">
        <v>6579000000</v>
      </c>
      <c r="Y1453" s="6">
        <v>8164.9821430000002</v>
      </c>
      <c r="Z1453" s="38">
        <v>10010</v>
      </c>
      <c r="AA1453" s="86">
        <f>+((DETALLE_GD_1[[#This Row],[VALOR X UN (GD)]]-DETALLE_GD_1[[#This Row],[VALOR PPTO]])/DETALLE_GD_1[[#This Row],[VALOR PPTO]])</f>
        <v>2.1922889457194073E-6</v>
      </c>
      <c r="AB1453" s="2">
        <f>+DETALLE_GD_1[[#This Row],[VALOR PPTO]]*DETALLE_GD_1[[#This Row],[CANTIDAD RECIBIDA]]</f>
        <v>8164.9821000000002</v>
      </c>
      <c r="AC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3" s="3">
        <f>+DETALLE_GD_1[[#This Row],[CANTIDAD SOLICITADA]]-DETALLE_GD_1[[#This Row],[DEVOLUCIÓN]]</f>
        <v>1</v>
      </c>
      <c r="AE1453" s="38">
        <f>+_xlfn.XLOOKUP(DETALLE_GD_1[[#This Row],[CODIGO]],PRODUCTOS[CODIGO],PRODUCTOS[DESC CORTA],"",0)</f>
        <v>0</v>
      </c>
    </row>
    <row r="1454" spans="1:31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6"/>
      <c r="V1454" s="2"/>
      <c r="W1454">
        <v>6161</v>
      </c>
      <c r="X1454" s="2">
        <v>6579000000</v>
      </c>
      <c r="Y1454" s="6">
        <v>2109.0585420000002</v>
      </c>
      <c r="Z1454" s="38">
        <v>10010</v>
      </c>
      <c r="AA1454" s="86">
        <f>+((DETALLE_GD_1[[#This Row],[VALOR X UN (GD)]]-DETALLE_GD_1[[#This Row],[VALOR PPTO]])/DETALLE_GD_1[[#This Row],[VALOR PPTO]])</f>
        <v>8.0102804165934655E-2</v>
      </c>
      <c r="AB1454" s="2">
        <f>+DETALLE_GD_1[[#This Row],[VALOR PPTO]]*DETALLE_GD_1[[#This Row],[CANTIDAD RECIBIDA]]</f>
        <v>2109.0585000000001</v>
      </c>
      <c r="AC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4" s="3">
        <f>+DETALLE_GD_1[[#This Row],[CANTIDAD SOLICITADA]]-DETALLE_GD_1[[#This Row],[DEVOLUCIÓN]]</f>
        <v>1</v>
      </c>
      <c r="AE1454" s="38" t="str">
        <f>+_xlfn.XLOOKUP(DETALLE_GD_1[[#This Row],[CODIGO]],PRODUCTOS[CODIGO],PRODUCTOS[DESC CORTA],"",0)</f>
        <v>TRAPOS DE ASEO</v>
      </c>
    </row>
    <row r="1455" spans="1:31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6"/>
      <c r="V1455" s="2"/>
      <c r="W1455">
        <v>6161</v>
      </c>
      <c r="X1455" s="2">
        <v>6579000000</v>
      </c>
      <c r="Y1455" s="6">
        <v>145847</v>
      </c>
      <c r="Z1455" s="38">
        <v>10010</v>
      </c>
      <c r="AA1455" s="86">
        <f>+((DETALLE_GD_1[[#This Row],[VALOR X UN (GD)]]-DETALLE_GD_1[[#This Row],[VALOR PPTO]])/DETALLE_GD_1[[#This Row],[VALOR PPTO]])</f>
        <v>-2.2729298511453784E-2</v>
      </c>
      <c r="AB1455" s="2">
        <f>+DETALLE_GD_1[[#This Row],[VALOR PPTO]]*DETALLE_GD_1[[#This Row],[CANTIDAD RECIBIDA]]</f>
        <v>145847</v>
      </c>
      <c r="AC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5" s="3">
        <f>+DETALLE_GD_1[[#This Row],[CANTIDAD SOLICITADA]]-DETALLE_GD_1[[#This Row],[DEVOLUCIÓN]]</f>
        <v>1</v>
      </c>
      <c r="AE1455" s="38" t="str">
        <f>+_xlfn.XLOOKUP(DETALLE_GD_1[[#This Row],[CODIGO]],PRODUCTOS[CODIGO],PRODUCTOS[DESC CORTA],"",0)</f>
        <v>KIT PREC</v>
      </c>
    </row>
    <row r="1456" spans="1:31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6"/>
      <c r="V1456" s="2"/>
      <c r="W1456">
        <v>6161</v>
      </c>
      <c r="X1456" s="2">
        <v>6579000000</v>
      </c>
      <c r="Y1456" s="6">
        <v>51872.999999999993</v>
      </c>
      <c r="Z1456" s="38">
        <v>10010</v>
      </c>
      <c r="AA1456" s="86">
        <f>+((DETALLE_GD_1[[#This Row],[VALOR X UN (GD)]]-DETALLE_GD_1[[#This Row],[VALOR PPTO]])/DETALLE_GD_1[[#This Row],[VALOR PPTO]])</f>
        <v>1.7350066508588284E-4</v>
      </c>
      <c r="AB1456" s="2">
        <f>+DETALLE_GD_1[[#This Row],[VALOR PPTO]]*DETALLE_GD_1[[#This Row],[CANTIDAD RECIBIDA]]</f>
        <v>51873</v>
      </c>
      <c r="AC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56" s="3">
        <f>+DETALLE_GD_1[[#This Row],[CANTIDAD SOLICITADA]]-DETALLE_GD_1[[#This Row],[DEVOLUCIÓN]]</f>
        <v>1</v>
      </c>
      <c r="AE1456" s="38" t="str">
        <f>+_xlfn.XLOOKUP(DETALLE_GD_1[[#This Row],[CODIGO]],PRODUCTOS[CODIGO],PRODUCTOS[DESC CORTA],"",0)</f>
        <v>PUERTA INTERIOR</v>
      </c>
    </row>
    <row r="1457" spans="1:31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6"/>
      <c r="V1457" s="2"/>
      <c r="W1457">
        <v>6161</v>
      </c>
      <c r="X1457" s="2">
        <v>6579000000</v>
      </c>
      <c r="Y1457" s="6">
        <v>158760</v>
      </c>
      <c r="Z1457" s="38">
        <v>10010</v>
      </c>
      <c r="AA1457" s="86">
        <f>+((DETALLE_GD_1[[#This Row],[VALOR X UN (GD)]]-DETALLE_GD_1[[#This Row],[VALOR PPTO]])/DETALLE_GD_1[[#This Row],[VALOR PPTO]])</f>
        <v>-1.9727891156462583E-2</v>
      </c>
      <c r="AB1457" s="2">
        <f>+DETALLE_GD_1[[#This Row],[VALOR PPTO]]*DETALLE_GD_1[[#This Row],[CANTIDAD RECIBIDA]]</f>
        <v>158760</v>
      </c>
      <c r="AC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7" s="3">
        <f>+DETALLE_GD_1[[#This Row],[CANTIDAD SOLICITADA]]-DETALLE_GD_1[[#This Row],[DEVOLUCIÓN]]</f>
        <v>3</v>
      </c>
      <c r="AE1457" s="38" t="str">
        <f>+_xlfn.XLOOKUP(DETALLE_GD_1[[#This Row],[CODIGO]],PRODUCTOS[CODIGO],PRODUCTOS[DESC CORTA],"",0)</f>
        <v/>
      </c>
    </row>
    <row r="1458" spans="1:31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6"/>
      <c r="V1458" s="2"/>
      <c r="W1458">
        <v>6161</v>
      </c>
      <c r="X1458" s="2">
        <v>6579000000</v>
      </c>
      <c r="Y1458" s="6">
        <v>959764.51785405388</v>
      </c>
      <c r="Z1458" s="38">
        <v>10010</v>
      </c>
      <c r="AA1458" s="86">
        <f>+((DETALLE_GD_1[[#This Row],[VALOR X UN (GD)]]-DETALLE_GD_1[[#This Row],[VALOR PPTO]])/DETALLE_GD_1[[#This Row],[VALOR PPTO]])</f>
        <v>-0.96749640146098337</v>
      </c>
      <c r="AB1458" s="2">
        <f>+DETALLE_GD_1[[#This Row],[VALOR PPTO]]*DETALLE_GD_1[[#This Row],[CANTIDAD RECIBIDA]]</f>
        <v>959764.5</v>
      </c>
      <c r="AC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8" s="3">
        <f>+DETALLE_GD_1[[#This Row],[CANTIDAD SOLICITADA]]-DETALLE_GD_1[[#This Row],[DEVOLUCIÓN]]</f>
        <v>9000</v>
      </c>
      <c r="AE1458" s="38" t="str">
        <f>+_xlfn.XLOOKUP(DETALLE_GD_1[[#This Row],[CODIGO]],PRODUCTOS[CODIGO],PRODUCTOS[DESC CORTA],"",0)</f>
        <v>TORNILLO CRS 6X1 5/8</v>
      </c>
    </row>
    <row r="1459" spans="1:31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6"/>
      <c r="V1459" s="2"/>
      <c r="W1459">
        <v>6161</v>
      </c>
      <c r="X1459" s="2">
        <v>6579000000</v>
      </c>
      <c r="Y1459" s="6">
        <v>30952.44</v>
      </c>
      <c r="Z1459" s="38">
        <v>10010</v>
      </c>
      <c r="AA1459" s="86">
        <f>+((DETALLE_GD_1[[#This Row],[VALOR X UN (GD)]]-DETALLE_GD_1[[#This Row],[VALOR PPTO]])/DETALLE_GD_1[[#This Row],[VALOR PPTO]])</f>
        <v>-8.9077242923396804E-2</v>
      </c>
      <c r="AB1459" s="2">
        <f>+DETALLE_GD_1[[#This Row],[VALOR PPTO]]*DETALLE_GD_1[[#This Row],[CANTIDAD RECIBIDA]]</f>
        <v>30952.350000000002</v>
      </c>
      <c r="AC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59" s="3">
        <f>+DETALLE_GD_1[[#This Row],[CANTIDAD SOLICITADA]]-DETALLE_GD_1[[#This Row],[DEVOLUCIÓN]]</f>
        <v>4500</v>
      </c>
      <c r="AE1459" s="38">
        <f>+_xlfn.XLOOKUP(DETALLE_GD_1[[#This Row],[CODIGO]],PRODUCTOS[CODIGO],PRODUCTOS[DESC CORTA],"",0)</f>
        <v>0</v>
      </c>
    </row>
    <row r="1460" spans="1:31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6"/>
      <c r="V1460" s="2"/>
      <c r="W1460">
        <v>6161</v>
      </c>
      <c r="X1460" s="2">
        <v>6579000000</v>
      </c>
      <c r="Y1460" s="6">
        <v>5522.1226860000006</v>
      </c>
      <c r="Z1460" s="38">
        <v>10010</v>
      </c>
      <c r="AA1460" s="86">
        <f>+((DETALLE_GD_1[[#This Row],[VALOR X UN (GD)]]-DETALLE_GD_1[[#This Row],[VALOR PPTO]])/DETALLE_GD_1[[#This Row],[VALOR PPTO]])</f>
        <v>-0.2452177629950569</v>
      </c>
      <c r="AB1460" s="2">
        <f>+DETALLE_GD_1[[#This Row],[VALOR PPTO]]*DETALLE_GD_1[[#This Row],[CANTIDAD RECIBIDA]]</f>
        <v>5522.1228000000001</v>
      </c>
      <c r="AC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0" s="3">
        <f>+DETALLE_GD_1[[#This Row],[CANTIDAD SOLICITADA]]-DETALLE_GD_1[[#This Row],[DEVOLUCIÓN]]</f>
        <v>6</v>
      </c>
      <c r="AE1460" s="38">
        <f>+_xlfn.XLOOKUP(DETALLE_GD_1[[#This Row],[CODIGO]],PRODUCTOS[CODIGO],PRODUCTOS[DESC CORTA],"",0)</f>
        <v>0</v>
      </c>
    </row>
    <row r="1461" spans="1:31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798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6"/>
      <c r="V1461" s="2"/>
      <c r="W1461">
        <v>6161</v>
      </c>
      <c r="X1461" s="2">
        <v>6579000000</v>
      </c>
      <c r="Y1461" s="6" t="s">
        <v>355</v>
      </c>
      <c r="Z1461" s="38">
        <v>10010</v>
      </c>
      <c r="AA1461" s="86" t="e">
        <f>+((DETALLE_GD_1[[#This Row],[VALOR X UN (GD)]]-DETALLE_GD_1[[#This Row],[VALOR PPTO]])/DETALLE_GD_1[[#This Row],[VALOR PPTO]])</f>
        <v>#DIV/0!</v>
      </c>
      <c r="AB1461" s="2">
        <f>+DETALLE_GD_1[[#This Row],[VALOR PPTO]]*DETALLE_GD_1[[#This Row],[CANTIDAD RECIBIDA]]</f>
        <v>0</v>
      </c>
      <c r="AC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1" s="3">
        <f>+DETALLE_GD_1[[#This Row],[CANTIDAD SOLICITADA]]-DETALLE_GD_1[[#This Row],[DEVOLUCIÓN]]</f>
        <v>3</v>
      </c>
      <c r="AE1461" s="38" t="str">
        <f>+_xlfn.XLOOKUP(DETALLE_GD_1[[#This Row],[CODIGO]],PRODUCTOS[CODIGO],PRODUCTOS[DESC CORTA],"",0)</f>
        <v/>
      </c>
    </row>
    <row r="1462" spans="1:31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799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6"/>
      <c r="V1462" s="2"/>
      <c r="W1462">
        <v>6161</v>
      </c>
      <c r="X1462" s="2">
        <v>6579000000</v>
      </c>
      <c r="Y1462" s="6" t="s">
        <v>355</v>
      </c>
      <c r="Z1462" s="38">
        <v>10010</v>
      </c>
      <c r="AA1462" s="86" t="e">
        <f>+((DETALLE_GD_1[[#This Row],[VALOR X UN (GD)]]-DETALLE_GD_1[[#This Row],[VALOR PPTO]])/DETALLE_GD_1[[#This Row],[VALOR PPTO]])</f>
        <v>#DIV/0!</v>
      </c>
      <c r="AB1462" s="2">
        <f>+DETALLE_GD_1[[#This Row],[VALOR PPTO]]*DETALLE_GD_1[[#This Row],[CANTIDAD RECIBIDA]]</f>
        <v>0</v>
      </c>
      <c r="AC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2" s="3">
        <f>+DETALLE_GD_1[[#This Row],[CANTIDAD SOLICITADA]]-DETALLE_GD_1[[#This Row],[DEVOLUCIÓN]]</f>
        <v>1</v>
      </c>
      <c r="AE1462" s="38" t="str">
        <f>+_xlfn.XLOOKUP(DETALLE_GD_1[[#This Row],[CODIGO]],PRODUCTOS[CODIGO],PRODUCTOS[DESC CORTA],"",0)</f>
        <v/>
      </c>
    </row>
    <row r="1463" spans="1:31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6"/>
      <c r="V1463" s="2"/>
      <c r="W1463">
        <v>6161</v>
      </c>
      <c r="X1463" s="2">
        <v>6579000000</v>
      </c>
      <c r="Y1463" s="6">
        <v>10344.000000000002</v>
      </c>
      <c r="Z1463" s="38">
        <v>10010</v>
      </c>
      <c r="AA1463" s="86">
        <f>+((DETALLE_GD_1[[#This Row],[VALOR X UN (GD)]]-DETALLE_GD_1[[#This Row],[VALOR PPTO]])/DETALLE_GD_1[[#This Row],[VALOR PPTO]])</f>
        <v>0.18551821345707656</v>
      </c>
      <c r="AB1463" s="2">
        <f>+DETALLE_GD_1[[#This Row],[VALOR PPTO]]*DETALLE_GD_1[[#This Row],[CANTIDAD RECIBIDA]]</f>
        <v>10344</v>
      </c>
      <c r="AC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3" s="3">
        <f>+DETALLE_GD_1[[#This Row],[CANTIDAD SOLICITADA]]-DETALLE_GD_1[[#This Row],[DEVOLUCIÓN]]</f>
        <v>12</v>
      </c>
      <c r="AE1463" s="38">
        <f>+_xlfn.XLOOKUP(DETALLE_GD_1[[#This Row],[CODIGO]],PRODUCTOS[CODIGO],PRODUCTOS[DESC CORTA],"",0)</f>
        <v>0</v>
      </c>
    </row>
    <row r="1464" spans="1:31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6"/>
      <c r="V1464" s="2"/>
      <c r="W1464">
        <v>6161</v>
      </c>
      <c r="X1464" s="2">
        <v>6579000000</v>
      </c>
      <c r="Y1464" s="6">
        <v>209535.01289999983</v>
      </c>
      <c r="Z1464" s="38">
        <v>10010</v>
      </c>
      <c r="AA1464" s="86">
        <f>+((DETALLE_GD_1[[#This Row],[VALOR X UN (GD)]]-DETALLE_GD_1[[#This Row],[VALOR PPTO]])/DETALLE_GD_1[[#This Row],[VALOR PPTO]])</f>
        <v>-0.33256022466126312</v>
      </c>
      <c r="AB1464" s="2">
        <f>+DETALLE_GD_1[[#This Row],[VALOR PPTO]]*DETALLE_GD_1[[#This Row],[CANTIDAD RECIBIDA]]</f>
        <v>209535.01</v>
      </c>
      <c r="AC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64" s="3">
        <f>+DETALLE_GD_1[[#This Row],[CANTIDAD SOLICITADA]]-DETALLE_GD_1[[#This Row],[DEVOLUCIÓN]]</f>
        <v>100</v>
      </c>
      <c r="AE1464" s="38" t="str">
        <f>+_xlfn.XLOOKUP(DETALLE_GD_1[[#This Row],[CODIGO]],PRODUCTOS[CODIGO],PRODUCTOS[DESC CORTA],"",0)</f>
        <v>CUBREJUNTA</v>
      </c>
    </row>
    <row r="1465" spans="1:31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6"/>
      <c r="V1465" s="2"/>
      <c r="W1465">
        <v>6161</v>
      </c>
      <c r="X1465" s="2">
        <v>6579000000</v>
      </c>
      <c r="Y1465" s="6">
        <v>7568</v>
      </c>
      <c r="Z1465" s="38">
        <v>10010</v>
      </c>
      <c r="AA1465" s="86">
        <f>+((DETALLE_GD_1[[#This Row],[VALOR X UN (GD)]]-DETALLE_GD_1[[#This Row],[VALOR PPTO]])/DETALLE_GD_1[[#This Row],[VALOR PPTO]])</f>
        <v>7.9281183932346721E-4</v>
      </c>
      <c r="AB1465" s="2">
        <f>+DETALLE_GD_1[[#This Row],[VALOR PPTO]]*DETALLE_GD_1[[#This Row],[CANTIDAD RECIBIDA]]</f>
        <v>7568</v>
      </c>
      <c r="AC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5" s="3">
        <f>+DETALLE_GD_1[[#This Row],[CANTIDAD SOLICITADA]]-DETALLE_GD_1[[#This Row],[DEVOLUCIÓN]]</f>
        <v>1</v>
      </c>
      <c r="AE1465" s="38" t="str">
        <f>+_xlfn.XLOOKUP(DETALLE_GD_1[[#This Row],[CODIGO]],PRODUCTOS[CODIGO],PRODUCTOS[DESC CORTA],"",0)</f>
        <v>CEERRADURA BAÑO 815 TUBULAR</v>
      </c>
    </row>
    <row r="1466" spans="1:31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6"/>
      <c r="V1466" s="2"/>
      <c r="W1466">
        <v>6161</v>
      </c>
      <c r="X1466" s="2">
        <v>6579000000</v>
      </c>
      <c r="Y1466" s="6">
        <v>7557.04882</v>
      </c>
      <c r="Z1466" s="38">
        <v>10010</v>
      </c>
      <c r="AA1466" s="86">
        <f>+((DETALLE_GD_1[[#This Row],[VALOR X UN (GD)]]-DETALLE_GD_1[[#This Row],[VALOR PPTO]])/DETALLE_GD_1[[#This Row],[VALOR PPTO]])</f>
        <v>-4.4203630279491375E-2</v>
      </c>
      <c r="AB1466" s="2">
        <f>+DETALLE_GD_1[[#This Row],[VALOR PPTO]]*DETALLE_GD_1[[#This Row],[CANTIDAD RECIBIDA]]</f>
        <v>7557.0489999999991</v>
      </c>
      <c r="AC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6" s="3">
        <f>+DETALLE_GD_1[[#This Row],[CANTIDAD SOLICITADA]]-DETALLE_GD_1[[#This Row],[DEVOLUCIÓN]]</f>
        <v>10</v>
      </c>
      <c r="AE1466" s="38">
        <f>+_xlfn.XLOOKUP(DETALLE_GD_1[[#This Row],[CODIGO]],PRODUCTOS[CODIGO],PRODUCTOS[DESC CORTA],"",0)</f>
        <v>0</v>
      </c>
    </row>
    <row r="1467" spans="1:31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6"/>
      <c r="V1467" s="2"/>
      <c r="W1467">
        <v>6161</v>
      </c>
      <c r="X1467" s="2">
        <v>6579000000</v>
      </c>
      <c r="Y1467" s="6">
        <v>12252.718236000001</v>
      </c>
      <c r="Z1467" s="38">
        <v>10010</v>
      </c>
      <c r="AA1467" s="86">
        <f>+((DETALLE_GD_1[[#This Row],[VALOR X UN (GD)]]-DETALLE_GD_1[[#This Row],[VALOR PPTO]])/DETALLE_GD_1[[#This Row],[VALOR PPTO]])</f>
        <v>-0.16834782015961158</v>
      </c>
      <c r="AB1467" s="2">
        <f>+DETALLE_GD_1[[#This Row],[VALOR PPTO]]*DETALLE_GD_1[[#This Row],[CANTIDAD RECIBIDA]]</f>
        <v>12252.718199999999</v>
      </c>
      <c r="AC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7" s="3">
        <f>+DETALLE_GD_1[[#This Row],[CANTIDAD SOLICITADA]]-DETALLE_GD_1[[#This Row],[DEVOLUCIÓN]]</f>
        <v>6</v>
      </c>
      <c r="AE1467" s="38" t="str">
        <f>+_xlfn.XLOOKUP(DETALLE_GD_1[[#This Row],[CODIGO]],PRODUCTOS[CODIGO],PRODUCTOS[DESC CORTA],"",0)</f>
        <v>BROCHA 5/8 X4</v>
      </c>
    </row>
    <row r="1468" spans="1:31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6"/>
      <c r="V1468" s="2"/>
      <c r="W1468">
        <v>6161</v>
      </c>
      <c r="X1468" s="2">
        <v>6579000000</v>
      </c>
      <c r="Y1468" s="6">
        <v>28575.132740000001</v>
      </c>
      <c r="Z1468" s="38">
        <v>10010</v>
      </c>
      <c r="AA1468" s="86">
        <f>+((DETALLE_GD_1[[#This Row],[VALOR X UN (GD)]]-DETALLE_GD_1[[#This Row],[VALOR PPTO]])/DETALLE_GD_1[[#This Row],[VALOR PPTO]])</f>
        <v>2.3750370645694318E-3</v>
      </c>
      <c r="AB1468" s="2">
        <f>+DETALLE_GD_1[[#This Row],[VALOR PPTO]]*DETALLE_GD_1[[#This Row],[CANTIDAD RECIBIDA]]</f>
        <v>28575.133000000002</v>
      </c>
      <c r="AC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8" s="3">
        <f>+DETALLE_GD_1[[#This Row],[CANTIDAD SOLICITADA]]-DETALLE_GD_1[[#This Row],[DEVOLUCIÓN]]</f>
        <v>10</v>
      </c>
      <c r="AE1468" s="38" t="str">
        <f>+_xlfn.XLOOKUP(DETALLE_GD_1[[#This Row],[CODIGO]],PRODUCTOS[CODIGO],PRODUCTOS[DESC CORTA],"",0)</f>
        <v>RODILLO CHIPORRO</v>
      </c>
    </row>
    <row r="1469" spans="1:31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6"/>
      <c r="V1469" s="2">
        <v>11296181</v>
      </c>
      <c r="W1469">
        <v>6161</v>
      </c>
      <c r="X1469" s="2">
        <v>6579000000</v>
      </c>
      <c r="Y1469" s="6">
        <v>319921.50595135131</v>
      </c>
      <c r="Z1469" s="38">
        <v>10010</v>
      </c>
      <c r="AA1469" s="86">
        <f>+((DETALLE_GD_1[[#This Row],[VALOR X UN (GD)]]-DETALLE_GD_1[[#This Row],[VALOR PPTO]])/DETALLE_GD_1[[#This Row],[VALOR PPTO]])</f>
        <v>-0.96749546373094641</v>
      </c>
      <c r="AB1469" s="2">
        <f>+DETALLE_GD_1[[#This Row],[VALOR PPTO]]*DETALLE_GD_1[[#This Row],[CANTIDAD RECIBIDA]]</f>
        <v>319921.5</v>
      </c>
      <c r="AC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69" s="3">
        <f>+DETALLE_GD_1[[#This Row],[CANTIDAD SOLICITADA]]-DETALLE_GD_1[[#This Row],[DEVOLUCIÓN]]</f>
        <v>3000</v>
      </c>
      <c r="AE1469" s="38" t="str">
        <f>+_xlfn.XLOOKUP(DETALLE_GD_1[[#This Row],[CODIGO]],PRODUCTOS[CODIGO],PRODUCTOS[DESC CORTA],"",0)</f>
        <v>TORNILLO CRS 6X1 5/8</v>
      </c>
    </row>
    <row r="1470" spans="1:31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6"/>
      <c r="V1470" s="2"/>
      <c r="W1470">
        <v>6161</v>
      </c>
      <c r="X1470" s="2">
        <v>6579000000</v>
      </c>
      <c r="Y1470" s="6">
        <v>300638.55032100005</v>
      </c>
      <c r="Z1470" s="38">
        <v>10010</v>
      </c>
      <c r="AA1470" s="86">
        <f>+((DETALLE_GD_1[[#This Row],[VALOR X UN (GD)]]-DETALLE_GD_1[[#This Row],[VALOR PPTO]])/DETALLE_GD_1[[#This Row],[VALOR PPTO]])</f>
        <v>-3.0922675394649213E-2</v>
      </c>
      <c r="AB1470" s="2">
        <f>+DETALLE_GD_1[[#This Row],[VALOR PPTO]]*DETALLE_GD_1[[#This Row],[CANTIDAD RECIBIDA]]</f>
        <v>300638.54700000002</v>
      </c>
      <c r="AC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0" s="3">
        <f>+DETALLE_GD_1[[#This Row],[CANTIDAD SOLICITADA]]-DETALLE_GD_1[[#This Row],[DEVOLUCIÓN]]</f>
        <v>81</v>
      </c>
      <c r="AE1470" s="38" t="str">
        <f>+_xlfn.XLOOKUP(DETALLE_GD_1[[#This Row],[CODIGO]],PRODUCTOS[CODIGO],PRODUCTOS[DESC CORTA],"",0)</f>
        <v>AISLAN GLASS 140MM</v>
      </c>
    </row>
    <row r="1471" spans="1:31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6"/>
      <c r="V1471" s="2"/>
      <c r="W1471">
        <v>6161</v>
      </c>
      <c r="X1471" s="2">
        <v>6579000000</v>
      </c>
      <c r="Y1471" s="6">
        <v>426784.74735800002</v>
      </c>
      <c r="Z1471" s="38">
        <v>10010</v>
      </c>
      <c r="AA1471" s="86">
        <f>+((DETALLE_GD_1[[#This Row],[VALOR X UN (GD)]]-DETALLE_GD_1[[#This Row],[VALOR PPTO]])/DETALLE_GD_1[[#This Row],[VALOR PPTO]])</f>
        <v>-6.5278244116161135E-2</v>
      </c>
      <c r="AB1471" s="2">
        <f>+DETALLE_GD_1[[#This Row],[VALOR PPTO]]*DETALLE_GD_1[[#This Row],[CANTIDAD RECIBIDA]]</f>
        <v>426784.75159999996</v>
      </c>
      <c r="AC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1" s="3">
        <f>+DETALLE_GD_1[[#This Row],[CANTIDAD SOLICITADA]]-DETALLE_GD_1[[#This Row],[DEVOLUCIÓN]]</f>
        <v>202</v>
      </c>
      <c r="AE1471" s="38" t="str">
        <f>+_xlfn.XLOOKUP(DETALLE_GD_1[[#This Row],[CODIGO]],PRODUCTOS[CODIGO],PRODUCTOS[DESC CORTA],"",0)</f>
        <v>AISLAN DENSIDAD 14 KG/M3 (13.5 M2 X BOLSA) SKU 4000147</v>
      </c>
    </row>
    <row r="1472" spans="1:31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6"/>
      <c r="V1472" s="2"/>
      <c r="W1472">
        <v>6161</v>
      </c>
      <c r="X1472" s="2">
        <v>6579000000</v>
      </c>
      <c r="Y1472" s="6">
        <v>453321.13050000009</v>
      </c>
      <c r="Z1472" s="38">
        <v>10010</v>
      </c>
      <c r="AA1472" s="86">
        <f>+((DETALLE_GD_1[[#This Row],[VALOR X UN (GD)]]-DETALLE_GD_1[[#This Row],[VALOR PPTO]])/DETALLE_GD_1[[#This Row],[VALOR PPTO]])</f>
        <v>0.10839747455215255</v>
      </c>
      <c r="AB1472" s="2">
        <f>+DETALLE_GD_1[[#This Row],[VALOR PPTO]]*DETALLE_GD_1[[#This Row],[CANTIDAD RECIBIDA]]</f>
        <v>453321.13320000004</v>
      </c>
      <c r="AC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2" s="3">
        <f>+DETALLE_GD_1[[#This Row],[CANTIDAD SOLICITADA]]-DETALLE_GD_1[[#This Row],[DEVOLUCIÓN]]</f>
        <v>108</v>
      </c>
      <c r="AE1472" s="38" t="str">
        <f>+_xlfn.XLOOKUP(DETALLE_GD_1[[#This Row],[CODIGO]],PRODUCTOS[CODIGO],PRODUCTOS[DESC CORTA],"",0)</f>
        <v>AISLAN ROCA 90MM</v>
      </c>
    </row>
    <row r="1473" spans="1:31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6"/>
      <c r="V1473" s="2"/>
      <c r="W1473">
        <v>6161</v>
      </c>
      <c r="X1473" s="2">
        <v>6579000000</v>
      </c>
      <c r="Y1473" s="6">
        <v>4261.5146199999999</v>
      </c>
      <c r="Z1473" s="38">
        <v>10010</v>
      </c>
      <c r="AA1473" s="86">
        <f>+((DETALLE_GD_1[[#This Row],[VALOR X UN (GD)]]-DETALLE_GD_1[[#This Row],[VALOR PPTO]])/DETALLE_GD_1[[#This Row],[VALOR PPTO]])</f>
        <v>-5.2684226401571027E-2</v>
      </c>
      <c r="AB1473" s="2">
        <f>+DETALLE_GD_1[[#This Row],[VALOR PPTO]]*DETALLE_GD_1[[#This Row],[CANTIDAD RECIBIDA]]</f>
        <v>4261.5146000000004</v>
      </c>
      <c r="AC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3" s="3">
        <f>+DETALLE_GD_1[[#This Row],[CANTIDAD SOLICITADA]]-DETALLE_GD_1[[#This Row],[DEVOLUCIÓN]]</f>
        <v>2</v>
      </c>
      <c r="AE1473" s="38" t="str">
        <f>+_xlfn.XLOOKUP(DETALLE_GD_1[[#This Row],[CODIGO]],PRODUCTOS[CODIGO],PRODUCTOS[DESC CORTA],"",0)</f>
        <v>DUCO</v>
      </c>
    </row>
    <row r="1474" spans="1:31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6"/>
      <c r="V1474" s="2"/>
      <c r="W1474">
        <v>6161</v>
      </c>
      <c r="X1474" s="2">
        <v>6579000000</v>
      </c>
      <c r="Y1474" s="6">
        <v>12252.718236000001</v>
      </c>
      <c r="Z1474" s="38">
        <v>10010</v>
      </c>
      <c r="AA1474" s="86">
        <f>+((DETALLE_GD_1[[#This Row],[VALOR X UN (GD)]]-DETALLE_GD_1[[#This Row],[VALOR PPTO]])/DETALLE_GD_1[[#This Row],[VALOR PPTO]])</f>
        <v>-0.16834782015961158</v>
      </c>
      <c r="AB1474" s="2">
        <f>+DETALLE_GD_1[[#This Row],[VALOR PPTO]]*DETALLE_GD_1[[#This Row],[CANTIDAD RECIBIDA]]</f>
        <v>12252.718199999999</v>
      </c>
      <c r="AC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4" s="3">
        <f>+DETALLE_GD_1[[#This Row],[CANTIDAD SOLICITADA]]-DETALLE_GD_1[[#This Row],[DEVOLUCIÓN]]</f>
        <v>6</v>
      </c>
      <c r="AE1474" s="38" t="str">
        <f>+_xlfn.XLOOKUP(DETALLE_GD_1[[#This Row],[CODIGO]],PRODUCTOS[CODIGO],PRODUCTOS[DESC CORTA],"",0)</f>
        <v>BROCHA 5/8 X4</v>
      </c>
    </row>
    <row r="1475" spans="1:31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6"/>
      <c r="V1475" s="2"/>
      <c r="W1475">
        <v>6161</v>
      </c>
      <c r="X1475" s="2">
        <v>6579000000</v>
      </c>
      <c r="Y1475" s="6">
        <v>5522.1226860000006</v>
      </c>
      <c r="Z1475" s="38">
        <v>10010</v>
      </c>
      <c r="AA1475" s="86">
        <f>+((DETALLE_GD_1[[#This Row],[VALOR X UN (GD)]]-DETALLE_GD_1[[#This Row],[VALOR PPTO]])/DETALLE_GD_1[[#This Row],[VALOR PPTO]])</f>
        <v>-0.2452177629950569</v>
      </c>
      <c r="AB1475" s="2">
        <f>+DETALLE_GD_1[[#This Row],[VALOR PPTO]]*DETALLE_GD_1[[#This Row],[CANTIDAD RECIBIDA]]</f>
        <v>5522.1228000000001</v>
      </c>
      <c r="AC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5" s="3">
        <f>+DETALLE_GD_1[[#This Row],[CANTIDAD SOLICITADA]]-DETALLE_GD_1[[#This Row],[DEVOLUCIÓN]]</f>
        <v>6</v>
      </c>
      <c r="AE1475" s="38">
        <f>+_xlfn.XLOOKUP(DETALLE_GD_1[[#This Row],[CODIGO]],PRODUCTOS[CODIGO],PRODUCTOS[DESC CORTA],"",0)</f>
        <v>0</v>
      </c>
    </row>
    <row r="1476" spans="1:31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6"/>
      <c r="V1476" s="2"/>
      <c r="W1476">
        <v>6161</v>
      </c>
      <c r="X1476" s="2">
        <v>6579000000</v>
      </c>
      <c r="Y1476" s="6">
        <v>209999.76960000017</v>
      </c>
      <c r="Z1476" s="38">
        <v>10010</v>
      </c>
      <c r="AA1476" s="86">
        <f>+((DETALLE_GD_1[[#This Row],[VALOR X UN (GD)]]-DETALLE_GD_1[[#This Row],[VALOR PPTO]])/DETALLE_GD_1[[#This Row],[VALOR PPTO]])</f>
        <v>2.4467885106154486E-2</v>
      </c>
      <c r="AB1476" s="2">
        <f>+DETALLE_GD_1[[#This Row],[VALOR PPTO]]*DETALLE_GD_1[[#This Row],[CANTIDAD RECIBIDA]]</f>
        <v>209999.75999999998</v>
      </c>
      <c r="AC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6" s="3">
        <f>+DETALLE_GD_1[[#This Row],[CANTIDAD SOLICITADA]]-DETALLE_GD_1[[#This Row],[DEVOLUCIÓN]]</f>
        <v>300</v>
      </c>
      <c r="AE1476" s="38">
        <f>+_xlfn.XLOOKUP(DETALLE_GD_1[[#This Row],[CODIGO]],PRODUCTOS[CODIGO],PRODUCTOS[DESC CORTA],"",0)</f>
        <v>0</v>
      </c>
    </row>
    <row r="1477" spans="1:31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6"/>
      <c r="V1477" s="2"/>
      <c r="W1477">
        <v>6161</v>
      </c>
      <c r="X1477" s="2">
        <v>6579000000</v>
      </c>
      <c r="Y1477" s="6">
        <v>3564912</v>
      </c>
      <c r="Z1477" s="38">
        <v>10010</v>
      </c>
      <c r="AA1477" s="86">
        <f>+((DETALLE_GD_1[[#This Row],[VALOR X UN (GD)]]-DETALLE_GD_1[[#This Row],[VALOR PPTO]])/DETALLE_GD_1[[#This Row],[VALOR PPTO]])</f>
        <v>-0.19905091895676522</v>
      </c>
      <c r="AB1477" s="2">
        <f>+DETALLE_GD_1[[#This Row],[VALOR PPTO]]*DETALLE_GD_1[[#This Row],[CANTIDAD RECIBIDA]]</f>
        <v>3564912</v>
      </c>
      <c r="AC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77" s="3">
        <f>+DETALLE_GD_1[[#This Row],[CANTIDAD SOLICITADA]]-DETALLE_GD_1[[#This Row],[DEVOLUCIÓN]]</f>
        <v>624</v>
      </c>
      <c r="AE1477" s="38">
        <f>+_xlfn.XLOOKUP(DETALLE_GD_1[[#This Row],[CODIGO]],PRODUCTOS[CODIGO],PRODUCTOS[DESC CORTA],"",0)</f>
        <v>0</v>
      </c>
    </row>
    <row r="1478" spans="1:31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6"/>
      <c r="V1478" s="2"/>
      <c r="W1478">
        <v>6161</v>
      </c>
      <c r="X1478" s="2">
        <v>6579000000</v>
      </c>
      <c r="Y1478" s="6">
        <v>10545.292710000002</v>
      </c>
      <c r="Z1478" s="38">
        <v>10010</v>
      </c>
      <c r="AA1478" s="86">
        <f>+((DETALLE_GD_1[[#This Row],[VALOR X UN (GD)]]-DETALLE_GD_1[[#This Row],[VALOR PPTO]])/DETALLE_GD_1[[#This Row],[VALOR PPTO]])</f>
        <v>8.0197633209320524E-2</v>
      </c>
      <c r="AB1478" s="2">
        <f>+DETALLE_GD_1[[#This Row],[VALOR PPTO]]*DETALLE_GD_1[[#This Row],[CANTIDAD RECIBIDA]]</f>
        <v>10545.2925</v>
      </c>
      <c r="AC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8" s="3">
        <f>+DETALLE_GD_1[[#This Row],[CANTIDAD SOLICITADA]]-DETALLE_GD_1[[#This Row],[DEVOLUCIÓN]]</f>
        <v>5</v>
      </c>
      <c r="AE1478" s="38" t="str">
        <f>+_xlfn.XLOOKUP(DETALLE_GD_1[[#This Row],[CODIGO]],PRODUCTOS[CODIGO],PRODUCTOS[DESC CORTA],"",0)</f>
        <v>TRAPOS DE ASEO</v>
      </c>
    </row>
    <row r="1479" spans="1:31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6"/>
      <c r="V1479" s="2"/>
      <c r="W1479">
        <v>6161</v>
      </c>
      <c r="X1479" s="2">
        <v>6579000000</v>
      </c>
      <c r="Y1479" s="6">
        <v>22557.545454999999</v>
      </c>
      <c r="Z1479" s="38">
        <v>10010</v>
      </c>
      <c r="AA1479" s="86">
        <f>+((DETALLE_GD_1[[#This Row],[VALOR X UN (GD)]]-DETALLE_GD_1[[#This Row],[VALOR PPTO]])/DETALLE_GD_1[[#This Row],[VALOR PPTO]])</f>
        <v>2.014846872412716E-5</v>
      </c>
      <c r="AB1479" s="2">
        <f>+DETALLE_GD_1[[#This Row],[VALOR PPTO]]*DETALLE_GD_1[[#This Row],[CANTIDAD RECIBIDA]]</f>
        <v>22557.5455</v>
      </c>
      <c r="AC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79" s="3">
        <f>+DETALLE_GD_1[[#This Row],[CANTIDAD SOLICITADA]]-DETALLE_GD_1[[#This Row],[DEVOLUCIÓN]]</f>
        <v>1</v>
      </c>
      <c r="AE1479" s="38">
        <f>+_xlfn.XLOOKUP(DETALLE_GD_1[[#This Row],[CODIGO]],PRODUCTOS[CODIGO],PRODUCTOS[DESC CORTA],"",0)</f>
        <v>0</v>
      </c>
    </row>
    <row r="1480" spans="1:31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6"/>
      <c r="V1480" s="2"/>
      <c r="W1480">
        <v>6161</v>
      </c>
      <c r="X1480" s="2">
        <v>6579000000</v>
      </c>
      <c r="Y1480" s="6">
        <v>10344.000000000002</v>
      </c>
      <c r="Z1480" s="38">
        <v>10010</v>
      </c>
      <c r="AA1480" s="86">
        <f>+((DETALLE_GD_1[[#This Row],[VALOR X UN (GD)]]-DETALLE_GD_1[[#This Row],[VALOR PPTO]])/DETALLE_GD_1[[#This Row],[VALOR PPTO]])</f>
        <v>0.18551821345707656</v>
      </c>
      <c r="AB1480" s="2">
        <f>+DETALLE_GD_1[[#This Row],[VALOR PPTO]]*DETALLE_GD_1[[#This Row],[CANTIDAD RECIBIDA]]</f>
        <v>10344</v>
      </c>
      <c r="AC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0" s="3">
        <f>+DETALLE_GD_1[[#This Row],[CANTIDAD SOLICITADA]]-DETALLE_GD_1[[#This Row],[DEVOLUCIÓN]]</f>
        <v>12</v>
      </c>
      <c r="AE1480" s="38">
        <f>+_xlfn.XLOOKUP(DETALLE_GD_1[[#This Row],[CODIGO]],PRODUCTOS[CODIGO],PRODUCTOS[DESC CORTA],"",0)</f>
        <v>0</v>
      </c>
    </row>
    <row r="1481" spans="1:31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6"/>
      <c r="V1481" s="2"/>
      <c r="W1481">
        <v>6161</v>
      </c>
      <c r="X1481" s="2">
        <v>6579000000</v>
      </c>
      <c r="Y1481" s="6">
        <v>16517.660688</v>
      </c>
      <c r="Z1481" s="38">
        <v>10010</v>
      </c>
      <c r="AA1481" s="86">
        <f>+((DETALLE_GD_1[[#This Row],[VALOR X UN (GD)]]-DETALLE_GD_1[[#This Row],[VALOR PPTO]])/DETALLE_GD_1[[#This Row],[VALOR PPTO]])</f>
        <v>2.3994899422923075E-2</v>
      </c>
      <c r="AB1481" s="2">
        <f>+DETALLE_GD_1[[#This Row],[VALOR PPTO]]*DETALLE_GD_1[[#This Row],[CANTIDAD RECIBIDA]]</f>
        <v>16517.660400000001</v>
      </c>
      <c r="AC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1" s="3">
        <f>+DETALLE_GD_1[[#This Row],[CANTIDAD SOLICITADA]]-DETALLE_GD_1[[#This Row],[DEVOLUCIÓN]]</f>
        <v>12</v>
      </c>
      <c r="AE1481" s="38">
        <f>+_xlfn.XLOOKUP(DETALLE_GD_1[[#This Row],[CODIGO]],PRODUCTOS[CODIGO],PRODUCTOS[DESC CORTA],"",0)</f>
        <v>0</v>
      </c>
    </row>
    <row r="1482" spans="1:31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6"/>
      <c r="V1482" s="2"/>
      <c r="W1482">
        <v>6161</v>
      </c>
      <c r="X1482" s="2">
        <v>6579000000</v>
      </c>
      <c r="Y1482" s="6">
        <v>614388.11140000017</v>
      </c>
      <c r="Z1482" s="38">
        <v>10010</v>
      </c>
      <c r="AA1482" s="86">
        <f>+((DETALLE_GD_1[[#This Row],[VALOR X UN (GD)]]-DETALLE_GD_1[[#This Row],[VALOR PPTO]])/DETALLE_GD_1[[#This Row],[VALOR PPTO]])</f>
        <v>-1.8229519378380471E-7</v>
      </c>
      <c r="AB1482" s="2">
        <f>+DETALLE_GD_1[[#This Row],[VALOR PPTO]]*DETALLE_GD_1[[#This Row],[CANTIDAD RECIBIDA]]</f>
        <v>614388.11199999996</v>
      </c>
      <c r="AC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2" s="3">
        <f>+DETALLE_GD_1[[#This Row],[CANTIDAD SOLICITADA]]-DETALLE_GD_1[[#This Row],[DEVOLUCIÓN]]</f>
        <v>40</v>
      </c>
      <c r="AE1482" s="38" t="str">
        <f>+_xlfn.XLOOKUP(DETALLE_GD_1[[#This Row],[CODIGO]],PRODUCTOS[CODIGO],PRODUCTOS[DESC CORTA],"",0)</f>
        <v>PINO 3X8X320</v>
      </c>
    </row>
    <row r="1483" spans="1:31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6"/>
      <c r="V1483" s="2"/>
      <c r="W1483">
        <v>6161</v>
      </c>
      <c r="X1483" s="2">
        <v>6579000000</v>
      </c>
      <c r="Y1483" s="6">
        <v>127277.99999999996</v>
      </c>
      <c r="Z1483" s="38">
        <v>10010</v>
      </c>
      <c r="AA1483" s="86">
        <f>+((DETALLE_GD_1[[#This Row],[VALOR X UN (GD)]]-DETALLE_GD_1[[#This Row],[VALOR PPTO]])/DETALLE_GD_1[[#This Row],[VALOR PPTO]])</f>
        <v>0</v>
      </c>
      <c r="AB1483" s="2">
        <f>+DETALLE_GD_1[[#This Row],[VALOR PPTO]]*DETALLE_GD_1[[#This Row],[CANTIDAD RECIBIDA]]</f>
        <v>127278</v>
      </c>
      <c r="AC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3" s="3">
        <f>+DETALLE_GD_1[[#This Row],[CANTIDAD SOLICITADA]]-DETALLE_GD_1[[#This Row],[DEVOLUCIÓN]]</f>
        <v>6</v>
      </c>
      <c r="AE1483" s="38" t="str">
        <f>+_xlfn.XLOOKUP(DETALLE_GD_1[[#This Row],[CODIGO]],PRODUCTOS[CODIGO],PRODUCTOS[DESC CORTA],"",0)</f>
        <v>COLA FRIA</v>
      </c>
    </row>
    <row r="1484" spans="1:31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6"/>
      <c r="V1484" s="2"/>
      <c r="W1484">
        <v>6161</v>
      </c>
      <c r="X1484" s="2">
        <v>6579000000</v>
      </c>
      <c r="Y1484" s="6">
        <v>301407.95091999992</v>
      </c>
      <c r="Z1484" s="38">
        <v>10010</v>
      </c>
      <c r="AA1484" s="86">
        <f>+((DETALLE_GD_1[[#This Row],[VALOR X UN (GD)]]-DETALLE_GD_1[[#This Row],[VALOR PPTO]])/DETALLE_GD_1[[#This Row],[VALOR PPTO]])</f>
        <v>3.2198553381891068E-4</v>
      </c>
      <c r="AB1484" s="2">
        <f>+DETALLE_GD_1[[#This Row],[VALOR PPTO]]*DETALLE_GD_1[[#This Row],[CANTIDAD RECIBIDA]]</f>
        <v>301407.951</v>
      </c>
      <c r="AC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4" s="3">
        <f>+DETALLE_GD_1[[#This Row],[CANTIDAD SOLICITADA]]-DETALLE_GD_1[[#This Row],[DEVOLUCIÓN]]</f>
        <v>2</v>
      </c>
      <c r="AE1484" s="38">
        <f>+_xlfn.XLOOKUP(DETALLE_GD_1[[#This Row],[CODIGO]],PRODUCTOS[CODIGO],PRODUCTOS[DESC CORTA],"",0)</f>
        <v>0</v>
      </c>
    </row>
    <row r="1485" spans="1:31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6"/>
      <c r="V1485" s="2"/>
      <c r="W1485">
        <v>6161</v>
      </c>
      <c r="X1485" s="2">
        <v>6579000000</v>
      </c>
      <c r="Y1485" s="6">
        <v>47424.586669999997</v>
      </c>
      <c r="Z1485" s="38">
        <v>10010</v>
      </c>
      <c r="AA1485" s="86">
        <f>+((DETALLE_GD_1[[#This Row],[VALOR X UN (GD)]]-DETALLE_GD_1[[#This Row],[VALOR PPTO]])/DETALLE_GD_1[[#This Row],[VALOR PPTO]])</f>
        <v>8.7085629232500571E-6</v>
      </c>
      <c r="AB1485" s="2">
        <f>+DETALLE_GD_1[[#This Row],[VALOR PPTO]]*DETALLE_GD_1[[#This Row],[CANTIDAD RECIBIDA]]</f>
        <v>47424.587</v>
      </c>
      <c r="AC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85" s="3">
        <f>+DETALLE_GD_1[[#This Row],[CANTIDAD SOLICITADA]]-DETALLE_GD_1[[#This Row],[DEVOLUCIÓN]]</f>
        <v>10</v>
      </c>
      <c r="AE1485" s="38">
        <f>+_xlfn.XLOOKUP(DETALLE_GD_1[[#This Row],[CODIGO]],PRODUCTOS[CODIGO],PRODUCTOS[DESC CORTA],"",0)</f>
        <v>0</v>
      </c>
    </row>
    <row r="1486" spans="1:31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6"/>
      <c r="V1486" s="2"/>
      <c r="W1486">
        <v>6161</v>
      </c>
      <c r="X1486" s="2">
        <v>6579000000</v>
      </c>
      <c r="Y1486" s="6">
        <v>2961510.1115760002</v>
      </c>
      <c r="Z1486" s="38">
        <v>10010</v>
      </c>
      <c r="AA1486" s="86">
        <f>+((DETALLE_GD_1[[#This Row],[VALOR X UN (GD)]]-DETALLE_GD_1[[#This Row],[VALOR PPTO]])/DETALLE_GD_1[[#This Row],[VALOR PPTO]])</f>
        <v>-5.7529811581396841E-2</v>
      </c>
      <c r="AB1486" s="2">
        <f>+DETALLE_GD_1[[#This Row],[VALOR PPTO]]*DETALLE_GD_1[[#This Row],[CANTIDAD RECIBIDA]]</f>
        <v>2961510.12</v>
      </c>
      <c r="AC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6" s="3">
        <f>+DETALLE_GD_1[[#This Row],[CANTIDAD SOLICITADA]]-DETALLE_GD_1[[#This Row],[DEVOLUCIÓN]]</f>
        <v>216</v>
      </c>
      <c r="AE1486" s="38" t="str">
        <f>+_xlfn.XLOOKUP(DETALLE_GD_1[[#This Row],[CODIGO]],PRODUCTOS[CODIGO],PRODUCTOS[DESC CORTA],"",0)</f>
        <v>PINO 2X8X4</v>
      </c>
    </row>
    <row r="1487" spans="1:31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6"/>
      <c r="V1487" s="2"/>
      <c r="W1487">
        <v>6161</v>
      </c>
      <c r="X1487" s="2">
        <v>6579000000</v>
      </c>
      <c r="Y1487" s="6">
        <v>614856.30324000015</v>
      </c>
      <c r="Z1487" s="38">
        <v>10010</v>
      </c>
      <c r="AA1487" s="86">
        <f>+((DETALLE_GD_1[[#This Row],[VALOR X UN (GD)]]-DETALLE_GD_1[[#This Row],[VALOR PPTO]])/DETALLE_GD_1[[#This Row],[VALOR PPTO]])</f>
        <v>-3.5755183772208127E-2</v>
      </c>
      <c r="AB1487" s="2">
        <f>+DETALLE_GD_1[[#This Row],[VALOR PPTO]]*DETALLE_GD_1[[#This Row],[CANTIDAD RECIBIDA]]</f>
        <v>614856.29999999993</v>
      </c>
      <c r="AC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7" s="3">
        <f>+DETALLE_GD_1[[#This Row],[CANTIDAD SOLICITADA]]-DETALLE_GD_1[[#This Row],[DEVOLUCIÓN]]</f>
        <v>120</v>
      </c>
      <c r="AE1487" s="38" t="str">
        <f>+_xlfn.XLOOKUP(DETALLE_GD_1[[#This Row],[CODIGO]],PRODUCTOS[CODIGO],PRODUCTOS[DESC CORTA],"",0)</f>
        <v>PINO 2X4X320</v>
      </c>
    </row>
    <row r="1488" spans="1:31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6"/>
      <c r="V1488" s="2"/>
      <c r="W1488">
        <v>6161</v>
      </c>
      <c r="X1488" s="2">
        <v>6579000000</v>
      </c>
      <c r="Y1488" s="6">
        <v>1106302.4691599987</v>
      </c>
      <c r="Z1488" s="38">
        <v>10010</v>
      </c>
      <c r="AA1488" s="86">
        <f>+((DETALLE_GD_1[[#This Row],[VALOR X UN (GD)]]-DETALLE_GD_1[[#This Row],[VALOR PPTO]])/DETALLE_GD_1[[#This Row],[VALOR PPTO]])</f>
        <v>1.413404863746349E-2</v>
      </c>
      <c r="AB1488" s="2">
        <f>+DETALLE_GD_1[[#This Row],[VALOR PPTO]]*DETALLE_GD_1[[#This Row],[CANTIDAD RECIBIDA]]</f>
        <v>1106302.4616</v>
      </c>
      <c r="AC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8" s="3">
        <f>+DETALLE_GD_1[[#This Row],[CANTIDAD SOLICITADA]]-DETALLE_GD_1[[#This Row],[DEVOLUCIÓN]]</f>
        <v>168</v>
      </c>
      <c r="AE1488" s="38" t="str">
        <f>+_xlfn.XLOOKUP(DETALLE_GD_1[[#This Row],[CODIGO]],PRODUCTOS[CODIGO],PRODUCTOS[DESC CORTA],"",0)</f>
        <v>PINO 2X6X320</v>
      </c>
    </row>
    <row r="1489" spans="1:31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6"/>
      <c r="V1489" s="2"/>
      <c r="W1489">
        <v>6161</v>
      </c>
      <c r="X1489" s="2">
        <v>6579000000</v>
      </c>
      <c r="Y1489" s="6">
        <v>595580</v>
      </c>
      <c r="Z1489" s="38">
        <v>10010</v>
      </c>
      <c r="AA1489" s="86">
        <f>+((DETALLE_GD_1[[#This Row],[VALOR X UN (GD)]]-DETALLE_GD_1[[#This Row],[VALOR PPTO]])/DETALLE_GD_1[[#This Row],[VALOR PPTO]])</f>
        <v>0.31116894455824584</v>
      </c>
      <c r="AB1489" s="2">
        <f>+DETALLE_GD_1[[#This Row],[VALOR PPTO]]*DETALLE_GD_1[[#This Row],[CANTIDAD RECIBIDA]]</f>
        <v>595580</v>
      </c>
      <c r="AC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89" s="3">
        <f>+DETALLE_GD_1[[#This Row],[CANTIDAD SOLICITADA]]-DETALLE_GD_1[[#This Row],[DEVOLUCIÓN]]</f>
        <v>20</v>
      </c>
      <c r="AE1489" s="38">
        <f>+_xlfn.XLOOKUP(DETALLE_GD_1[[#This Row],[CODIGO]],PRODUCTOS[CODIGO],PRODUCTOS[DESC CORTA],"",0)</f>
        <v>0</v>
      </c>
    </row>
    <row r="1490" spans="1:31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6"/>
      <c r="V1490" s="2"/>
      <c r="W1490">
        <v>6161</v>
      </c>
      <c r="X1490" s="2">
        <v>6579000000</v>
      </c>
      <c r="Y1490" s="6">
        <v>570454.86033000005</v>
      </c>
      <c r="Z1490" s="38">
        <v>10010</v>
      </c>
      <c r="AA1490" s="86">
        <f>+((DETALLE_GD_1[[#This Row],[VALOR X UN (GD)]]-DETALLE_GD_1[[#This Row],[VALOR PPTO]])/DETALLE_GD_1[[#This Row],[VALOR PPTO]])</f>
        <v>-1.1955154397788971E-2</v>
      </c>
      <c r="AB1490" s="2">
        <f>+DETALLE_GD_1[[#This Row],[VALOR PPTO]]*DETALLE_GD_1[[#This Row],[CANTIDAD RECIBIDA]]</f>
        <v>570454.86599999992</v>
      </c>
      <c r="AC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0" s="3">
        <f>+DETALLE_GD_1[[#This Row],[CANTIDAD SOLICITADA]]-DETALLE_GD_1[[#This Row],[DEVOLUCIÓN]]</f>
        <v>270</v>
      </c>
      <c r="AE1490" s="38" t="str">
        <f>+_xlfn.XLOOKUP(DETALLE_GD_1[[#This Row],[CODIGO]],PRODUCTOS[CODIGO],PRODUCTOS[DESC CORTA],"",0)</f>
        <v>AISLAN GLASS 90MM</v>
      </c>
    </row>
    <row r="1491" spans="1:31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6"/>
      <c r="V1491" s="2">
        <v>2718059</v>
      </c>
      <c r="W1491">
        <v>6161</v>
      </c>
      <c r="X1491" s="2">
        <v>6579000000</v>
      </c>
      <c r="Y1491" s="6">
        <v>466856.99999999994</v>
      </c>
      <c r="Z1491" s="38">
        <v>10010</v>
      </c>
      <c r="AA1491" s="86">
        <f>+((DETALLE_GD_1[[#This Row],[VALOR X UN (GD)]]-DETALLE_GD_1[[#This Row],[VALOR PPTO]])/DETALLE_GD_1[[#This Row],[VALOR PPTO]])</f>
        <v>1.6493358780096941E-4</v>
      </c>
      <c r="AB1491" s="2">
        <f>+DETALLE_GD_1[[#This Row],[VALOR PPTO]]*DETALLE_GD_1[[#This Row],[CANTIDAD RECIBIDA]]</f>
        <v>466857</v>
      </c>
      <c r="AC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491" s="3">
        <f>+DETALLE_GD_1[[#This Row],[CANTIDAD SOLICITADA]]-DETALLE_GD_1[[#This Row],[DEVOLUCIÓN]]</f>
        <v>9</v>
      </c>
      <c r="AE1491" s="38" t="str">
        <f>+_xlfn.XLOOKUP(DETALLE_GD_1[[#This Row],[CODIGO]],PRODUCTOS[CODIGO],PRODUCTOS[DESC CORTA],"",0)</f>
        <v>PUERTA INTERIOR</v>
      </c>
    </row>
    <row r="1492" spans="1:31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6"/>
      <c r="V1492" s="2"/>
      <c r="W1492">
        <v>6161</v>
      </c>
      <c r="X1492" s="2">
        <v>6579000000</v>
      </c>
      <c r="Y1492" s="6">
        <v>476280</v>
      </c>
      <c r="Z1492" s="38">
        <v>10010</v>
      </c>
      <c r="AA1492" s="86">
        <f>+((DETALLE_GD_1[[#This Row],[VALOR X UN (GD)]]-DETALLE_GD_1[[#This Row],[VALOR PPTO]])/DETALLE_GD_1[[#This Row],[VALOR PPTO]])</f>
        <v>-1.9729990551776301E-2</v>
      </c>
      <c r="AB1492" s="2">
        <f>+DETALLE_GD_1[[#This Row],[VALOR PPTO]]*DETALLE_GD_1[[#This Row],[CANTIDAD RECIBIDA]]</f>
        <v>476280</v>
      </c>
      <c r="AC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2" s="3">
        <f>+DETALLE_GD_1[[#This Row],[CANTIDAD SOLICITADA]]-DETALLE_GD_1[[#This Row],[DEVOLUCIÓN]]</f>
        <v>9</v>
      </c>
      <c r="AE1492" s="38" t="str">
        <f>+_xlfn.XLOOKUP(DETALLE_GD_1[[#This Row],[CODIGO]],PRODUCTOS[CODIGO],PRODUCTOS[DESC CORTA],"",0)</f>
        <v/>
      </c>
    </row>
    <row r="1493" spans="1:31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6"/>
      <c r="V1493" s="2"/>
      <c r="W1493">
        <v>6161</v>
      </c>
      <c r="X1493" s="2">
        <v>6579000000</v>
      </c>
      <c r="Y1493" s="6">
        <v>132156</v>
      </c>
      <c r="Z1493" s="38">
        <v>10010</v>
      </c>
      <c r="AA1493" s="86">
        <f>+((DETALLE_GD_1[[#This Row],[VALOR X UN (GD)]]-DETALLE_GD_1[[#This Row],[VALOR PPTO]])/DETALLE_GD_1[[#This Row],[VALOR PPTO]])</f>
        <v>2.4213838191228334E-3</v>
      </c>
      <c r="AB1493" s="2">
        <f>+DETALLE_GD_1[[#This Row],[VALOR PPTO]]*DETALLE_GD_1[[#This Row],[CANTIDAD RECIBIDA]]</f>
        <v>132156</v>
      </c>
      <c r="AC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3" s="3">
        <f>+DETALLE_GD_1[[#This Row],[CANTIDAD SOLICITADA]]-DETALLE_GD_1[[#This Row],[DEVOLUCIÓN]]</f>
        <v>36</v>
      </c>
      <c r="AE1493" s="38" t="str">
        <f>+_xlfn.XLOOKUP(DETALLE_GD_1[[#This Row],[CODIGO]],PRODUCTOS[CODIGO],PRODUCTOS[DESC CORTA],"",0)</f>
        <v>SELLO</v>
      </c>
    </row>
    <row r="1494" spans="1:31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6"/>
      <c r="V1494" s="2"/>
      <c r="W1494">
        <v>6161</v>
      </c>
      <c r="X1494" s="2">
        <v>6579000000</v>
      </c>
      <c r="Y1494" s="6">
        <v>12252.718236000001</v>
      </c>
      <c r="Z1494" s="38">
        <v>10010</v>
      </c>
      <c r="AA1494" s="86">
        <f>+((DETALLE_GD_1[[#This Row],[VALOR X UN (GD)]]-DETALLE_GD_1[[#This Row],[VALOR PPTO]])/DETALLE_GD_1[[#This Row],[VALOR PPTO]])</f>
        <v>-0.16834782015961158</v>
      </c>
      <c r="AB1494" s="2">
        <f>+DETALLE_GD_1[[#This Row],[VALOR PPTO]]*DETALLE_GD_1[[#This Row],[CANTIDAD RECIBIDA]]</f>
        <v>12252.718199999999</v>
      </c>
      <c r="AC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4" s="3">
        <f>+DETALLE_GD_1[[#This Row],[CANTIDAD SOLICITADA]]-DETALLE_GD_1[[#This Row],[DEVOLUCIÓN]]</f>
        <v>6</v>
      </c>
      <c r="AE1494" s="38" t="str">
        <f>+_xlfn.XLOOKUP(DETALLE_GD_1[[#This Row],[CODIGO]],PRODUCTOS[CODIGO],PRODUCTOS[DESC CORTA],"",0)</f>
        <v>BROCHA 5/8 X4</v>
      </c>
    </row>
    <row r="1495" spans="1:31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6"/>
      <c r="V1495" s="2"/>
      <c r="W1495">
        <v>6161</v>
      </c>
      <c r="X1495" s="2">
        <v>6579000000</v>
      </c>
      <c r="Y1495" s="6">
        <v>5522.1226860000006</v>
      </c>
      <c r="Z1495" s="38">
        <v>10010</v>
      </c>
      <c r="AA1495" s="86">
        <f>+((DETALLE_GD_1[[#This Row],[VALOR X UN (GD)]]-DETALLE_GD_1[[#This Row],[VALOR PPTO]])/DETALLE_GD_1[[#This Row],[VALOR PPTO]])</f>
        <v>-0.2452177629950569</v>
      </c>
      <c r="AB1495" s="2">
        <f>+DETALLE_GD_1[[#This Row],[VALOR PPTO]]*DETALLE_GD_1[[#This Row],[CANTIDAD RECIBIDA]]</f>
        <v>5522.1228000000001</v>
      </c>
      <c r="AC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5" s="3">
        <f>+DETALLE_GD_1[[#This Row],[CANTIDAD SOLICITADA]]-DETALLE_GD_1[[#This Row],[DEVOLUCIÓN]]</f>
        <v>6</v>
      </c>
      <c r="AE1495" s="38">
        <f>+_xlfn.XLOOKUP(DETALLE_GD_1[[#This Row],[CODIGO]],PRODUCTOS[CODIGO],PRODUCTOS[DESC CORTA],"",0)</f>
        <v>0</v>
      </c>
    </row>
    <row r="1496" spans="1:31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6"/>
      <c r="V1496" s="2"/>
      <c r="W1496">
        <v>6161</v>
      </c>
      <c r="X1496" s="2">
        <v>6579000000</v>
      </c>
      <c r="Y1496" s="6">
        <v>17145.079643999998</v>
      </c>
      <c r="Z1496" s="38">
        <v>10010</v>
      </c>
      <c r="AA1496" s="86">
        <f>+((DETALLE_GD_1[[#This Row],[VALOR X UN (GD)]]-DETALLE_GD_1[[#This Row],[VALOR PPTO]])/DETALLE_GD_1[[#This Row],[VALOR PPTO]])</f>
        <v>2.3866905536361663E-3</v>
      </c>
      <c r="AB1496" s="2">
        <f>+DETALLE_GD_1[[#This Row],[VALOR PPTO]]*DETALLE_GD_1[[#This Row],[CANTIDAD RECIBIDA]]</f>
        <v>17145.0798</v>
      </c>
      <c r="AC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6" s="3">
        <f>+DETALLE_GD_1[[#This Row],[CANTIDAD SOLICITADA]]-DETALLE_GD_1[[#This Row],[DEVOLUCIÓN]]</f>
        <v>6</v>
      </c>
      <c r="AE1496" s="38" t="str">
        <f>+_xlfn.XLOOKUP(DETALLE_GD_1[[#This Row],[CODIGO]],PRODUCTOS[CODIGO],PRODUCTOS[DESC CORTA],"",0)</f>
        <v>RODILLO CHIPORRO</v>
      </c>
    </row>
    <row r="1497" spans="1:31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6"/>
      <c r="V1497" s="2"/>
      <c r="W1497">
        <v>6161</v>
      </c>
      <c r="X1497" s="2">
        <v>6579000000</v>
      </c>
      <c r="Y1497" s="6">
        <v>41376.000000000007</v>
      </c>
      <c r="Z1497" s="38">
        <v>10010</v>
      </c>
      <c r="AA1497" s="86">
        <f>+((DETALLE_GD_1[[#This Row],[VALOR X UN (GD)]]-DETALLE_GD_1[[#This Row],[VALOR PPTO]])/DETALLE_GD_1[[#This Row],[VALOR PPTO]])</f>
        <v>0.18551821345707656</v>
      </c>
      <c r="AB1497" s="2">
        <f>+DETALLE_GD_1[[#This Row],[VALOR PPTO]]*DETALLE_GD_1[[#This Row],[CANTIDAD RECIBIDA]]</f>
        <v>41376</v>
      </c>
      <c r="AC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7" s="3">
        <f>+DETALLE_GD_1[[#This Row],[CANTIDAD SOLICITADA]]-DETALLE_GD_1[[#This Row],[DEVOLUCIÓN]]</f>
        <v>48</v>
      </c>
      <c r="AE1497" s="38">
        <f>+_xlfn.XLOOKUP(DETALLE_GD_1[[#This Row],[CODIGO]],PRODUCTOS[CODIGO],PRODUCTOS[DESC CORTA],"",0)</f>
        <v>0</v>
      </c>
    </row>
    <row r="1498" spans="1:31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6"/>
      <c r="V1498" s="2"/>
      <c r="W1498">
        <v>6161</v>
      </c>
      <c r="X1498" s="2">
        <v>6579000000</v>
      </c>
      <c r="Y1498" s="6">
        <v>33035.321376</v>
      </c>
      <c r="Z1498" s="38">
        <v>10010</v>
      </c>
      <c r="AA1498" s="86">
        <f>+((DETALLE_GD_1[[#This Row],[VALOR X UN (GD)]]-DETALLE_GD_1[[#This Row],[VALOR PPTO]])/DETALLE_GD_1[[#This Row],[VALOR PPTO]])</f>
        <v>2.3994899422923075E-2</v>
      </c>
      <c r="AB1498" s="2">
        <f>+DETALLE_GD_1[[#This Row],[VALOR PPTO]]*DETALLE_GD_1[[#This Row],[CANTIDAD RECIBIDA]]</f>
        <v>33035.320800000001</v>
      </c>
      <c r="AC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8" s="3">
        <f>+DETALLE_GD_1[[#This Row],[CANTIDAD SOLICITADA]]-DETALLE_GD_1[[#This Row],[DEVOLUCIÓN]]</f>
        <v>24</v>
      </c>
      <c r="AE1498" s="38">
        <f>+_xlfn.XLOOKUP(DETALLE_GD_1[[#This Row],[CODIGO]],PRODUCTOS[CODIGO],PRODUCTOS[DESC CORTA],"",0)</f>
        <v>0</v>
      </c>
    </row>
    <row r="1499" spans="1:31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707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6"/>
      <c r="V1499" s="2"/>
      <c r="W1499">
        <v>6161</v>
      </c>
      <c r="X1499" s="2">
        <v>6579000000</v>
      </c>
      <c r="Y1499" s="6" t="s">
        <v>355</v>
      </c>
      <c r="Z1499" s="38">
        <v>10010</v>
      </c>
      <c r="AA1499" s="86" t="e">
        <f>+((DETALLE_GD_1[[#This Row],[VALOR X UN (GD)]]-DETALLE_GD_1[[#This Row],[VALOR PPTO]])/DETALLE_GD_1[[#This Row],[VALOR PPTO]])</f>
        <v>#DIV/0!</v>
      </c>
      <c r="AB1499" s="2">
        <f>+DETALLE_GD_1[[#This Row],[VALOR PPTO]]*DETALLE_GD_1[[#This Row],[CANTIDAD RECIBIDA]]</f>
        <v>0</v>
      </c>
      <c r="AC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499" s="3">
        <f>+DETALLE_GD_1[[#This Row],[CANTIDAD SOLICITADA]]-DETALLE_GD_1[[#This Row],[DEVOLUCIÓN]]</f>
        <v>24</v>
      </c>
      <c r="AE1499" s="38" t="str">
        <f>+_xlfn.XLOOKUP(DETALLE_GD_1[[#This Row],[CODIGO]],PRODUCTOS[CODIGO],PRODUCTOS[DESC CORTA],"",0)</f>
        <v/>
      </c>
    </row>
    <row r="1500" spans="1:31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741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6"/>
      <c r="V1500" s="2"/>
      <c r="W1500">
        <v>6161</v>
      </c>
      <c r="X1500" s="2">
        <v>6579000000</v>
      </c>
      <c r="Y1500" s="6" t="s">
        <v>355</v>
      </c>
      <c r="Z1500" s="38">
        <v>10010</v>
      </c>
      <c r="AA1500" s="86" t="e">
        <f>+((DETALLE_GD_1[[#This Row],[VALOR X UN (GD)]]-DETALLE_GD_1[[#This Row],[VALOR PPTO]])/DETALLE_GD_1[[#This Row],[VALOR PPTO]])</f>
        <v>#DIV/0!</v>
      </c>
      <c r="AB1500" s="2">
        <f>+DETALLE_GD_1[[#This Row],[VALOR PPTO]]*DETALLE_GD_1[[#This Row],[CANTIDAD RECIBIDA]]</f>
        <v>0</v>
      </c>
      <c r="AC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0" s="3">
        <f>+DETALLE_GD_1[[#This Row],[CANTIDAD SOLICITADA]]-DETALLE_GD_1[[#This Row],[DEVOLUCIÓN]]</f>
        <v>8</v>
      </c>
      <c r="AE1500" s="38" t="str">
        <f>+_xlfn.XLOOKUP(DETALLE_GD_1[[#This Row],[CODIGO]],PRODUCTOS[CODIGO],PRODUCTOS[DESC CORTA],"",0)</f>
        <v/>
      </c>
    </row>
    <row r="1501" spans="1:31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722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6"/>
      <c r="V1501" s="2"/>
      <c r="W1501">
        <v>6161</v>
      </c>
      <c r="X1501" s="2">
        <v>6579000000</v>
      </c>
      <c r="Y1501" s="6" t="s">
        <v>355</v>
      </c>
      <c r="Z1501" s="38">
        <v>10010</v>
      </c>
      <c r="AA1501" s="86" t="e">
        <f>+((DETALLE_GD_1[[#This Row],[VALOR X UN (GD)]]-DETALLE_GD_1[[#This Row],[VALOR PPTO]])/DETALLE_GD_1[[#This Row],[VALOR PPTO]])</f>
        <v>#DIV/0!</v>
      </c>
      <c r="AB1501" s="2">
        <f>+DETALLE_GD_1[[#This Row],[VALOR PPTO]]*DETALLE_GD_1[[#This Row],[CANTIDAD RECIBIDA]]</f>
        <v>0</v>
      </c>
      <c r="AC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1" s="3">
        <f>+DETALLE_GD_1[[#This Row],[CANTIDAD SOLICITADA]]-DETALLE_GD_1[[#This Row],[DEVOLUCIÓN]]</f>
        <v>8</v>
      </c>
      <c r="AE1501" s="38" t="str">
        <f>+_xlfn.XLOOKUP(DETALLE_GD_1[[#This Row],[CODIGO]],PRODUCTOS[CODIGO],PRODUCTOS[DESC CORTA],"",0)</f>
        <v/>
      </c>
    </row>
    <row r="1502" spans="1:31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6"/>
      <c r="V1502" s="2"/>
      <c r="W1502">
        <v>6161</v>
      </c>
      <c r="X1502" s="2">
        <v>6579000000</v>
      </c>
      <c r="Y1502" s="6">
        <v>10653.786550000001</v>
      </c>
      <c r="Z1502" s="38">
        <v>10010</v>
      </c>
      <c r="AA1502" s="86">
        <f>+((DETALLE_GD_1[[#This Row],[VALOR X UN (GD)]]-DETALLE_GD_1[[#This Row],[VALOR PPTO]])/DETALLE_GD_1[[#This Row],[VALOR PPTO]])</f>
        <v>-5.2637294730845365E-2</v>
      </c>
      <c r="AB1502" s="2">
        <f>+DETALLE_GD_1[[#This Row],[VALOR PPTO]]*DETALLE_GD_1[[#This Row],[CANTIDAD RECIBIDA]]</f>
        <v>10653.786500000002</v>
      </c>
      <c r="AC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2" s="3">
        <f>+DETALLE_GD_1[[#This Row],[CANTIDAD SOLICITADA]]-DETALLE_GD_1[[#This Row],[DEVOLUCIÓN]]</f>
        <v>5</v>
      </c>
      <c r="AE1502" s="38" t="str">
        <f>+_xlfn.XLOOKUP(DETALLE_GD_1[[#This Row],[CODIGO]],PRODUCTOS[CODIGO],PRODUCTOS[DESC CORTA],"",0)</f>
        <v>DUCO</v>
      </c>
    </row>
    <row r="1503" spans="1:31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6"/>
      <c r="V1503" s="2"/>
      <c r="W1503">
        <v>6161</v>
      </c>
      <c r="X1503" s="2">
        <v>6579000000</v>
      </c>
      <c r="Y1503" s="6">
        <v>209535.01289999983</v>
      </c>
      <c r="Z1503" s="38">
        <v>10010</v>
      </c>
      <c r="AA1503" s="86">
        <f>+((DETALLE_GD_1[[#This Row],[VALOR X UN (GD)]]-DETALLE_GD_1[[#This Row],[VALOR PPTO]])/DETALLE_GD_1[[#This Row],[VALOR PPTO]])</f>
        <v>-0.33256022466126312</v>
      </c>
      <c r="AB1503" s="2">
        <f>+DETALLE_GD_1[[#This Row],[VALOR PPTO]]*DETALLE_GD_1[[#This Row],[CANTIDAD RECIBIDA]]</f>
        <v>209535.01</v>
      </c>
      <c r="AC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03" s="3">
        <f>+DETALLE_GD_1[[#This Row],[CANTIDAD SOLICITADA]]-DETALLE_GD_1[[#This Row],[DEVOLUCIÓN]]</f>
        <v>100</v>
      </c>
      <c r="AE1503" s="38" t="str">
        <f>+_xlfn.XLOOKUP(DETALLE_GD_1[[#This Row],[CODIGO]],PRODUCTOS[CODIGO],PRODUCTOS[DESC CORTA],"",0)</f>
        <v>CUBREJUNTA</v>
      </c>
    </row>
    <row r="1504" spans="1:31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6"/>
      <c r="V1504" s="2"/>
      <c r="W1504">
        <v>6161</v>
      </c>
      <c r="X1504" s="2">
        <v>6579000000</v>
      </c>
      <c r="Y1504" s="6">
        <v>47567.500819999994</v>
      </c>
      <c r="Z1504" s="38">
        <v>10010</v>
      </c>
      <c r="AA1504" s="86">
        <f>+((DETALLE_GD_1[[#This Row],[VALOR X UN (GD)]]-DETALLE_GD_1[[#This Row],[VALOR PPTO]])/DETALLE_GD_1[[#This Row],[VALOR PPTO]])</f>
        <v>-8.2840174488884255E-2</v>
      </c>
      <c r="AB1504" s="2">
        <f>+DETALLE_GD_1[[#This Row],[VALOR PPTO]]*DETALLE_GD_1[[#This Row],[CANTIDAD RECIBIDA]]</f>
        <v>47567.5</v>
      </c>
      <c r="AC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4" s="3">
        <f>+DETALLE_GD_1[[#This Row],[CANTIDAD SOLICITADA]]-DETALLE_GD_1[[#This Row],[DEVOLUCIÓN]]</f>
        <v>20</v>
      </c>
      <c r="AE1504" s="38">
        <f>+_xlfn.XLOOKUP(DETALLE_GD_1[[#This Row],[CODIGO]],PRODUCTOS[CODIGO],PRODUCTOS[DESC CORTA],"",0)</f>
        <v>0</v>
      </c>
    </row>
    <row r="1505" spans="1:31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6"/>
      <c r="V1505" s="2"/>
      <c r="W1505">
        <v>6161</v>
      </c>
      <c r="X1505" s="2">
        <v>6579000000</v>
      </c>
      <c r="Y1505" s="6">
        <v>201147.44</v>
      </c>
      <c r="Z1505" s="38">
        <v>10010</v>
      </c>
      <c r="AA1505" s="86">
        <f>+((DETALLE_GD_1[[#This Row],[VALOR X UN (GD)]]-DETALLE_GD_1[[#This Row],[VALOR PPTO]])/DETALLE_GD_1[[#This Row],[VALOR PPTO]])</f>
        <v>-1.5617598712665706E-2</v>
      </c>
      <c r="AB1505" s="2">
        <f>+DETALLE_GD_1[[#This Row],[VALOR PPTO]]*DETALLE_GD_1[[#This Row],[CANTIDAD RECIBIDA]]</f>
        <v>201147.44</v>
      </c>
      <c r="AC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5" s="3">
        <f>+DETALLE_GD_1[[#This Row],[CANTIDAD SOLICITADA]]-DETALLE_GD_1[[#This Row],[DEVOLUCIÓN]]</f>
        <v>4</v>
      </c>
      <c r="AE1505" s="38" t="str">
        <f>+_xlfn.XLOOKUP(DETALLE_GD_1[[#This Row],[CODIGO]],PRODUCTOS[CODIGO],PRODUCTOS[DESC CORTA],"",0)</f>
        <v>ESMALTE AL AGUA</v>
      </c>
    </row>
    <row r="1506" spans="1:31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6"/>
      <c r="V1506" s="2"/>
      <c r="W1506">
        <v>6161</v>
      </c>
      <c r="X1506" s="2">
        <v>6579000000</v>
      </c>
      <c r="Y1506" s="6">
        <v>191558</v>
      </c>
      <c r="Z1506" s="38">
        <v>10010</v>
      </c>
      <c r="AA1506" s="86">
        <f>+((DETALLE_GD_1[[#This Row],[VALOR X UN (GD)]]-DETALLE_GD_1[[#This Row],[VALOR PPTO]])/DETALLE_GD_1[[#This Row],[VALOR PPTO]])</f>
        <v>1.0440702032804685E-5</v>
      </c>
      <c r="AB1506" s="2">
        <f>+DETALLE_GD_1[[#This Row],[VALOR PPTO]]*DETALLE_GD_1[[#This Row],[CANTIDAD RECIBIDA]]</f>
        <v>191558</v>
      </c>
      <c r="AC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6" s="3">
        <f>+DETALLE_GD_1[[#This Row],[CANTIDAD SOLICITADA]]-DETALLE_GD_1[[#This Row],[DEVOLUCIÓN]]</f>
        <v>4</v>
      </c>
      <c r="AE1506" s="38">
        <f>+_xlfn.XLOOKUP(DETALLE_GD_1[[#This Row],[CODIGO]],PRODUCTOS[CODIGO],PRODUCTOS[DESC CORTA],"",0)</f>
        <v>0</v>
      </c>
    </row>
    <row r="1507" spans="1:31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6"/>
      <c r="V1507" s="2"/>
      <c r="W1507">
        <v>6161</v>
      </c>
      <c r="X1507" s="2">
        <v>6579000000</v>
      </c>
      <c r="Y1507" s="6">
        <v>184240</v>
      </c>
      <c r="Z1507" s="38">
        <v>10010</v>
      </c>
      <c r="AA1507" s="86">
        <f>+((DETALLE_GD_1[[#This Row],[VALOR X UN (GD)]]-DETALLE_GD_1[[#This Row],[VALOR PPTO]])/DETALLE_GD_1[[#This Row],[VALOR PPTO]])</f>
        <v>0</v>
      </c>
      <c r="AB1507" s="2">
        <f>+DETALLE_GD_1[[#This Row],[VALOR PPTO]]*DETALLE_GD_1[[#This Row],[CANTIDAD RECIBIDA]]</f>
        <v>184240</v>
      </c>
      <c r="AC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7" s="3">
        <f>+DETALLE_GD_1[[#This Row],[CANTIDAD SOLICITADA]]-DETALLE_GD_1[[#This Row],[DEVOLUCIÓN]]</f>
        <v>4</v>
      </c>
      <c r="AE1507" s="38">
        <f>+_xlfn.XLOOKUP(DETALLE_GD_1[[#This Row],[CODIGO]],PRODUCTOS[CODIGO],PRODUCTOS[DESC CORTA],"",0)</f>
        <v>0</v>
      </c>
    </row>
    <row r="1508" spans="1:31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6"/>
      <c r="V1508" s="2"/>
      <c r="W1508">
        <v>6161</v>
      </c>
      <c r="X1508" s="2">
        <v>6579000000</v>
      </c>
      <c r="Y1508" s="6">
        <v>350000.00000000029</v>
      </c>
      <c r="Z1508" s="38">
        <v>10010</v>
      </c>
      <c r="AA1508" s="86">
        <f>+((DETALLE_GD_1[[#This Row],[VALOR X UN (GD)]]-DETALLE_GD_1[[#This Row],[VALOR PPTO]])/DETALLE_GD_1[[#This Row],[VALOR PPTO]])</f>
        <v>0</v>
      </c>
      <c r="AB1508" s="2">
        <f>+DETALLE_GD_1[[#This Row],[VALOR PPTO]]*DETALLE_GD_1[[#This Row],[CANTIDAD RECIBIDA]]</f>
        <v>350000</v>
      </c>
      <c r="AC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8" s="3">
        <f>+DETALLE_GD_1[[#This Row],[CANTIDAD SOLICITADA]]-DETALLE_GD_1[[#This Row],[DEVOLUCIÓN]]</f>
        <v>10</v>
      </c>
      <c r="AE1508" s="38" t="str">
        <f>+_xlfn.XLOOKUP(DETALLE_GD_1[[#This Row],[CODIGO]],PRODUCTOS[CODIGO],PRODUCTOS[DESC CORTA],"",0)</f>
        <v>CLAVO HELICOIDAL PROFIX</v>
      </c>
    </row>
    <row r="1509" spans="1:31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6"/>
      <c r="V1509" s="2"/>
      <c r="W1509">
        <v>6161</v>
      </c>
      <c r="X1509" s="2">
        <v>6579000000</v>
      </c>
      <c r="Y1509" s="6">
        <v>31081.228528</v>
      </c>
      <c r="Z1509" s="38">
        <v>10010</v>
      </c>
      <c r="AA1509" s="86">
        <f>+((DETALLE_GD_1[[#This Row],[VALOR X UN (GD)]]-DETALLE_GD_1[[#This Row],[VALOR PPTO]])/DETALLE_GD_1[[#This Row],[VALOR PPTO]])</f>
        <v>0.39112903552733386</v>
      </c>
      <c r="AB1509" s="2">
        <f>+DETALLE_GD_1[[#This Row],[VALOR PPTO]]*DETALLE_GD_1[[#This Row],[CANTIDAD RECIBIDA]]</f>
        <v>31081.229199999998</v>
      </c>
      <c r="AC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09" s="3">
        <f>+DETALLE_GD_1[[#This Row],[CANTIDAD SOLICITADA]]-DETALLE_GD_1[[#This Row],[DEVOLUCIÓN]]</f>
        <v>28</v>
      </c>
      <c r="AE1509" s="38">
        <f>+_xlfn.XLOOKUP(DETALLE_GD_1[[#This Row],[CODIGO]],PRODUCTOS[CODIGO],PRODUCTOS[DESC CORTA],"",0)</f>
        <v>0</v>
      </c>
    </row>
    <row r="1510" spans="1:31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6"/>
      <c r="V1510" s="2"/>
      <c r="W1510">
        <v>6161</v>
      </c>
      <c r="X1510" s="2">
        <v>6579000000</v>
      </c>
      <c r="Y1510" s="6">
        <v>17400</v>
      </c>
      <c r="Z1510" s="38">
        <v>10010</v>
      </c>
      <c r="AA1510" s="86">
        <f>+((DETALLE_GD_1[[#This Row],[VALOR X UN (GD)]]-DETALLE_GD_1[[#This Row],[VALOR PPTO]])/DETALLE_GD_1[[#This Row],[VALOR PPTO]])</f>
        <v>-1.7241379310348748E-4</v>
      </c>
      <c r="AB1510" s="2">
        <f>+DETALLE_GD_1[[#This Row],[VALOR PPTO]]*DETALLE_GD_1[[#This Row],[CANTIDAD RECIBIDA]]</f>
        <v>17400</v>
      </c>
      <c r="AC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0" s="3">
        <f>+DETALLE_GD_1[[#This Row],[CANTIDAD SOLICITADA]]-DETALLE_GD_1[[#This Row],[DEVOLUCIÓN]]</f>
        <v>30</v>
      </c>
      <c r="AE1510" s="38" t="str">
        <f>+_xlfn.XLOOKUP(DETALLE_GD_1[[#This Row],[CODIGO]],PRODUCTOS[CODIGO],PRODUCTOS[DESC CORTA],"",0)</f>
        <v>ESQUINERO GUARDAPOLVO EXTERIOR</v>
      </c>
    </row>
    <row r="1511" spans="1:31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6"/>
      <c r="V1511" s="2"/>
      <c r="W1511">
        <v>6161</v>
      </c>
      <c r="X1511" s="2">
        <v>6579000000</v>
      </c>
      <c r="Y1511" s="6">
        <v>12960</v>
      </c>
      <c r="Z1511" s="38">
        <v>10010</v>
      </c>
      <c r="AA1511" s="86">
        <f>+((DETALLE_GD_1[[#This Row],[VALOR X UN (GD)]]-DETALLE_GD_1[[#This Row],[VALOR PPTO]])/DETALLE_GD_1[[#This Row],[VALOR PPTO]])</f>
        <v>0</v>
      </c>
      <c r="AB1511" s="2">
        <f>+DETALLE_GD_1[[#This Row],[VALOR PPTO]]*DETALLE_GD_1[[#This Row],[CANTIDAD RECIBIDA]]</f>
        <v>12960</v>
      </c>
      <c r="AC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1" s="3">
        <f>+DETALLE_GD_1[[#This Row],[CANTIDAD SOLICITADA]]-DETALLE_GD_1[[#This Row],[DEVOLUCIÓN]]</f>
        <v>40</v>
      </c>
      <c r="AE1511" s="38" t="str">
        <f>+_xlfn.XLOOKUP(DETALLE_GD_1[[#This Row],[CODIGO]],PRODUCTOS[CODIGO],PRODUCTOS[DESC CORTA],"",0)</f>
        <v>ESQUINERO GUARDAPOLVO INTERIOR</v>
      </c>
    </row>
    <row r="1512" spans="1:31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6"/>
      <c r="V1512" s="2"/>
      <c r="W1512">
        <v>6161</v>
      </c>
      <c r="X1512" s="2">
        <v>6579000000</v>
      </c>
      <c r="Y1512" s="6">
        <v>69900</v>
      </c>
      <c r="Z1512" s="38">
        <v>10010</v>
      </c>
      <c r="AA1512" s="86">
        <f>+((DETALLE_GD_1[[#This Row],[VALOR X UN (GD)]]-DETALLE_GD_1[[#This Row],[VALOR PPTO]])/DETALLE_GD_1[[#This Row],[VALOR PPTO]])</f>
        <v>9.2789699570815509E-2</v>
      </c>
      <c r="AB1512" s="2">
        <f>+DETALLE_GD_1[[#This Row],[VALOR PPTO]]*DETALLE_GD_1[[#This Row],[CANTIDAD RECIBIDA]]</f>
        <v>69900</v>
      </c>
      <c r="AC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2" s="3">
        <f>+DETALLE_GD_1[[#This Row],[CANTIDAD SOLICITADA]]-DETALLE_GD_1[[#This Row],[DEVOLUCIÓN]]</f>
        <v>20</v>
      </c>
      <c r="AE1512" s="38" t="str">
        <f>+_xlfn.XLOOKUP(DETALLE_GD_1[[#This Row],[CODIGO]],PRODUCTOS[CODIGO],PRODUCTOS[DESC CORTA],"",0)</f>
        <v>BURLETE PVC</v>
      </c>
    </row>
    <row r="1513" spans="1:31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6"/>
      <c r="V1513" s="2"/>
      <c r="W1513">
        <v>6161</v>
      </c>
      <c r="X1513" s="2">
        <v>6579000000</v>
      </c>
      <c r="Y1513" s="6">
        <v>162395.76315799996</v>
      </c>
      <c r="Z1513" s="38">
        <v>10010</v>
      </c>
      <c r="AA1513" s="86">
        <f>+((DETALLE_GD_1[[#This Row],[VALOR X UN (GD)]]-DETALLE_GD_1[[#This Row],[VALOR PPTO]])/DETALLE_GD_1[[#This Row],[VALOR PPTO]])</f>
        <v>2.7120392264026835E-2</v>
      </c>
      <c r="AB1513" s="2">
        <f>+DETALLE_GD_1[[#This Row],[VALOR PPTO]]*DETALLE_GD_1[[#This Row],[CANTIDAD RECIBIDA]]</f>
        <v>162395.76319999999</v>
      </c>
      <c r="AC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3" s="3">
        <f>+DETALLE_GD_1[[#This Row],[CANTIDAD SOLICITADA]]-DETALLE_GD_1[[#This Row],[DEVOLUCIÓN]]</f>
        <v>2</v>
      </c>
      <c r="AE1513" s="38">
        <f>+_xlfn.XLOOKUP(DETALLE_GD_1[[#This Row],[CODIGO]],PRODUCTOS[CODIGO],PRODUCTOS[DESC CORTA],"",0)</f>
        <v>0</v>
      </c>
    </row>
    <row r="1514" spans="1:31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6"/>
      <c r="V1514" s="2">
        <v>1520185</v>
      </c>
      <c r="W1514">
        <v>6161</v>
      </c>
      <c r="X1514" s="2">
        <v>6579000000</v>
      </c>
      <c r="Y1514" s="6">
        <v>1482000</v>
      </c>
      <c r="Z1514" s="38">
        <v>10010</v>
      </c>
      <c r="AA1514" s="86">
        <f>+((DETALLE_GD_1[[#This Row],[VALOR X UN (GD)]]-DETALLE_GD_1[[#This Row],[VALOR PPTO]])/DETALLE_GD_1[[#This Row],[VALOR PPTO]])</f>
        <v>1.417004048582996E-2</v>
      </c>
      <c r="AB1514" s="2">
        <f>+DETALLE_GD_1[[#This Row],[VALOR PPTO]]*DETALLE_GD_1[[#This Row],[CANTIDAD RECIBIDA]]</f>
        <v>1482000</v>
      </c>
      <c r="AC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4" s="3">
        <f>+DETALLE_GD_1[[#This Row],[CANTIDAD SOLICITADA]]-DETALLE_GD_1[[#This Row],[DEVOLUCIÓN]]</f>
        <v>10</v>
      </c>
      <c r="AE1514" s="38">
        <f>+_xlfn.XLOOKUP(DETALLE_GD_1[[#This Row],[CODIGO]],PRODUCTOS[CODIGO],PRODUCTOS[DESC CORTA],"",0)</f>
        <v>0</v>
      </c>
    </row>
    <row r="1515" spans="1:31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6"/>
      <c r="V1515" s="2"/>
      <c r="W1515">
        <v>6161</v>
      </c>
      <c r="X1515" s="2">
        <v>6579000000</v>
      </c>
      <c r="Y1515" s="6">
        <v>17145.079643999998</v>
      </c>
      <c r="Z1515" s="38">
        <v>10010</v>
      </c>
      <c r="AA1515" s="86">
        <f>+((DETALLE_GD_1[[#This Row],[VALOR X UN (GD)]]-DETALLE_GD_1[[#This Row],[VALOR PPTO]])/DETALLE_GD_1[[#This Row],[VALOR PPTO]])</f>
        <v>2.3283881128392811E-3</v>
      </c>
      <c r="AB1515" s="2">
        <f>+DETALLE_GD_1[[#This Row],[VALOR PPTO]]*DETALLE_GD_1[[#This Row],[CANTIDAD RECIBIDA]]</f>
        <v>17145.0798</v>
      </c>
      <c r="AC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5" s="3">
        <f>+DETALLE_GD_1[[#This Row],[CANTIDAD SOLICITADA]]-DETALLE_GD_1[[#This Row],[DEVOLUCIÓN]]</f>
        <v>6</v>
      </c>
      <c r="AE1515" s="38" t="str">
        <f>+_xlfn.XLOOKUP(DETALLE_GD_1[[#This Row],[CODIGO]],PRODUCTOS[CODIGO],PRODUCTOS[DESC CORTA],"",0)</f>
        <v>RODILLO CHIPORRO</v>
      </c>
    </row>
    <row r="1516" spans="1:31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798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6"/>
      <c r="V1516" s="2">
        <v>2195605</v>
      </c>
      <c r="W1516">
        <v>6161</v>
      </c>
      <c r="X1516" s="2">
        <v>6579000000</v>
      </c>
      <c r="Y1516" s="6" t="s">
        <v>355</v>
      </c>
      <c r="Z1516" s="38">
        <v>10010</v>
      </c>
      <c r="AA1516" s="86" t="e">
        <f>+((DETALLE_GD_1[[#This Row],[VALOR X UN (GD)]]-DETALLE_GD_1[[#This Row],[VALOR PPTO]])/DETALLE_GD_1[[#This Row],[VALOR PPTO]])</f>
        <v>#DIV/0!</v>
      </c>
      <c r="AB1516" s="2">
        <f>+DETALLE_GD_1[[#This Row],[VALOR PPTO]]*DETALLE_GD_1[[#This Row],[CANTIDAD RECIBIDA]]</f>
        <v>0</v>
      </c>
      <c r="AC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6" s="3">
        <f>+DETALLE_GD_1[[#This Row],[CANTIDAD SOLICITADA]]-DETALLE_GD_1[[#This Row],[DEVOLUCIÓN]]</f>
        <v>3</v>
      </c>
      <c r="AE1516" s="38" t="str">
        <f>+_xlfn.XLOOKUP(DETALLE_GD_1[[#This Row],[CODIGO]],PRODUCTOS[CODIGO],PRODUCTOS[DESC CORTA],"",0)</f>
        <v/>
      </c>
    </row>
    <row r="1517" spans="1:31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799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6"/>
      <c r="V1517" s="2"/>
      <c r="W1517">
        <v>6161</v>
      </c>
      <c r="X1517" s="2">
        <v>6579000000</v>
      </c>
      <c r="Y1517" s="6" t="s">
        <v>355</v>
      </c>
      <c r="Z1517" s="38">
        <v>10010</v>
      </c>
      <c r="AA1517" s="86" t="e">
        <f>+((DETALLE_GD_1[[#This Row],[VALOR X UN (GD)]]-DETALLE_GD_1[[#This Row],[VALOR PPTO]])/DETALLE_GD_1[[#This Row],[VALOR PPTO]])</f>
        <v>#DIV/0!</v>
      </c>
      <c r="AB1517" s="2">
        <f>+DETALLE_GD_1[[#This Row],[VALOR PPTO]]*DETALLE_GD_1[[#This Row],[CANTIDAD RECIBIDA]]</f>
        <v>0</v>
      </c>
      <c r="AC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7" s="3">
        <f>+DETALLE_GD_1[[#This Row],[CANTIDAD SOLICITADA]]-DETALLE_GD_1[[#This Row],[DEVOLUCIÓN]]</f>
        <v>1</v>
      </c>
      <c r="AE1517" s="38" t="str">
        <f>+_xlfn.XLOOKUP(DETALLE_GD_1[[#This Row],[CODIGO]],PRODUCTOS[CODIGO],PRODUCTOS[DESC CORTA],"",0)</f>
        <v/>
      </c>
    </row>
    <row r="1518" spans="1:31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787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6"/>
      <c r="V1518" s="2"/>
      <c r="W1518">
        <v>6161</v>
      </c>
      <c r="X1518" s="2">
        <v>6579000000</v>
      </c>
      <c r="Y1518" s="6">
        <v>18127.697214000003</v>
      </c>
      <c r="Z1518" s="38">
        <v>10010</v>
      </c>
      <c r="AA1518" s="86">
        <f>+((DETALLE_GD_1[[#This Row],[VALOR X UN (GD)]]-DETALLE_GD_1[[#This Row],[VALOR PPTO]])/DETALLE_GD_1[[#This Row],[VALOR PPTO]])</f>
        <v>1.6681655332450576E-5</v>
      </c>
      <c r="AB1518" s="2">
        <f>+DETALLE_GD_1[[#This Row],[VALOR PPTO]]*DETALLE_GD_1[[#This Row],[CANTIDAD RECIBIDA]]</f>
        <v>18127.697400000001</v>
      </c>
      <c r="AC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8" s="3">
        <f>+DETALLE_GD_1[[#This Row],[CANTIDAD SOLICITADA]]-DETALLE_GD_1[[#This Row],[DEVOLUCIÓN]]</f>
        <v>6</v>
      </c>
      <c r="AE1518" s="38" t="str">
        <f>+_xlfn.XLOOKUP(DETALLE_GD_1[[#This Row],[CODIGO]],PRODUCTOS[CODIGO],PRODUCTOS[DESC CORTA],"",0)</f>
        <v>TOPE DE PUERTA</v>
      </c>
    </row>
    <row r="1519" spans="1:31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6"/>
      <c r="V1519" s="2"/>
      <c r="W1519">
        <v>6161</v>
      </c>
      <c r="X1519" s="2">
        <v>6579000000</v>
      </c>
      <c r="Y1519" s="6">
        <v>1410</v>
      </c>
      <c r="Z1519" s="38">
        <v>10010</v>
      </c>
      <c r="AA1519" s="86">
        <f>+((DETALLE_GD_1[[#This Row],[VALOR X UN (GD)]]-DETALLE_GD_1[[#This Row],[VALOR PPTO]])/DETALLE_GD_1[[#This Row],[VALOR PPTO]])</f>
        <v>3.6879432624113473E-2</v>
      </c>
      <c r="AB1519" s="2">
        <f>+DETALLE_GD_1[[#This Row],[VALOR PPTO]]*DETALLE_GD_1[[#This Row],[CANTIDAD RECIBIDA]]</f>
        <v>1410</v>
      </c>
      <c r="AC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19" s="3">
        <f>+DETALLE_GD_1[[#This Row],[CANTIDAD SOLICITADA]]-DETALLE_GD_1[[#This Row],[DEVOLUCIÓN]]</f>
        <v>1</v>
      </c>
      <c r="AE1519" s="38" t="str">
        <f>+_xlfn.XLOOKUP(DETALLE_GD_1[[#This Row],[CODIGO]],PRODUCTOS[CODIGO],PRODUCTOS[DESC CORTA],"",0)</f>
        <v>BOCALLAVE B1 800 ACCESO</v>
      </c>
    </row>
    <row r="1520" spans="1:31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6"/>
      <c r="V1520" s="2"/>
      <c r="W1520">
        <v>6161</v>
      </c>
      <c r="X1520" s="2">
        <v>6579000000</v>
      </c>
      <c r="Y1520" s="6">
        <v>1598</v>
      </c>
      <c r="Z1520" s="38">
        <v>10010</v>
      </c>
      <c r="AA1520" s="86">
        <f>+((DETALLE_GD_1[[#This Row],[VALOR X UN (GD)]]-DETALLE_GD_1[[#This Row],[VALOR PPTO]])/DETALLE_GD_1[[#This Row],[VALOR PPTO]])</f>
        <v>5.8197747183979978E-2</v>
      </c>
      <c r="AB1520" s="2">
        <f>+DETALLE_GD_1[[#This Row],[VALOR PPTO]]*DETALLE_GD_1[[#This Row],[CANTIDAD RECIBIDA]]</f>
        <v>1598</v>
      </c>
      <c r="AC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0" s="3">
        <f>+DETALLE_GD_1[[#This Row],[CANTIDAD SOLICITADA]]-DETALLE_GD_1[[#This Row],[DEVOLUCIÓN]]</f>
        <v>1</v>
      </c>
      <c r="AE1520" s="38" t="str">
        <f>+_xlfn.XLOOKUP(DETALLE_GD_1[[#This Row],[CODIGO]],PRODUCTOS[CODIGO],PRODUCTOS[DESC CORTA],"",0)</f>
        <v>CUADRADILLO EXPANSION 8X</v>
      </c>
    </row>
    <row r="1521" spans="1:31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6"/>
      <c r="V1521" s="2"/>
      <c r="W1521">
        <v>6161</v>
      </c>
      <c r="X1521" s="2">
        <v>6579000000</v>
      </c>
      <c r="Y1521" s="6">
        <v>5084</v>
      </c>
      <c r="Z1521" s="38">
        <v>10010</v>
      </c>
      <c r="AA1521" s="86">
        <f>+((DETALLE_GD_1[[#This Row],[VALOR X UN (GD)]]-DETALLE_GD_1[[#This Row],[VALOR PPTO]])/DETALLE_GD_1[[#This Row],[VALOR PPTO]])</f>
        <v>-2.9504327301337532E-3</v>
      </c>
      <c r="AB1521" s="2">
        <f>+DETALLE_GD_1[[#This Row],[VALOR PPTO]]*DETALLE_GD_1[[#This Row],[CANTIDAD RECIBIDA]]</f>
        <v>5084</v>
      </c>
      <c r="AC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1" s="3">
        <f>+DETALLE_GD_1[[#This Row],[CANTIDAD SOLICITADA]]-DETALLE_GD_1[[#This Row],[DEVOLUCIÓN]]</f>
        <v>1</v>
      </c>
      <c r="AE1521" s="38" t="str">
        <f>+_xlfn.XLOOKUP(DETALLE_GD_1[[#This Row],[CODIGO]],PRODUCTOS[CODIGO],PRODUCTOS[DESC CORTA],"",0)</f>
        <v>MANILLA JUEGO</v>
      </c>
    </row>
    <row r="1522" spans="1:31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6"/>
      <c r="V1522" s="2"/>
      <c r="W1522">
        <v>6161</v>
      </c>
      <c r="X1522" s="2">
        <v>6579000000</v>
      </c>
      <c r="Y1522" s="6">
        <v>4798</v>
      </c>
      <c r="Z1522" s="38">
        <v>10010</v>
      </c>
      <c r="AA1522" s="86">
        <f>+((DETALLE_GD_1[[#This Row],[VALOR X UN (GD)]]-DETALLE_GD_1[[#This Row],[VALOR PPTO]])/DETALLE_GD_1[[#This Row],[VALOR PPTO]])</f>
        <v>-2.7094622759483117E-3</v>
      </c>
      <c r="AB1522" s="2">
        <f>+DETALLE_GD_1[[#This Row],[VALOR PPTO]]*DETALLE_GD_1[[#This Row],[CANTIDAD RECIBIDA]]</f>
        <v>4798</v>
      </c>
      <c r="AC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2" s="3">
        <f>+DETALLE_GD_1[[#This Row],[CANTIDAD SOLICITADA]]-DETALLE_GD_1[[#This Row],[DEVOLUCIÓN]]</f>
        <v>1</v>
      </c>
      <c r="AE1522" s="38" t="str">
        <f>+_xlfn.XLOOKUP(DETALLE_GD_1[[#This Row],[CODIGO]],PRODUCTOS[CODIGO],PRODUCTOS[DESC CORTA],"",0)</f>
        <v>CILINDRO 03 LLAVE/LLAVE</v>
      </c>
    </row>
    <row r="1523" spans="1:31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6"/>
      <c r="V1523" s="2"/>
      <c r="W1523">
        <v>6161</v>
      </c>
      <c r="X1523" s="2">
        <v>6579000000</v>
      </c>
      <c r="Y1523" s="6">
        <v>6738</v>
      </c>
      <c r="Z1523" s="38">
        <v>10010</v>
      </c>
      <c r="AA1523" s="86">
        <f>+((DETALLE_GD_1[[#This Row],[VALOR X UN (GD)]]-DETALLE_GD_1[[#This Row],[VALOR PPTO]])/DETALLE_GD_1[[#This Row],[VALOR PPTO]])</f>
        <v>-7.2721875927574944E-3</v>
      </c>
      <c r="AB1523" s="2">
        <f>+DETALLE_GD_1[[#This Row],[VALOR PPTO]]*DETALLE_GD_1[[#This Row],[CANTIDAD RECIBIDA]]</f>
        <v>6738</v>
      </c>
      <c r="AC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3" s="3">
        <f>+DETALLE_GD_1[[#This Row],[CANTIDAD SOLICITADA]]-DETALLE_GD_1[[#This Row],[DEVOLUCIÓN]]</f>
        <v>1</v>
      </c>
      <c r="AE1523" s="38" t="str">
        <f>+_xlfn.XLOOKUP(DETALLE_GD_1[[#This Row],[CODIGO]],PRODUCTOS[CODIGO],PRODUCTOS[DESC CORTA],"",0)</f>
        <v>CERRADURA DE EMB</v>
      </c>
    </row>
    <row r="1524" spans="1:31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6"/>
      <c r="V1524" s="2"/>
      <c r="W1524">
        <v>6161</v>
      </c>
      <c r="X1524" s="2">
        <v>6579000000</v>
      </c>
      <c r="Y1524" s="6">
        <v>30384</v>
      </c>
      <c r="Z1524" s="38">
        <v>10010</v>
      </c>
      <c r="AA1524" s="86">
        <f>+((DETALLE_GD_1[[#This Row],[VALOR X UN (GD)]]-DETALLE_GD_1[[#This Row],[VALOR PPTO]])/DETALLE_GD_1[[#This Row],[VALOR PPTO]])</f>
        <v>5.3317535545023701E-3</v>
      </c>
      <c r="AB1524" s="2">
        <f>+DETALLE_GD_1[[#This Row],[VALOR PPTO]]*DETALLE_GD_1[[#This Row],[CANTIDAD RECIBIDA]]</f>
        <v>30384</v>
      </c>
      <c r="AC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4" s="3">
        <f>+DETALLE_GD_1[[#This Row],[CANTIDAD SOLICITADA]]-DETALLE_GD_1[[#This Row],[DEVOLUCIÓN]]</f>
        <v>4</v>
      </c>
      <c r="AE1524" s="38" t="str">
        <f>+_xlfn.XLOOKUP(DETALLE_GD_1[[#This Row],[CODIGO]],PRODUCTOS[CODIGO],PRODUCTOS[DESC CORTA],"",0)</f>
        <v>CERRADURA INOX 304</v>
      </c>
    </row>
    <row r="1525" spans="1:31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6"/>
      <c r="V1525" s="2"/>
      <c r="W1525">
        <v>6161</v>
      </c>
      <c r="X1525" s="2">
        <v>6579000000</v>
      </c>
      <c r="Y1525" s="6">
        <v>1529748.5150160005</v>
      </c>
      <c r="Z1525" s="38">
        <v>10010</v>
      </c>
      <c r="AA1525" s="86">
        <f>+((DETALLE_GD_1[[#This Row],[VALOR X UN (GD)]]-DETALLE_GD_1[[#This Row],[VALOR PPTO]])/DETALLE_GD_1[[#This Row],[VALOR PPTO]])</f>
        <v>1.7172417873936391E-2</v>
      </c>
      <c r="AB1525" s="2">
        <f>+DETALLE_GD_1[[#This Row],[VALOR PPTO]]*DETALLE_GD_1[[#This Row],[CANTIDAD RECIBIDA]]</f>
        <v>1529748.5183999999</v>
      </c>
      <c r="AC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25" s="3">
        <f>+DETALLE_GD_1[[#This Row],[CANTIDAD SOLICITADA]]-DETALLE_GD_1[[#This Row],[DEVOLUCIÓN]]</f>
        <v>72</v>
      </c>
      <c r="AE1525" s="38" t="str">
        <f>+_xlfn.XLOOKUP(DETALLE_GD_1[[#This Row],[CODIGO]],PRODUCTOS[CODIGO],PRODUCTOS[DESC CORTA],"",0)</f>
        <v>SMARTPANEL</v>
      </c>
    </row>
    <row r="1526" spans="1:31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6"/>
      <c r="V1526" s="2"/>
      <c r="W1526">
        <v>6161</v>
      </c>
      <c r="X1526" s="2">
        <v>6579000000</v>
      </c>
      <c r="Y1526" s="6">
        <v>47889.5</v>
      </c>
      <c r="Z1526" s="38">
        <v>10010</v>
      </c>
      <c r="AA1526" s="86">
        <f>+((DETALLE_GD_1[[#This Row],[VALOR X UN (GD)]]-DETALLE_GD_1[[#This Row],[VALOR PPTO]])/DETALLE_GD_1[[#This Row],[VALOR PPTO]])</f>
        <v>1.0440702032804685E-5</v>
      </c>
      <c r="AB1526" s="2">
        <f>+DETALLE_GD_1[[#This Row],[VALOR PPTO]]*DETALLE_GD_1[[#This Row],[CANTIDAD RECIBIDA]]</f>
        <v>47889.5</v>
      </c>
      <c r="AC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6" s="3">
        <f>+DETALLE_GD_1[[#This Row],[CANTIDAD SOLICITADA]]-DETALLE_GD_1[[#This Row],[DEVOLUCIÓN]]</f>
        <v>1</v>
      </c>
      <c r="AE1526" s="38">
        <f>+_xlfn.XLOOKUP(DETALLE_GD_1[[#This Row],[CODIGO]],PRODUCTOS[CODIGO],PRODUCTOS[DESC CORTA],"",0)</f>
        <v>0</v>
      </c>
    </row>
    <row r="1527" spans="1:31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6"/>
      <c r="V1527" s="2"/>
      <c r="W1527">
        <v>6161</v>
      </c>
      <c r="X1527" s="2">
        <v>6579000000</v>
      </c>
      <c r="Y1527" s="6">
        <v>46060</v>
      </c>
      <c r="Z1527" s="38">
        <v>10010</v>
      </c>
      <c r="AA1527" s="86">
        <f>+((DETALLE_GD_1[[#This Row],[VALOR X UN (GD)]]-DETALLE_GD_1[[#This Row],[VALOR PPTO]])/DETALLE_GD_1[[#This Row],[VALOR PPTO]])</f>
        <v>0</v>
      </c>
      <c r="AB1527" s="2">
        <f>+DETALLE_GD_1[[#This Row],[VALOR PPTO]]*DETALLE_GD_1[[#This Row],[CANTIDAD RECIBIDA]]</f>
        <v>46060</v>
      </c>
      <c r="AC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7" s="3">
        <f>+DETALLE_GD_1[[#This Row],[CANTIDAD SOLICITADA]]-DETALLE_GD_1[[#This Row],[DEVOLUCIÓN]]</f>
        <v>1</v>
      </c>
      <c r="AE1527" s="38">
        <f>+_xlfn.XLOOKUP(DETALLE_GD_1[[#This Row],[CODIGO]],PRODUCTOS[CODIGO],PRODUCTOS[DESC CORTA],"",0)</f>
        <v>0</v>
      </c>
    </row>
    <row r="1528" spans="1:31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6"/>
      <c r="V1528" s="2"/>
      <c r="W1528">
        <v>6161</v>
      </c>
      <c r="X1528" s="2">
        <v>6579000000</v>
      </c>
      <c r="Y1528" s="6">
        <v>48700</v>
      </c>
      <c r="Z1528" s="38">
        <v>10010</v>
      </c>
      <c r="AA1528" s="86">
        <f>+((DETALLE_GD_1[[#This Row],[VALOR X UN (GD)]]-DETALLE_GD_1[[#This Row],[VALOR PPTO]])/DETALLE_GD_1[[#This Row],[VALOR PPTO]])</f>
        <v>0</v>
      </c>
      <c r="AB1528" s="2">
        <f>+DETALLE_GD_1[[#This Row],[VALOR PPTO]]*DETALLE_GD_1[[#This Row],[CANTIDAD RECIBIDA]]</f>
        <v>48700</v>
      </c>
      <c r="AC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8" s="3">
        <f>+DETALLE_GD_1[[#This Row],[CANTIDAD SOLICITADA]]-DETALLE_GD_1[[#This Row],[DEVOLUCIÓN]]</f>
        <v>100</v>
      </c>
      <c r="AE1528" s="38" t="str">
        <f>+_xlfn.XLOOKUP(DETALLE_GD_1[[#This Row],[CODIGO]],PRODUCTOS[CODIGO],PRODUCTOS[DESC CORTA],"",0)</f>
        <v>ESQUINERO PILASTRA PVC</v>
      </c>
    </row>
    <row r="1529" spans="1:31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6"/>
      <c r="V1529" s="2"/>
      <c r="W1529">
        <v>6161</v>
      </c>
      <c r="X1529" s="2">
        <v>6579000000</v>
      </c>
      <c r="Y1529" s="6">
        <v>58000</v>
      </c>
      <c r="Z1529" s="38">
        <v>10010</v>
      </c>
      <c r="AA1529" s="86">
        <f>+((DETALLE_GD_1[[#This Row],[VALOR X UN (GD)]]-DETALLE_GD_1[[#This Row],[VALOR PPTO]])/DETALLE_GD_1[[#This Row],[VALOR PPTO]])</f>
        <v>-1.7241379310348748E-4</v>
      </c>
      <c r="AB1529" s="2">
        <f>+DETALLE_GD_1[[#This Row],[VALOR PPTO]]*DETALLE_GD_1[[#This Row],[CANTIDAD RECIBIDA]]</f>
        <v>58000</v>
      </c>
      <c r="AC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29" s="3">
        <f>+DETALLE_GD_1[[#This Row],[CANTIDAD SOLICITADA]]-DETALLE_GD_1[[#This Row],[DEVOLUCIÓN]]</f>
        <v>100</v>
      </c>
      <c r="AE1529" s="38" t="str">
        <f>+_xlfn.XLOOKUP(DETALLE_GD_1[[#This Row],[CODIGO]],PRODUCTOS[CODIGO],PRODUCTOS[DESC CORTA],"",0)</f>
        <v>ESQUINERO GUARDAPOLVO EXTERIOR</v>
      </c>
    </row>
    <row r="1530" spans="1:31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6"/>
      <c r="V1530" s="2"/>
      <c r="W1530">
        <v>6161</v>
      </c>
      <c r="X1530" s="2">
        <v>6579000000</v>
      </c>
      <c r="Y1530" s="6">
        <v>32400</v>
      </c>
      <c r="Z1530" s="38">
        <v>10010</v>
      </c>
      <c r="AA1530" s="86">
        <f>+((DETALLE_GD_1[[#This Row],[VALOR X UN (GD)]]-DETALLE_GD_1[[#This Row],[VALOR PPTO]])/DETALLE_GD_1[[#This Row],[VALOR PPTO]])</f>
        <v>0</v>
      </c>
      <c r="AB1530" s="2">
        <f>+DETALLE_GD_1[[#This Row],[VALOR PPTO]]*DETALLE_GD_1[[#This Row],[CANTIDAD RECIBIDA]]</f>
        <v>32400</v>
      </c>
      <c r="AC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0" s="3">
        <f>+DETALLE_GD_1[[#This Row],[CANTIDAD SOLICITADA]]-DETALLE_GD_1[[#This Row],[DEVOLUCIÓN]]</f>
        <v>100</v>
      </c>
      <c r="AE1530" s="38" t="str">
        <f>+_xlfn.XLOOKUP(DETALLE_GD_1[[#This Row],[CODIGO]],PRODUCTOS[CODIGO],PRODUCTOS[DESC CORTA],"",0)</f>
        <v>ESQUINERO GUARDAPOLVO INTERIOR</v>
      </c>
    </row>
    <row r="1531" spans="1:31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6"/>
      <c r="V1531" s="2"/>
      <c r="W1531">
        <v>6161</v>
      </c>
      <c r="X1531" s="2">
        <v>6579000000</v>
      </c>
      <c r="Y1531" s="6">
        <v>36300</v>
      </c>
      <c r="Z1531" s="38">
        <v>10010</v>
      </c>
      <c r="AA1531" s="86">
        <f>+((DETALLE_GD_1[[#This Row],[VALOR X UN (GD)]]-DETALLE_GD_1[[#This Row],[VALOR PPTO]])/DETALLE_GD_1[[#This Row],[VALOR PPTO]])</f>
        <v>-0.12415977961432505</v>
      </c>
      <c r="AB1531" s="2">
        <f>+DETALLE_GD_1[[#This Row],[VALOR PPTO]]*DETALLE_GD_1[[#This Row],[CANTIDAD RECIBIDA]]</f>
        <v>36300</v>
      </c>
      <c r="AC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1" s="3">
        <f>+DETALLE_GD_1[[#This Row],[CANTIDAD SOLICITADA]]-DETALLE_GD_1[[#This Row],[DEVOLUCIÓN]]</f>
        <v>100</v>
      </c>
      <c r="AE1531" s="38" t="str">
        <f>+_xlfn.XLOOKUP(DETALLE_GD_1[[#This Row],[CODIGO]],PRODUCTOS[CODIGO],PRODUCTOS[DESC CORTA],"",0)</f>
        <v>ESQUINERO CORNIZA EXTERIOR</v>
      </c>
    </row>
    <row r="1532" spans="1:31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6"/>
      <c r="V1532" s="2"/>
      <c r="W1532">
        <v>6161</v>
      </c>
      <c r="X1532" s="2">
        <v>6579000000</v>
      </c>
      <c r="Y1532" s="6">
        <v>30600.000000000007</v>
      </c>
      <c r="Z1532" s="38">
        <v>10010</v>
      </c>
      <c r="AA1532" s="86">
        <f>+((DETALLE_GD_1[[#This Row],[VALOR X UN (GD)]]-DETALLE_GD_1[[#This Row],[VALOR PPTO]])/DETALLE_GD_1[[#This Row],[VALOR PPTO]])</f>
        <v>-0.15558823529411769</v>
      </c>
      <c r="AB1532" s="2">
        <f>+DETALLE_GD_1[[#This Row],[VALOR PPTO]]*DETALLE_GD_1[[#This Row],[CANTIDAD RECIBIDA]]</f>
        <v>30600</v>
      </c>
      <c r="AC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2" s="3">
        <f>+DETALLE_GD_1[[#This Row],[CANTIDAD SOLICITADA]]-DETALLE_GD_1[[#This Row],[DEVOLUCIÓN]]</f>
        <v>100</v>
      </c>
      <c r="AE1532" s="38" t="str">
        <f>+_xlfn.XLOOKUP(DETALLE_GD_1[[#This Row],[CODIGO]],PRODUCTOS[CODIGO],PRODUCTOS[DESC CORTA],"",0)</f>
        <v>ESQUINERO CORNIZA INTERIOR</v>
      </c>
    </row>
    <row r="1533" spans="1:31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6"/>
      <c r="V1533" s="2"/>
      <c r="W1533">
        <v>6161</v>
      </c>
      <c r="X1533" s="2">
        <v>6579000000</v>
      </c>
      <c r="Y1533" s="6">
        <v>81197.881578999979</v>
      </c>
      <c r="Z1533" s="38">
        <v>10010</v>
      </c>
      <c r="AA1533" s="86">
        <f>+((DETALLE_GD_1[[#This Row],[VALOR X UN (GD)]]-DETALLE_GD_1[[#This Row],[VALOR PPTO]])/DETALLE_GD_1[[#This Row],[VALOR PPTO]])</f>
        <v>2.7120392264026835E-2</v>
      </c>
      <c r="AB1533" s="2">
        <f>+DETALLE_GD_1[[#This Row],[VALOR PPTO]]*DETALLE_GD_1[[#This Row],[CANTIDAD RECIBIDA]]</f>
        <v>81197.881599999993</v>
      </c>
      <c r="AC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3" s="3">
        <f>+DETALLE_GD_1[[#This Row],[CANTIDAD SOLICITADA]]-DETALLE_GD_1[[#This Row],[DEVOLUCIÓN]]</f>
        <v>1</v>
      </c>
      <c r="AE1533" s="38">
        <f>+_xlfn.XLOOKUP(DETALLE_GD_1[[#This Row],[CODIGO]],PRODUCTOS[CODIGO],PRODUCTOS[DESC CORTA],"",0)</f>
        <v>0</v>
      </c>
    </row>
    <row r="1534" spans="1:31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562</v>
      </c>
      <c r="G1534" s="81" t="s">
        <v>708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6"/>
      <c r="V1534" s="2"/>
      <c r="W1534">
        <v>6161</v>
      </c>
      <c r="X1534" s="2">
        <v>6579000000</v>
      </c>
      <c r="Y1534" s="6" t="s">
        <v>355</v>
      </c>
      <c r="Z1534" s="38">
        <v>10010</v>
      </c>
      <c r="AA1534" s="86" t="e">
        <f>+((DETALLE_GD_1[[#This Row],[VALOR X UN (GD)]]-DETALLE_GD_1[[#This Row],[VALOR PPTO]])/DETALLE_GD_1[[#This Row],[VALOR PPTO]])</f>
        <v>#DIV/0!</v>
      </c>
      <c r="AB1534" s="2">
        <f>+DETALLE_GD_1[[#This Row],[VALOR PPTO]]*DETALLE_GD_1[[#This Row],[CANTIDAD RECIBIDA]]</f>
        <v>0</v>
      </c>
      <c r="AC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4" s="3">
        <f>+DETALLE_GD_1[[#This Row],[CANTIDAD SOLICITADA]]-DETALLE_GD_1[[#This Row],[DEVOLUCIÓN]]</f>
        <v>50</v>
      </c>
      <c r="AE1534" s="38" t="str">
        <f>+_xlfn.XLOOKUP(DETALLE_GD_1[[#This Row],[CODIGO]],PRODUCTOS[CODIGO],PRODUCTOS[DESC CORTA],"",0)</f>
        <v/>
      </c>
    </row>
    <row r="1535" spans="1:31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6"/>
      <c r="V1535" s="2"/>
      <c r="W1535">
        <v>6161</v>
      </c>
      <c r="X1535" s="2">
        <v>6579000000</v>
      </c>
      <c r="Y1535" s="6">
        <v>35748</v>
      </c>
      <c r="Z1535" s="38">
        <v>10010</v>
      </c>
      <c r="AA1535" s="86">
        <f>+((DETALLE_GD_1[[#This Row],[VALOR X UN (GD)]]-DETALLE_GD_1[[#This Row],[VALOR PPTO]])/DETALLE_GD_1[[#This Row],[VALOR PPTO]])</f>
        <v>6.182165156092656E-2</v>
      </c>
      <c r="AB1535" s="2">
        <f>+DETALLE_GD_1[[#This Row],[VALOR PPTO]]*DETALLE_GD_1[[#This Row],[CANTIDAD RECIBIDA]]</f>
        <v>35748</v>
      </c>
      <c r="AC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5" s="3">
        <f>+DETALLE_GD_1[[#This Row],[CANTIDAD SOLICITADA]]-DETALLE_GD_1[[#This Row],[DEVOLUCIÓN]]</f>
        <v>12</v>
      </c>
      <c r="AE1535" s="38" t="str">
        <f>+_xlfn.XLOOKUP(DETALLE_GD_1[[#This Row],[CODIGO]],PRODUCTOS[CODIGO],PRODUCTOS[DESC CORTA],"",0)</f>
        <v/>
      </c>
    </row>
    <row r="1536" spans="1:31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6"/>
      <c r="V1536" s="2"/>
      <c r="W1536">
        <v>6161</v>
      </c>
      <c r="X1536" s="2">
        <v>6579000000</v>
      </c>
      <c r="Y1536" s="6">
        <v>65494.492760000001</v>
      </c>
      <c r="Z1536" s="38">
        <v>10010</v>
      </c>
      <c r="AA1536" s="86">
        <f>+((DETALLE_GD_1[[#This Row],[VALOR X UN (GD)]]-DETALLE_GD_1[[#This Row],[VALOR PPTO]])/DETALLE_GD_1[[#This Row],[VALOR PPTO]])</f>
        <v>2.9720178606775109E-2</v>
      </c>
      <c r="AB1536" s="2">
        <f>+DETALLE_GD_1[[#This Row],[VALOR PPTO]]*DETALLE_GD_1[[#This Row],[CANTIDAD RECIBIDA]]</f>
        <v>65494.491999999998</v>
      </c>
      <c r="AC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6" s="3">
        <f>+DETALLE_GD_1[[#This Row],[CANTIDAD SOLICITADA]]-DETALLE_GD_1[[#This Row],[DEVOLUCIÓN]]</f>
        <v>20</v>
      </c>
      <c r="AE1536" s="38">
        <f>+_xlfn.XLOOKUP(DETALLE_GD_1[[#This Row],[CODIGO]],PRODUCTOS[CODIGO],PRODUCTOS[DESC CORTA],"",0)</f>
        <v>0</v>
      </c>
    </row>
    <row r="1537" spans="1:31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6"/>
      <c r="V1537" s="2">
        <v>919866</v>
      </c>
      <c r="W1537">
        <v>6161</v>
      </c>
      <c r="X1537" s="2">
        <v>6579000000</v>
      </c>
      <c r="Y1537" s="6">
        <v>30272</v>
      </c>
      <c r="Z1537" s="38">
        <v>10010</v>
      </c>
      <c r="AA1537" s="86">
        <f>+((DETALLE_GD_1[[#This Row],[VALOR X UN (GD)]]-DETALLE_GD_1[[#This Row],[VALOR PPTO]])/DETALLE_GD_1[[#This Row],[VALOR PPTO]])</f>
        <v>7.5977801268498947E-4</v>
      </c>
      <c r="AB1537" s="2">
        <f>+DETALLE_GD_1[[#This Row],[VALOR PPTO]]*DETALLE_GD_1[[#This Row],[CANTIDAD RECIBIDA]]</f>
        <v>30272</v>
      </c>
      <c r="AC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7" s="3">
        <f>+DETALLE_GD_1[[#This Row],[CANTIDAD SOLICITADA]]-DETALLE_GD_1[[#This Row],[DEVOLUCIÓN]]</f>
        <v>4</v>
      </c>
      <c r="AE1537" s="38" t="str">
        <f>+_xlfn.XLOOKUP(DETALLE_GD_1[[#This Row],[CODIGO]],PRODUCTOS[CODIGO],PRODUCTOS[DESC CORTA],"",0)</f>
        <v>CEERRADURA BAÑO 815 TUBULAR</v>
      </c>
    </row>
    <row r="1538" spans="1:31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6"/>
      <c r="V1538" s="2"/>
      <c r="W1538">
        <v>6161</v>
      </c>
      <c r="X1538" s="2">
        <v>6579000000</v>
      </c>
      <c r="Y1538" s="6">
        <v>1410</v>
      </c>
      <c r="Z1538" s="38">
        <v>10010</v>
      </c>
      <c r="AA1538" s="86">
        <f>+((DETALLE_GD_1[[#This Row],[VALOR X UN (GD)]]-DETALLE_GD_1[[#This Row],[VALOR PPTO]])/DETALLE_GD_1[[#This Row],[VALOR PPTO]])</f>
        <v>3.6879432624113473E-2</v>
      </c>
      <c r="AB1538" s="2">
        <f>+DETALLE_GD_1[[#This Row],[VALOR PPTO]]*DETALLE_GD_1[[#This Row],[CANTIDAD RECIBIDA]]</f>
        <v>1410</v>
      </c>
      <c r="AC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8" s="3">
        <f>+DETALLE_GD_1[[#This Row],[CANTIDAD SOLICITADA]]-DETALLE_GD_1[[#This Row],[DEVOLUCIÓN]]</f>
        <v>1</v>
      </c>
      <c r="AE1538" s="38" t="str">
        <f>+_xlfn.XLOOKUP(DETALLE_GD_1[[#This Row],[CODIGO]],PRODUCTOS[CODIGO],PRODUCTOS[DESC CORTA],"",0)</f>
        <v>BOCALLAVE B1 800 ACCESO</v>
      </c>
    </row>
    <row r="1539" spans="1:31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6"/>
      <c r="V1539" s="2"/>
      <c r="W1539">
        <v>6161</v>
      </c>
      <c r="X1539" s="2">
        <v>6579000000</v>
      </c>
      <c r="Y1539" s="6">
        <v>1598</v>
      </c>
      <c r="Z1539" s="38">
        <v>10010</v>
      </c>
      <c r="AA1539" s="86">
        <f>+((DETALLE_GD_1[[#This Row],[VALOR X UN (GD)]]-DETALLE_GD_1[[#This Row],[VALOR PPTO]])/DETALLE_GD_1[[#This Row],[VALOR PPTO]])</f>
        <v>5.8197747183979978E-2</v>
      </c>
      <c r="AB1539" s="2">
        <f>+DETALLE_GD_1[[#This Row],[VALOR PPTO]]*DETALLE_GD_1[[#This Row],[CANTIDAD RECIBIDA]]</f>
        <v>1598</v>
      </c>
      <c r="AC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39" s="3">
        <f>+DETALLE_GD_1[[#This Row],[CANTIDAD SOLICITADA]]-DETALLE_GD_1[[#This Row],[DEVOLUCIÓN]]</f>
        <v>1</v>
      </c>
      <c r="AE1539" s="38" t="str">
        <f>+_xlfn.XLOOKUP(DETALLE_GD_1[[#This Row],[CODIGO]],PRODUCTOS[CODIGO],PRODUCTOS[DESC CORTA],"",0)</f>
        <v>CUADRADILLO EXPANSION 8X</v>
      </c>
    </row>
    <row r="1540" spans="1:31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6"/>
      <c r="V1540" s="2"/>
      <c r="W1540">
        <v>6161</v>
      </c>
      <c r="X1540" s="2">
        <v>6579000000</v>
      </c>
      <c r="Y1540" s="6">
        <v>5084</v>
      </c>
      <c r="Z1540" s="38">
        <v>10010</v>
      </c>
      <c r="AA1540" s="86">
        <f>+((DETALLE_GD_1[[#This Row],[VALOR X UN (GD)]]-DETALLE_GD_1[[#This Row],[VALOR PPTO]])/DETALLE_GD_1[[#This Row],[VALOR PPTO]])</f>
        <v>-2.9504327301337532E-3</v>
      </c>
      <c r="AB1540" s="2">
        <f>+DETALLE_GD_1[[#This Row],[VALOR PPTO]]*DETALLE_GD_1[[#This Row],[CANTIDAD RECIBIDA]]</f>
        <v>5084</v>
      </c>
      <c r="AC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0" s="3">
        <f>+DETALLE_GD_1[[#This Row],[CANTIDAD SOLICITADA]]-DETALLE_GD_1[[#This Row],[DEVOLUCIÓN]]</f>
        <v>1</v>
      </c>
      <c r="AE1540" s="38" t="str">
        <f>+_xlfn.XLOOKUP(DETALLE_GD_1[[#This Row],[CODIGO]],PRODUCTOS[CODIGO],PRODUCTOS[DESC CORTA],"",0)</f>
        <v>MANILLA JUEGO</v>
      </c>
    </row>
    <row r="1541" spans="1:31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6"/>
      <c r="V1541" s="2"/>
      <c r="W1541">
        <v>6161</v>
      </c>
      <c r="X1541" s="2">
        <v>6579000000</v>
      </c>
      <c r="Y1541" s="6">
        <v>4798</v>
      </c>
      <c r="Z1541" s="38">
        <v>10010</v>
      </c>
      <c r="AA1541" s="86">
        <f>+((DETALLE_GD_1[[#This Row],[VALOR X UN (GD)]]-DETALLE_GD_1[[#This Row],[VALOR PPTO]])/DETALLE_GD_1[[#This Row],[VALOR PPTO]])</f>
        <v>-2.7094622759483117E-3</v>
      </c>
      <c r="AB1541" s="2">
        <f>+DETALLE_GD_1[[#This Row],[VALOR PPTO]]*DETALLE_GD_1[[#This Row],[CANTIDAD RECIBIDA]]</f>
        <v>4798</v>
      </c>
      <c r="AC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1" s="3">
        <f>+DETALLE_GD_1[[#This Row],[CANTIDAD SOLICITADA]]-DETALLE_GD_1[[#This Row],[DEVOLUCIÓN]]</f>
        <v>1</v>
      </c>
      <c r="AE1541" s="38" t="str">
        <f>+_xlfn.XLOOKUP(DETALLE_GD_1[[#This Row],[CODIGO]],PRODUCTOS[CODIGO],PRODUCTOS[DESC CORTA],"",0)</f>
        <v>CILINDRO 03 LLAVE/LLAVE</v>
      </c>
    </row>
    <row r="1542" spans="1:31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6"/>
      <c r="V1542" s="2"/>
      <c r="W1542">
        <v>6161</v>
      </c>
      <c r="X1542" s="2">
        <v>6579000000</v>
      </c>
      <c r="Y1542" s="6">
        <v>6738</v>
      </c>
      <c r="Z1542" s="38">
        <v>10010</v>
      </c>
      <c r="AA1542" s="86">
        <f>+((DETALLE_GD_1[[#This Row],[VALOR X UN (GD)]]-DETALLE_GD_1[[#This Row],[VALOR PPTO]])/DETALLE_GD_1[[#This Row],[VALOR PPTO]])</f>
        <v>-7.2721875927574944E-3</v>
      </c>
      <c r="AB1542" s="2">
        <f>+DETALLE_GD_1[[#This Row],[VALOR PPTO]]*DETALLE_GD_1[[#This Row],[CANTIDAD RECIBIDA]]</f>
        <v>6738</v>
      </c>
      <c r="AC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2" s="3">
        <f>+DETALLE_GD_1[[#This Row],[CANTIDAD SOLICITADA]]-DETALLE_GD_1[[#This Row],[DEVOLUCIÓN]]</f>
        <v>1</v>
      </c>
      <c r="AE1542" s="38" t="str">
        <f>+_xlfn.XLOOKUP(DETALLE_GD_1[[#This Row],[CODIGO]],PRODUCTOS[CODIGO],PRODUCTOS[DESC CORTA],"",0)</f>
        <v>CERRADURA DE EMB</v>
      </c>
    </row>
    <row r="1543" spans="1:31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6"/>
      <c r="V1543" s="2"/>
      <c r="W1543">
        <v>6161</v>
      </c>
      <c r="X1543" s="2">
        <v>6579000000</v>
      </c>
      <c r="Y1543" s="6" t="s">
        <v>355</v>
      </c>
      <c r="Z1543" s="38">
        <v>10010</v>
      </c>
      <c r="AA1543" s="86" t="e">
        <f>+((DETALLE_GD_1[[#This Row],[VALOR X UN (GD)]]-DETALLE_GD_1[[#This Row],[VALOR PPTO]])/DETALLE_GD_1[[#This Row],[VALOR PPTO]])</f>
        <v>#DIV/0!</v>
      </c>
      <c r="AB1543" s="2">
        <f>+DETALLE_GD_1[[#This Row],[VALOR PPTO]]*DETALLE_GD_1[[#This Row],[CANTIDAD RECIBIDA]]</f>
        <v>0</v>
      </c>
      <c r="AC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3" s="3">
        <f>+DETALLE_GD_1[[#This Row],[CANTIDAD SOLICITADA]]-DETALLE_GD_1[[#This Row],[DEVOLUCIÓN]]</f>
        <v>1</v>
      </c>
      <c r="AE1543" s="38" t="str">
        <f>+_xlfn.XLOOKUP(DETALLE_GD_1[[#This Row],[CODIGO]],PRODUCTOS[CODIGO],PRODUCTOS[DESC CORTA],"",0)</f>
        <v/>
      </c>
    </row>
    <row r="1544" spans="1:31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6"/>
      <c r="V1544" s="2"/>
      <c r="W1544">
        <v>6161</v>
      </c>
      <c r="X1544" s="2">
        <v>6579000000</v>
      </c>
      <c r="Y1544" s="6">
        <v>52920</v>
      </c>
      <c r="Z1544" s="38">
        <v>10010</v>
      </c>
      <c r="AA1544" s="86">
        <f>+((DETALLE_GD_1[[#This Row],[VALOR X UN (GD)]]-DETALLE_GD_1[[#This Row],[VALOR PPTO]])/DETALLE_GD_1[[#This Row],[VALOR PPTO]])</f>
        <v>-1.9727891156462583E-2</v>
      </c>
      <c r="AB1544" s="2">
        <f>+DETALLE_GD_1[[#This Row],[VALOR PPTO]]*DETALLE_GD_1[[#This Row],[CANTIDAD RECIBIDA]]</f>
        <v>52920</v>
      </c>
      <c r="AC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4" s="3">
        <f>+DETALLE_GD_1[[#This Row],[CANTIDAD SOLICITADA]]-DETALLE_GD_1[[#This Row],[DEVOLUCIÓN]]</f>
        <v>1</v>
      </c>
      <c r="AE1544" s="38" t="str">
        <f>+_xlfn.XLOOKUP(DETALLE_GD_1[[#This Row],[CODIGO]],PRODUCTOS[CODIGO],PRODUCTOS[DESC CORTA],"",0)</f>
        <v/>
      </c>
    </row>
    <row r="1545" spans="1:31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6"/>
      <c r="V1545" s="2"/>
      <c r="W1545">
        <v>6161</v>
      </c>
      <c r="X1545" s="2">
        <v>6579000000</v>
      </c>
      <c r="Y1545" s="6">
        <v>155618.99999999997</v>
      </c>
      <c r="Z1545" s="38">
        <v>10010</v>
      </c>
      <c r="AA1545" s="86">
        <f>+((DETALLE_GD_1[[#This Row],[VALOR X UN (GD)]]-DETALLE_GD_1[[#This Row],[VALOR PPTO]])/DETALLE_GD_1[[#This Row],[VALOR PPTO]])</f>
        <v>1.6707535712223284E-4</v>
      </c>
      <c r="AB1545" s="2">
        <f>+DETALLE_GD_1[[#This Row],[VALOR PPTO]]*DETALLE_GD_1[[#This Row],[CANTIDAD RECIBIDA]]</f>
        <v>155619</v>
      </c>
      <c r="AC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5" s="3">
        <f>+DETALLE_GD_1[[#This Row],[CANTIDAD SOLICITADA]]-DETALLE_GD_1[[#This Row],[DEVOLUCIÓN]]</f>
        <v>3</v>
      </c>
      <c r="AE1545" s="38" t="str">
        <f>+_xlfn.XLOOKUP(DETALLE_GD_1[[#This Row],[CODIGO]],PRODUCTOS[CODIGO],PRODUCTOS[DESC CORTA],"",0)</f>
        <v>PUERTA INTERIOR</v>
      </c>
    </row>
    <row r="1546" spans="1:31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6"/>
      <c r="V1546" s="2"/>
      <c r="W1546">
        <v>6161</v>
      </c>
      <c r="X1546" s="2">
        <v>6579000000</v>
      </c>
      <c r="Y1546" s="6">
        <v>475295.51668</v>
      </c>
      <c r="Z1546" s="38">
        <v>10010</v>
      </c>
      <c r="AA1546" s="86">
        <f>+((DETALLE_GD_1[[#This Row],[VALOR X UN (GD)]]-DETALLE_GD_1[[#This Row],[VALOR PPTO]])/DETALLE_GD_1[[#This Row],[VALOR PPTO]])</f>
        <v>9.3378713886288892E-2</v>
      </c>
      <c r="AB1546" s="2">
        <f>+DETALLE_GD_1[[#This Row],[VALOR PPTO]]*DETALLE_GD_1[[#This Row],[CANTIDAD RECIBIDA]]</f>
        <v>475295.516</v>
      </c>
      <c r="AC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46" s="3">
        <f>+DETALLE_GD_1[[#This Row],[CANTIDAD SOLICITADA]]-DETALLE_GD_1[[#This Row],[DEVOLUCIÓN]]</f>
        <v>40</v>
      </c>
      <c r="AE1546" s="38" t="str">
        <f>+_xlfn.XLOOKUP(DETALLE_GD_1[[#This Row],[CODIGO]],PRODUCTOS[CODIGO],PRODUCTOS[DESC CORTA],"",0)</f>
        <v>PISO TARKET</v>
      </c>
    </row>
    <row r="1547" spans="1:31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6"/>
      <c r="V1547" s="2">
        <v>670507</v>
      </c>
      <c r="W1547">
        <v>6161</v>
      </c>
      <c r="X1547" s="2">
        <v>6579000000</v>
      </c>
      <c r="Y1547" s="6">
        <v>6392</v>
      </c>
      <c r="Z1547" s="38">
        <v>10010</v>
      </c>
      <c r="AA1547" s="86">
        <f>+((DETALLE_GD_1[[#This Row],[VALOR X UN (GD)]]-DETALLE_GD_1[[#This Row],[VALOR PPTO]])/DETALLE_GD_1[[#This Row],[VALOR PPTO]])</f>
        <v>5.8510638297872342E-2</v>
      </c>
      <c r="AB1547" s="2">
        <f>+DETALLE_GD_1[[#This Row],[VALOR PPTO]]*DETALLE_GD_1[[#This Row],[CANTIDAD RECIBIDA]]</f>
        <v>6392</v>
      </c>
      <c r="AC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7" s="3">
        <f>+DETALLE_GD_1[[#This Row],[CANTIDAD SOLICITADA]]-DETALLE_GD_1[[#This Row],[DEVOLUCIÓN]]</f>
        <v>4</v>
      </c>
      <c r="AE1547" s="38" t="str">
        <f>+_xlfn.XLOOKUP(DETALLE_GD_1[[#This Row],[CODIGO]],PRODUCTOS[CODIGO],PRODUCTOS[DESC CORTA],"",0)</f>
        <v>CUADRADILLO EXPANSION 8X</v>
      </c>
    </row>
    <row r="1548" spans="1:31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6"/>
      <c r="V1548" s="2"/>
      <c r="W1548">
        <v>6161</v>
      </c>
      <c r="X1548" s="2">
        <v>6579000000</v>
      </c>
      <c r="Y1548" s="6">
        <v>5640</v>
      </c>
      <c r="Z1548" s="38">
        <v>10010</v>
      </c>
      <c r="AA1548" s="86">
        <f>+((DETALLE_GD_1[[#This Row],[VALOR X UN (GD)]]-DETALLE_GD_1[[#This Row],[VALOR PPTO]])/DETALLE_GD_1[[#This Row],[VALOR PPTO]])</f>
        <v>3.6702127659574466E-2</v>
      </c>
      <c r="AB1548" s="2">
        <f>+DETALLE_GD_1[[#This Row],[VALOR PPTO]]*DETALLE_GD_1[[#This Row],[CANTIDAD RECIBIDA]]</f>
        <v>5640</v>
      </c>
      <c r="AC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8" s="3">
        <f>+DETALLE_GD_1[[#This Row],[CANTIDAD SOLICITADA]]-DETALLE_GD_1[[#This Row],[DEVOLUCIÓN]]</f>
        <v>4</v>
      </c>
      <c r="AE1548" s="38" t="str">
        <f>+_xlfn.XLOOKUP(DETALLE_GD_1[[#This Row],[CODIGO]],PRODUCTOS[CODIGO],PRODUCTOS[DESC CORTA],"",0)</f>
        <v>BOCALLAVE B1 800 ACCESO</v>
      </c>
    </row>
    <row r="1549" spans="1:31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6"/>
      <c r="V1549" s="2"/>
      <c r="W1549">
        <v>6161</v>
      </c>
      <c r="X1549" s="2">
        <v>6579000000</v>
      </c>
      <c r="Y1549" s="6">
        <v>10168</v>
      </c>
      <c r="Z1549" s="38">
        <v>10010</v>
      </c>
      <c r="AA1549" s="86">
        <f>+((DETALLE_GD_1[[#This Row],[VALOR X UN (GD)]]-DETALLE_GD_1[[#This Row],[VALOR PPTO]])/DETALLE_GD_1[[#This Row],[VALOR PPTO]])</f>
        <v>-3.0487804878048782E-3</v>
      </c>
      <c r="AB1549" s="2">
        <f>+DETALLE_GD_1[[#This Row],[VALOR PPTO]]*DETALLE_GD_1[[#This Row],[CANTIDAD RECIBIDA]]</f>
        <v>10168</v>
      </c>
      <c r="AC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49" s="3">
        <f>+DETALLE_GD_1[[#This Row],[CANTIDAD SOLICITADA]]-DETALLE_GD_1[[#This Row],[DEVOLUCIÓN]]</f>
        <v>2</v>
      </c>
      <c r="AE1549" s="38" t="str">
        <f>+_xlfn.XLOOKUP(DETALLE_GD_1[[#This Row],[CODIGO]],PRODUCTOS[CODIGO],PRODUCTOS[DESC CORTA],"",0)</f>
        <v>MANILLA JUEGO</v>
      </c>
    </row>
    <row r="1550" spans="1:31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6"/>
      <c r="V1550" s="2"/>
      <c r="W1550">
        <v>6161</v>
      </c>
      <c r="X1550" s="2">
        <v>6579000000</v>
      </c>
      <c r="Y1550" s="6">
        <v>19192</v>
      </c>
      <c r="Z1550" s="38">
        <v>10010</v>
      </c>
      <c r="AA1550" s="86">
        <f>+((DETALLE_GD_1[[#This Row],[VALOR X UN (GD)]]-DETALLE_GD_1[[#This Row],[VALOR PPTO]])/DETALLE_GD_1[[#This Row],[VALOR PPTO]])</f>
        <v>-2.6052521884118384E-3</v>
      </c>
      <c r="AB1550" s="2">
        <f>+DETALLE_GD_1[[#This Row],[VALOR PPTO]]*DETALLE_GD_1[[#This Row],[CANTIDAD RECIBIDA]]</f>
        <v>19192</v>
      </c>
      <c r="AC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0" s="3">
        <f>+DETALLE_GD_1[[#This Row],[CANTIDAD SOLICITADA]]-DETALLE_GD_1[[#This Row],[DEVOLUCIÓN]]</f>
        <v>4</v>
      </c>
      <c r="AE1550" s="38" t="str">
        <f>+_xlfn.XLOOKUP(DETALLE_GD_1[[#This Row],[CODIGO]],PRODUCTOS[CODIGO],PRODUCTOS[DESC CORTA],"",0)</f>
        <v>CILINDRO 03 LLAVE/LLAVE</v>
      </c>
    </row>
    <row r="1551" spans="1:31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6"/>
      <c r="V1551" s="2"/>
      <c r="W1551">
        <v>6161</v>
      </c>
      <c r="X1551" s="2">
        <v>6579000000</v>
      </c>
      <c r="Y1551" s="6">
        <v>26952</v>
      </c>
      <c r="Z1551" s="38">
        <v>10010</v>
      </c>
      <c r="AA1551" s="86">
        <f>+((DETALLE_GD_1[[#This Row],[VALOR X UN (GD)]]-DETALLE_GD_1[[#This Row],[VALOR PPTO]])/DETALLE_GD_1[[#This Row],[VALOR PPTO]])</f>
        <v>-7.3092905906797269E-3</v>
      </c>
      <c r="AB1551" s="2">
        <f>+DETALLE_GD_1[[#This Row],[VALOR PPTO]]*DETALLE_GD_1[[#This Row],[CANTIDAD RECIBIDA]]</f>
        <v>26952</v>
      </c>
      <c r="AC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1" s="3">
        <f>+DETALLE_GD_1[[#This Row],[CANTIDAD SOLICITADA]]-DETALLE_GD_1[[#This Row],[DEVOLUCIÓN]]</f>
        <v>4</v>
      </c>
      <c r="AE1551" s="38" t="str">
        <f>+_xlfn.XLOOKUP(DETALLE_GD_1[[#This Row],[CODIGO]],PRODUCTOS[CODIGO],PRODUCTOS[DESC CORTA],"",0)</f>
        <v>CERRADURA DE EMB</v>
      </c>
    </row>
    <row r="1552" spans="1:31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6"/>
      <c r="V1552" s="2"/>
      <c r="W1552">
        <v>6161</v>
      </c>
      <c r="X1552" s="2">
        <v>6579000000</v>
      </c>
      <c r="Y1552" s="6">
        <v>27034.133332000001</v>
      </c>
      <c r="Z1552" s="38">
        <v>10010</v>
      </c>
      <c r="AA1552" s="86">
        <f>+((DETALLE_GD_1[[#This Row],[VALOR X UN (GD)]]-DETALLE_GD_1[[#This Row],[VALOR PPTO]])/DETALLE_GD_1[[#This Row],[VALOR PPTO]])</f>
        <v>3.3952144616939288E-2</v>
      </c>
      <c r="AB1552" s="2">
        <f>+DETALLE_GD_1[[#This Row],[VALOR PPTO]]*DETALLE_GD_1[[#This Row],[CANTIDAD RECIBIDA]]</f>
        <v>27034.1332</v>
      </c>
      <c r="AC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2" s="3">
        <f>+DETALLE_GD_1[[#This Row],[CANTIDAD SOLICITADA]]-DETALLE_GD_1[[#This Row],[DEVOLUCIÓN]]</f>
        <v>4</v>
      </c>
      <c r="AE1552" s="38">
        <f>+_xlfn.XLOOKUP(DETALLE_GD_1[[#This Row],[CODIGO]],PRODUCTOS[CODIGO],PRODUCTOS[DESC CORTA],"",0)</f>
        <v>0</v>
      </c>
    </row>
    <row r="1553" spans="1:31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6"/>
      <c r="V1553" s="2"/>
      <c r="W1553">
        <v>6161</v>
      </c>
      <c r="X1553" s="2">
        <v>6579000000</v>
      </c>
      <c r="Y1553" s="6">
        <v>7664</v>
      </c>
      <c r="Z1553" s="38">
        <v>10010</v>
      </c>
      <c r="AA1553" s="86">
        <f>+((DETALLE_GD_1[[#This Row],[VALOR X UN (GD)]]-DETALLE_GD_1[[#This Row],[VALOR PPTO]])/DETALLE_GD_1[[#This Row],[VALOR PPTO]])</f>
        <v>8.0897703549060538E-3</v>
      </c>
      <c r="AB1553" s="2">
        <f>+DETALLE_GD_1[[#This Row],[VALOR PPTO]]*DETALLE_GD_1[[#This Row],[CANTIDAD RECIBIDA]]</f>
        <v>7664</v>
      </c>
      <c r="AC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3" s="3">
        <f>+DETALLE_GD_1[[#This Row],[CANTIDAD SOLICITADA]]-DETALLE_GD_1[[#This Row],[DEVOLUCIÓN]]</f>
        <v>4</v>
      </c>
      <c r="AE1553" s="38" t="str">
        <f>+_xlfn.XLOOKUP(DETALLE_GD_1[[#This Row],[CODIGO]],PRODUCTOS[CODIGO],PRODUCTOS[DESC CORTA],"",0)</f>
        <v>PERCHA SIMPLE YORK</v>
      </c>
    </row>
    <row r="1554" spans="1:31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6"/>
      <c r="V1554" s="2"/>
      <c r="W1554">
        <v>6161</v>
      </c>
      <c r="X1554" s="2">
        <v>6579000000</v>
      </c>
      <c r="Y1554" s="6">
        <v>11626.684384</v>
      </c>
      <c r="Z1554" s="38">
        <v>10010</v>
      </c>
      <c r="AA1554" s="86">
        <f>+((DETALLE_GD_1[[#This Row],[VALOR X UN (GD)]]-DETALLE_GD_1[[#This Row],[VALOR PPTO]])/DETALLE_GD_1[[#This Row],[VALOR PPTO]])</f>
        <v>2.7144454011317615E-5</v>
      </c>
      <c r="AB1554" s="2">
        <f>+DETALLE_GD_1[[#This Row],[VALOR PPTO]]*DETALLE_GD_1[[#This Row],[CANTIDAD RECIBIDA]]</f>
        <v>11626.6844</v>
      </c>
      <c r="AC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4" s="3">
        <f>+DETALLE_GD_1[[#This Row],[CANTIDAD SOLICITADA]]-DETALLE_GD_1[[#This Row],[DEVOLUCIÓN]]</f>
        <v>4</v>
      </c>
      <c r="AE1554" s="38">
        <f>+_xlfn.XLOOKUP(DETALLE_GD_1[[#This Row],[CODIGO]],PRODUCTOS[CODIGO],PRODUCTOS[DESC CORTA],"",0)</f>
        <v>0</v>
      </c>
    </row>
    <row r="1555" spans="1:31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6"/>
      <c r="V1555" s="2"/>
      <c r="W1555">
        <v>6161</v>
      </c>
      <c r="X1555" s="2">
        <v>6579000000</v>
      </c>
      <c r="Y1555" s="6">
        <v>1341.9588640000002</v>
      </c>
      <c r="Z1555" s="38">
        <v>10010</v>
      </c>
      <c r="AA1555" s="86">
        <f>+((DETALLE_GD_1[[#This Row],[VALOR X UN (GD)]]-DETALLE_GD_1[[#This Row],[VALOR PPTO]])/DETALLE_GD_1[[#This Row],[VALOR PPTO]])</f>
        <v>3.0403308833823098E-5</v>
      </c>
      <c r="AB1555" s="2">
        <f>+DETALLE_GD_1[[#This Row],[VALOR PPTO]]*DETALLE_GD_1[[#This Row],[CANTIDAD RECIBIDA]]</f>
        <v>1341.9592</v>
      </c>
      <c r="AC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5" s="3">
        <f>+DETALLE_GD_1[[#This Row],[CANTIDAD SOLICITADA]]-DETALLE_GD_1[[#This Row],[DEVOLUCIÓN]]</f>
        <v>8</v>
      </c>
      <c r="AE1555" s="38">
        <f>+_xlfn.XLOOKUP(DETALLE_GD_1[[#This Row],[CODIGO]],PRODUCTOS[CODIGO],PRODUCTOS[DESC CORTA],"",0)</f>
        <v>0</v>
      </c>
    </row>
    <row r="1556" spans="1:31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6"/>
      <c r="V1556" s="2"/>
      <c r="W1556">
        <v>6161</v>
      </c>
      <c r="X1556" s="2">
        <v>6579000000</v>
      </c>
      <c r="Y1556" s="6">
        <v>9248</v>
      </c>
      <c r="Z1556" s="38">
        <v>10010</v>
      </c>
      <c r="AA1556" s="86">
        <f>+((DETALLE_GD_1[[#This Row],[VALOR X UN (GD)]]-DETALLE_GD_1[[#This Row],[VALOR PPTO]])/DETALLE_GD_1[[#This Row],[VALOR PPTO]])</f>
        <v>2.1626297577854672E-4</v>
      </c>
      <c r="AB1556" s="2">
        <f>+DETALLE_GD_1[[#This Row],[VALOR PPTO]]*DETALLE_GD_1[[#This Row],[CANTIDAD RECIBIDA]]</f>
        <v>9248</v>
      </c>
      <c r="AC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6" s="3">
        <f>+DETALLE_GD_1[[#This Row],[CANTIDAD SOLICITADA]]-DETALLE_GD_1[[#This Row],[DEVOLUCIÓN]]</f>
        <v>4</v>
      </c>
      <c r="AE1556" s="38" t="str">
        <f>+_xlfn.XLOOKUP(DETALLE_GD_1[[#This Row],[CODIGO]],PRODUCTOS[CODIGO],PRODUCTOS[DESC CORTA],"",0)</f>
        <v>CELOSIA ALUMINIO 25X25</v>
      </c>
    </row>
    <row r="1557" spans="1:31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6"/>
      <c r="V1557" s="2"/>
      <c r="W1557">
        <v>6161</v>
      </c>
      <c r="X1557" s="2">
        <v>6579000000</v>
      </c>
      <c r="Y1557" s="6">
        <v>12140</v>
      </c>
      <c r="Z1557" s="38">
        <v>10010</v>
      </c>
      <c r="AA1557" s="86">
        <f>+((DETALLE_GD_1[[#This Row],[VALOR X UN (GD)]]-DETALLE_GD_1[[#This Row],[VALOR PPTO]])/DETALLE_GD_1[[#This Row],[VALOR PPTO]])</f>
        <v>-8.2372322899505767E-4</v>
      </c>
      <c r="AB1557" s="2">
        <f>+DETALLE_GD_1[[#This Row],[VALOR PPTO]]*DETALLE_GD_1[[#This Row],[CANTIDAD RECIBIDA]]</f>
        <v>12140</v>
      </c>
      <c r="AC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7" s="3">
        <f>+DETALLE_GD_1[[#This Row],[CANTIDAD SOLICITADA]]-DETALLE_GD_1[[#This Row],[DEVOLUCIÓN]]</f>
        <v>4</v>
      </c>
      <c r="AE1557" s="38" t="str">
        <f>+_xlfn.XLOOKUP(DETALLE_GD_1[[#This Row],[CODIGO]],PRODUCTOS[CODIGO],PRODUCTOS[DESC CORTA],"",0)</f>
        <v>ARGOLLA TOALLA BENTON</v>
      </c>
    </row>
    <row r="1558" spans="1:31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6"/>
      <c r="V1558" s="2"/>
      <c r="W1558">
        <v>6161</v>
      </c>
      <c r="X1558" s="2">
        <v>6579000000</v>
      </c>
      <c r="Y1558" s="6">
        <v>14528</v>
      </c>
      <c r="Z1558" s="38">
        <v>10010</v>
      </c>
      <c r="AA1558" s="86">
        <f>+((DETALLE_GD_1[[#This Row],[VALOR X UN (GD)]]-DETALLE_GD_1[[#This Row],[VALOR PPTO]])/DETALLE_GD_1[[#This Row],[VALOR PPTO]])</f>
        <v>-0.11102698237885462</v>
      </c>
      <c r="AB1558" s="2">
        <f>+DETALLE_GD_1[[#This Row],[VALOR PPTO]]*DETALLE_GD_1[[#This Row],[CANTIDAD RECIBIDA]]</f>
        <v>14528</v>
      </c>
      <c r="AC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8" s="3">
        <f>+DETALLE_GD_1[[#This Row],[CANTIDAD SOLICITADA]]-DETALLE_GD_1[[#This Row],[DEVOLUCIÓN]]</f>
        <v>4</v>
      </c>
      <c r="AE1558" s="38" t="str">
        <f>+_xlfn.XLOOKUP(DETALLE_GD_1[[#This Row],[CODIGO]],PRODUCTOS[CODIGO],PRODUCTOS[DESC CORTA],"",0)</f>
        <v>PORTA ROLLO BENTON</v>
      </c>
    </row>
    <row r="1559" spans="1:31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6"/>
      <c r="V1559" s="2"/>
      <c r="W1559">
        <v>6161</v>
      </c>
      <c r="X1559" s="2">
        <v>6579000000</v>
      </c>
      <c r="Y1559" s="6">
        <v>63133.935483999994</v>
      </c>
      <c r="Z1559" s="38">
        <v>10010</v>
      </c>
      <c r="AA1559" s="86">
        <f>+((DETALLE_GD_1[[#This Row],[VALOR X UN (GD)]]-DETALLE_GD_1[[#This Row],[VALOR PPTO]])/DETALLE_GD_1[[#This Row],[VALOR PPTO]])</f>
        <v>0.28816616970097464</v>
      </c>
      <c r="AB1559" s="2">
        <f>+DETALLE_GD_1[[#This Row],[VALOR PPTO]]*DETALLE_GD_1[[#This Row],[CANTIDAD RECIBIDA]]</f>
        <v>63133.935599999997</v>
      </c>
      <c r="AC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59" s="3">
        <f>+DETALLE_GD_1[[#This Row],[CANTIDAD SOLICITADA]]-DETALLE_GD_1[[#This Row],[DEVOLUCIÓN]]</f>
        <v>4</v>
      </c>
      <c r="AE1559" s="38">
        <f>+_xlfn.XLOOKUP(DETALLE_GD_1[[#This Row],[CODIGO]],PRODUCTOS[CODIGO],PRODUCTOS[DESC CORTA],"",0)</f>
        <v>0</v>
      </c>
    </row>
    <row r="1560" spans="1:31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6"/>
      <c r="V1560" s="2"/>
      <c r="W1560">
        <v>6161</v>
      </c>
      <c r="X1560" s="2">
        <v>6579000000</v>
      </c>
      <c r="Y1560" s="6">
        <v>81899.965679999994</v>
      </c>
      <c r="Z1560" s="38">
        <v>10010</v>
      </c>
      <c r="AA1560" s="86">
        <f>+((DETALLE_GD_1[[#This Row],[VALOR X UN (GD)]]-DETALLE_GD_1[[#This Row],[VALOR PPTO]])/DETALLE_GD_1[[#This Row],[VALOR PPTO]])</f>
        <v>4.0293056526552117E-7</v>
      </c>
      <c r="AB1560" s="2">
        <f>+DETALLE_GD_1[[#This Row],[VALOR PPTO]]*DETALLE_GD_1[[#This Row],[CANTIDAD RECIBIDA]]</f>
        <v>81899.967000000004</v>
      </c>
      <c r="AC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0" s="3">
        <f>+DETALLE_GD_1[[#This Row],[CANTIDAD SOLICITADA]]-DETALLE_GD_1[[#This Row],[DEVOLUCIÓN]]</f>
        <v>30</v>
      </c>
      <c r="AE1560" s="38" t="str">
        <f>+_xlfn.XLOOKUP(DETALLE_GD_1[[#This Row],[CODIGO]],PRODUCTOS[CODIGO],PRODUCTOS[DESC CORTA],"",0)</f>
        <v>GUARDAPOLVO BLANCO</v>
      </c>
    </row>
    <row r="1561" spans="1:31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6"/>
      <c r="V1561" s="2"/>
      <c r="W1561">
        <v>6161</v>
      </c>
      <c r="X1561" s="2">
        <v>6579000000</v>
      </c>
      <c r="Y1561" s="6">
        <v>63820</v>
      </c>
      <c r="Z1561" s="38">
        <v>10010</v>
      </c>
      <c r="AA1561" s="86">
        <f>+((DETALLE_GD_1[[#This Row],[VALOR X UN (GD)]]-DETALLE_GD_1[[#This Row],[VALOR PPTO]])/DETALLE_GD_1[[#This Row],[VALOR PPTO]])</f>
        <v>-7.8345346286430584E-5</v>
      </c>
      <c r="AB1561" s="2">
        <f>+DETALLE_GD_1[[#This Row],[VALOR PPTO]]*DETALLE_GD_1[[#This Row],[CANTIDAD RECIBIDA]]</f>
        <v>63820</v>
      </c>
      <c r="AC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1" s="3">
        <f>+DETALLE_GD_1[[#This Row],[CANTIDAD SOLICITADA]]-DETALLE_GD_1[[#This Row],[DEVOLUCIÓN]]</f>
        <v>20</v>
      </c>
      <c r="AE1561" s="38" t="str">
        <f>+_xlfn.XLOOKUP(DETALLE_GD_1[[#This Row],[CODIGO]],PRODUCTOS[CODIGO],PRODUCTOS[DESC CORTA],"",0)</f>
        <v>PERFIL ESQUINERO INTERIOR</v>
      </c>
    </row>
    <row r="1562" spans="1:31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6"/>
      <c r="V1562" s="2"/>
      <c r="W1562">
        <v>6161</v>
      </c>
      <c r="X1562" s="2">
        <v>6579000000</v>
      </c>
      <c r="Y1562" s="6">
        <v>48540</v>
      </c>
      <c r="Z1562" s="38">
        <v>10010</v>
      </c>
      <c r="AA1562" s="86">
        <f>+((DETALLE_GD_1[[#This Row],[VALOR X UN (GD)]]-DETALLE_GD_1[[#This Row],[VALOR PPTO]])/DETALLE_GD_1[[#This Row],[VALOR PPTO]])</f>
        <v>-4.1203131437951816E-5</v>
      </c>
      <c r="AB1562" s="2">
        <f>+DETALLE_GD_1[[#This Row],[VALOR PPTO]]*DETALLE_GD_1[[#This Row],[CANTIDAD RECIBIDA]]</f>
        <v>48540</v>
      </c>
      <c r="AC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2" s="3">
        <f>+DETALLE_GD_1[[#This Row],[CANTIDAD SOLICITADA]]-DETALLE_GD_1[[#This Row],[DEVOLUCIÓN]]</f>
        <v>20</v>
      </c>
      <c r="AE1562" s="38" t="str">
        <f>+_xlfn.XLOOKUP(DETALLE_GD_1[[#This Row],[CODIGO]],PRODUCTOS[CODIGO],PRODUCTOS[DESC CORTA],"",0)</f>
        <v>PERFIL ESQUINERO ENCUENTRO</v>
      </c>
    </row>
    <row r="1563" spans="1:31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6"/>
      <c r="V1563" s="2"/>
      <c r="W1563">
        <v>6161</v>
      </c>
      <c r="X1563" s="2">
        <v>6579000000</v>
      </c>
      <c r="Y1563" s="6">
        <v>160831.29661200001</v>
      </c>
      <c r="Z1563" s="38">
        <v>10010</v>
      </c>
      <c r="AA1563" s="86">
        <f>+((DETALLE_GD_1[[#This Row],[VALOR X UN (GD)]]-DETALLE_GD_1[[#This Row],[VALOR PPTO]])/DETALLE_GD_1[[#This Row],[VALOR PPTO]])</f>
        <v>-7.445252777788175E-2</v>
      </c>
      <c r="AB1563" s="2">
        <f>+DETALLE_GD_1[[#This Row],[VALOR PPTO]]*DETALLE_GD_1[[#This Row],[CANTIDAD RECIBIDA]]</f>
        <v>160831.29690000002</v>
      </c>
      <c r="AC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3" s="3">
        <f>+DETALLE_GD_1[[#This Row],[CANTIDAD SOLICITADA]]-DETALLE_GD_1[[#This Row],[DEVOLUCIÓN]]</f>
        <v>9</v>
      </c>
      <c r="AE1563" s="38" t="str">
        <f>+_xlfn.XLOOKUP(DETALLE_GD_1[[#This Row],[CODIGO]],PRODUCTOS[CODIGO],PRODUCTOS[DESC CORTA],"",0)</f>
        <v>VENTILACIÓN PASIVA</v>
      </c>
    </row>
    <row r="1564" spans="1:31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6"/>
      <c r="V1564" s="2"/>
      <c r="W1564">
        <v>6161</v>
      </c>
      <c r="X1564" s="2">
        <v>6579000000</v>
      </c>
      <c r="Y1564" s="6">
        <v>94452.677199999991</v>
      </c>
      <c r="Z1564" s="38">
        <v>10010</v>
      </c>
      <c r="AA1564" s="86">
        <f>+((DETALLE_GD_1[[#This Row],[VALOR X UN (GD)]]-DETALLE_GD_1[[#This Row],[VALOR PPTO]])/DETALLE_GD_1[[#This Row],[VALOR PPTO]])</f>
        <v>2.9988563055514597E-4</v>
      </c>
      <c r="AB1564" s="2">
        <f>+DETALLE_GD_1[[#This Row],[VALOR PPTO]]*DETALLE_GD_1[[#This Row],[CANTIDAD RECIBIDA]]</f>
        <v>94452.675000000003</v>
      </c>
      <c r="AC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4" s="3">
        <f>+DETALLE_GD_1[[#This Row],[CANTIDAD SOLICITADA]]-DETALLE_GD_1[[#This Row],[DEVOLUCIÓN]]</f>
        <v>50</v>
      </c>
      <c r="AE1564" s="38">
        <f>+_xlfn.XLOOKUP(DETALLE_GD_1[[#This Row],[CODIGO]],PRODUCTOS[CODIGO],PRODUCTOS[DESC CORTA],"",0)</f>
        <v>0</v>
      </c>
    </row>
    <row r="1565" spans="1:31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6"/>
      <c r="V1565" s="2">
        <v>3112037</v>
      </c>
      <c r="W1565">
        <v>6161</v>
      </c>
      <c r="X1565" s="2">
        <v>6579000000</v>
      </c>
      <c r="Y1565" s="6">
        <v>3059497.0300320005</v>
      </c>
      <c r="Z1565" s="38">
        <v>10010</v>
      </c>
      <c r="AA1565" s="86">
        <f>+((DETALLE_GD_1[[#This Row],[VALOR X UN (GD)]]-DETALLE_GD_1[[#This Row],[VALOR PPTO]])/DETALLE_GD_1[[#This Row],[VALOR PPTO]])</f>
        <v>1.7172747339854508E-2</v>
      </c>
      <c r="AB1565" s="2">
        <f>+DETALLE_GD_1[[#This Row],[VALOR PPTO]]*DETALLE_GD_1[[#This Row],[CANTIDAD RECIBIDA]]</f>
        <v>3059497.0367999999</v>
      </c>
      <c r="AC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5" s="3">
        <f>+DETALLE_GD_1[[#This Row],[CANTIDAD SOLICITADA]]-DETALLE_GD_1[[#This Row],[DEVOLUCIÓN]]</f>
        <v>144</v>
      </c>
      <c r="AE1565" s="38" t="str">
        <f>+_xlfn.XLOOKUP(DETALLE_GD_1[[#This Row],[CODIGO]],PRODUCTOS[CODIGO],PRODUCTOS[DESC CORTA],"",0)</f>
        <v>SMARTPANEL</v>
      </c>
    </row>
    <row r="1566" spans="1:31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6"/>
      <c r="V1566" s="2">
        <v>6469046</v>
      </c>
      <c r="W1566">
        <v>6161</v>
      </c>
      <c r="X1566" s="2">
        <v>6579000000</v>
      </c>
      <c r="Y1566" s="6">
        <v>30952.44</v>
      </c>
      <c r="Z1566" s="38">
        <v>10010</v>
      </c>
      <c r="AA1566" s="86">
        <f>+((DETALLE_GD_1[[#This Row],[VALOR X UN (GD)]]-DETALLE_GD_1[[#This Row],[VALOR PPTO]])/DETALLE_GD_1[[#This Row],[VALOR PPTO]])</f>
        <v>-8.9077242923396804E-2</v>
      </c>
      <c r="AB1566" s="2">
        <f>+DETALLE_GD_1[[#This Row],[VALOR PPTO]]*DETALLE_GD_1[[#This Row],[CANTIDAD RECIBIDA]]</f>
        <v>30952.350000000002</v>
      </c>
      <c r="AC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6" s="3">
        <f>+DETALLE_GD_1[[#This Row],[CANTIDAD SOLICITADA]]-DETALLE_GD_1[[#This Row],[DEVOLUCIÓN]]</f>
        <v>4500</v>
      </c>
      <c r="AE1566" s="38">
        <f>+_xlfn.XLOOKUP(DETALLE_GD_1[[#This Row],[CODIGO]],PRODUCTOS[CODIGO],PRODUCTOS[DESC CORTA],"",0)</f>
        <v>0</v>
      </c>
    </row>
    <row r="1567" spans="1:31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6"/>
      <c r="V1567" s="2"/>
      <c r="W1567">
        <v>6161</v>
      </c>
      <c r="X1567" s="2">
        <v>6579000000</v>
      </c>
      <c r="Y1567" s="6">
        <v>959764.51785405388</v>
      </c>
      <c r="Z1567" s="38">
        <v>10010</v>
      </c>
      <c r="AA1567" s="86">
        <f>+((DETALLE_GD_1[[#This Row],[VALOR X UN (GD)]]-DETALLE_GD_1[[#This Row],[VALOR PPTO]])/DETALLE_GD_1[[#This Row],[VALOR PPTO]])</f>
        <v>-0.96749640146098337</v>
      </c>
      <c r="AB1567" s="2">
        <f>+DETALLE_GD_1[[#This Row],[VALOR PPTO]]*DETALLE_GD_1[[#This Row],[CANTIDAD RECIBIDA]]</f>
        <v>959764.5</v>
      </c>
      <c r="AC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7" s="3">
        <f>+DETALLE_GD_1[[#This Row],[CANTIDAD SOLICITADA]]-DETALLE_GD_1[[#This Row],[DEVOLUCIÓN]]</f>
        <v>9000</v>
      </c>
      <c r="AE1567" s="38" t="str">
        <f>+_xlfn.XLOOKUP(DETALLE_GD_1[[#This Row],[CODIGO]],PRODUCTOS[CODIGO],PRODUCTOS[DESC CORTA],"",0)</f>
        <v>TORNILLO CRS 6X1 5/8</v>
      </c>
    </row>
    <row r="1568" spans="1:31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6"/>
      <c r="V1568" s="2"/>
      <c r="W1568">
        <v>6161</v>
      </c>
      <c r="X1568" s="2">
        <v>6579000000</v>
      </c>
      <c r="Y1568" s="6">
        <v>2242783.9959000004</v>
      </c>
      <c r="Z1568" s="38">
        <v>10010</v>
      </c>
      <c r="AA1568" s="86">
        <f>+((DETALLE_GD_1[[#This Row],[VALOR X UN (GD)]]-DETALLE_GD_1[[#This Row],[VALOR PPTO]])/DETALLE_GD_1[[#This Row],[VALOR PPTO]])</f>
        <v>3.9040790409633542E-3</v>
      </c>
      <c r="AB1568" s="2">
        <f>+DETALLE_GD_1[[#This Row],[VALOR PPTO]]*DETALLE_GD_1[[#This Row],[CANTIDAD RECIBIDA]]</f>
        <v>2242783.9980000001</v>
      </c>
      <c r="AC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68" s="3">
        <f>+DETALLE_GD_1[[#This Row],[CANTIDAD SOLICITADA]]-DETALLE_GD_1[[#This Row],[DEVOLUCIÓN]]</f>
        <v>140</v>
      </c>
      <c r="AE1568" s="38" t="str">
        <f>+_xlfn.XLOOKUP(DETALLE_GD_1[[#This Row],[CODIGO]],PRODUCTOS[CODIGO],PRODUCTOS[DESC CORTA],"",0)</f>
        <v>VOCANITA EMPAPELADA MURO</v>
      </c>
    </row>
    <row r="1569" spans="1:31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6"/>
      <c r="V1569" s="2"/>
      <c r="W1569">
        <v>6161</v>
      </c>
      <c r="X1569" s="2">
        <v>6579000000</v>
      </c>
      <c r="Y1569" s="6">
        <v>626858.07631999976</v>
      </c>
      <c r="Z1569" s="38">
        <v>10010</v>
      </c>
      <c r="AA1569" s="86">
        <f>+((DETALLE_GD_1[[#This Row],[VALOR X UN (GD)]]-DETALLE_GD_1[[#This Row],[VALOR PPTO]])/DETALLE_GD_1[[#This Row],[VALOR PPTO]])</f>
        <v>1.0959290817468695E-2</v>
      </c>
      <c r="AB1569" s="2">
        <f>+DETALLE_GD_1[[#This Row],[VALOR PPTO]]*DETALLE_GD_1[[#This Row],[CANTIDAD RECIBIDA]]</f>
        <v>626858.07999999996</v>
      </c>
      <c r="AC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69" s="3">
        <f>+DETALLE_GD_1[[#This Row],[CANTIDAD SOLICITADA]]-DETALLE_GD_1[[#This Row],[DEVOLUCIÓN]]</f>
        <v>80</v>
      </c>
      <c r="AE1569" s="38" t="str">
        <f>+_xlfn.XLOOKUP(DETALLE_GD_1[[#This Row],[CODIGO]],PRODUCTOS[CODIGO],PRODUCTOS[DESC CORTA],"",0)</f>
        <v>VOLCANITA RF</v>
      </c>
    </row>
    <row r="1570" spans="1:31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6"/>
      <c r="V1570" s="2"/>
      <c r="W1570">
        <v>6161</v>
      </c>
      <c r="X1570" s="2">
        <v>6579000000</v>
      </c>
      <c r="Y1570" s="6">
        <v>885854.51087999996</v>
      </c>
      <c r="Z1570" s="38">
        <v>10010</v>
      </c>
      <c r="AA1570" s="86">
        <f>+((DETALLE_GD_1[[#This Row],[VALOR X UN (GD)]]-DETALLE_GD_1[[#This Row],[VALOR PPTO]])/DETALLE_GD_1[[#This Row],[VALOR PPTO]])</f>
        <v>2.6765668265851812E-2</v>
      </c>
      <c r="AB1570" s="2">
        <f>+DETALLE_GD_1[[#This Row],[VALOR PPTO]]*DETALLE_GD_1[[#This Row],[CANTIDAD RECIBIDA]]</f>
        <v>885854.51199999999</v>
      </c>
      <c r="AC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0" s="3">
        <f>+DETALLE_GD_1[[#This Row],[CANTIDAD SOLICITADA]]-DETALLE_GD_1[[#This Row],[DEVOLUCIÓN]]</f>
        <v>40</v>
      </c>
      <c r="AE1570" s="38" t="str">
        <f>+_xlfn.XLOOKUP(DETALLE_GD_1[[#This Row],[CODIGO]],PRODUCTOS[CODIGO],PRODUCTOS[DESC CORTA],"",0)</f>
        <v>VOLCANITA EMPAPELADA CIELO</v>
      </c>
    </row>
    <row r="1571" spans="1:31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6"/>
      <c r="V1571" s="2"/>
      <c r="W1571">
        <v>6161</v>
      </c>
      <c r="X1571" s="2">
        <v>6579000000</v>
      </c>
      <c r="Y1571" s="6">
        <v>1622474.7756000008</v>
      </c>
      <c r="Z1571" s="38">
        <v>10010</v>
      </c>
      <c r="AA1571" s="86">
        <f>+((DETALLE_GD_1[[#This Row],[VALOR X UN (GD)]]-DETALLE_GD_1[[#This Row],[VALOR PPTO]])/DETALLE_GD_1[[#This Row],[VALOR PPTO]])</f>
        <v>-3.7891448672276291E-3</v>
      </c>
      <c r="AB1571" s="2">
        <f>+DETALLE_GD_1[[#This Row],[VALOR PPTO]]*DETALLE_GD_1[[#This Row],[CANTIDAD RECIBIDA]]</f>
        <v>1622474.784</v>
      </c>
      <c r="AC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1" s="3">
        <f>+DETALLE_GD_1[[#This Row],[CANTIDAD SOLICITADA]]-DETALLE_GD_1[[#This Row],[DEVOLUCIÓN]]</f>
        <v>168</v>
      </c>
      <c r="AE1571" s="38" t="str">
        <f>+_xlfn.XLOOKUP(DETALLE_GD_1[[#This Row],[CODIGO]],PRODUCTOS[CODIGO],PRODUCTOS[DESC CORTA],"",0)</f>
        <v>OSB 9.5</v>
      </c>
    </row>
    <row r="1572" spans="1:31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6"/>
      <c r="V1572" s="2"/>
      <c r="W1572">
        <v>6161</v>
      </c>
      <c r="X1572" s="2">
        <v>6579000000</v>
      </c>
      <c r="Y1572" s="6">
        <v>946350.47999999986</v>
      </c>
      <c r="Z1572" s="38">
        <v>10010</v>
      </c>
      <c r="AA1572" s="86">
        <f>+((DETALLE_GD_1[[#This Row],[VALOR X UN (GD)]]-DETALLE_GD_1[[#This Row],[VALOR PPTO]])/DETALLE_GD_1[[#This Row],[VALOR PPTO]])</f>
        <v>-4.2267642092535555E-7</v>
      </c>
      <c r="AB1572" s="2">
        <f>+DETALLE_GD_1[[#This Row],[VALOR PPTO]]*DETALLE_GD_1[[#This Row],[CANTIDAD RECIBIDA]]</f>
        <v>946350.4</v>
      </c>
      <c r="AC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2" s="3">
        <f>+DETALLE_GD_1[[#This Row],[CANTIDAD SOLICITADA]]-DETALLE_GD_1[[#This Row],[DEVOLUCIÓN]]</f>
        <v>2000</v>
      </c>
      <c r="AE1572" s="38" t="str">
        <f>+_xlfn.XLOOKUP(DETALLE_GD_1[[#This Row],[CODIGO]],PRODUCTOS[CODIGO],PRODUCTOS[DESC CORTA],"",0)</f>
        <v>TORNILLO SIMPSON 6"</v>
      </c>
    </row>
    <row r="1573" spans="1:31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6"/>
      <c r="V1573" s="2"/>
      <c r="W1573">
        <v>6161</v>
      </c>
      <c r="X1573" s="2">
        <v>6579000000</v>
      </c>
      <c r="Y1573" s="6">
        <v>10545.292710000002</v>
      </c>
      <c r="Z1573" s="38">
        <v>10010</v>
      </c>
      <c r="AA1573" s="86">
        <f>+((DETALLE_GD_1[[#This Row],[VALOR X UN (GD)]]-DETALLE_GD_1[[#This Row],[VALOR PPTO]])/DETALLE_GD_1[[#This Row],[VALOR PPTO]])</f>
        <v>8.0197633209320524E-2</v>
      </c>
      <c r="AB1573" s="2">
        <f>+DETALLE_GD_1[[#This Row],[VALOR PPTO]]*DETALLE_GD_1[[#This Row],[CANTIDAD RECIBIDA]]</f>
        <v>10545.2925</v>
      </c>
      <c r="AC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3" s="3">
        <f>+DETALLE_GD_1[[#This Row],[CANTIDAD SOLICITADA]]-DETALLE_GD_1[[#This Row],[DEVOLUCIÓN]]</f>
        <v>5</v>
      </c>
      <c r="AE1573" s="38" t="str">
        <f>+_xlfn.XLOOKUP(DETALLE_GD_1[[#This Row],[CODIGO]],PRODUCTOS[CODIGO],PRODUCTOS[DESC CORTA],"",0)</f>
        <v>TRAPOS DE ASEO</v>
      </c>
    </row>
    <row r="1574" spans="1:31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6"/>
      <c r="V1574" s="2"/>
      <c r="W1574">
        <v>6161</v>
      </c>
      <c r="X1574" s="2">
        <v>6579000000</v>
      </c>
      <c r="Y1574" s="6">
        <v>12784.54386</v>
      </c>
      <c r="Z1574" s="38">
        <v>10010</v>
      </c>
      <c r="AA1574" s="86">
        <f>+((DETALLE_GD_1[[#This Row],[VALOR X UN (GD)]]-DETALLE_GD_1[[#This Row],[VALOR PPTO]])/DETALLE_GD_1[[#This Row],[VALOR PPTO]])</f>
        <v>-5.2684226401571027E-2</v>
      </c>
      <c r="AB1574" s="2">
        <f>+DETALLE_GD_1[[#This Row],[VALOR PPTO]]*DETALLE_GD_1[[#This Row],[CANTIDAD RECIBIDA]]</f>
        <v>12784.543800000001</v>
      </c>
      <c r="AC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4" s="3">
        <f>+DETALLE_GD_1[[#This Row],[CANTIDAD SOLICITADA]]-DETALLE_GD_1[[#This Row],[DEVOLUCIÓN]]</f>
        <v>6</v>
      </c>
      <c r="AE1574" s="38" t="str">
        <f>+_xlfn.XLOOKUP(DETALLE_GD_1[[#This Row],[CODIGO]],PRODUCTOS[CODIGO],PRODUCTOS[DESC CORTA],"",0)</f>
        <v>DUCO</v>
      </c>
    </row>
    <row r="1575" spans="1:31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6"/>
      <c r="V1575" s="2"/>
      <c r="W1575">
        <v>6161</v>
      </c>
      <c r="X1575" s="2">
        <v>6579000000</v>
      </c>
      <c r="Y1575" s="6">
        <v>28575.132740000001</v>
      </c>
      <c r="Z1575" s="38">
        <v>10010</v>
      </c>
      <c r="AA1575" s="86">
        <f>+((DETALLE_GD_1[[#This Row],[VALOR X UN (GD)]]-DETALLE_GD_1[[#This Row],[VALOR PPTO]])/DETALLE_GD_1[[#This Row],[VALOR PPTO]])</f>
        <v>2.3750370645694318E-3</v>
      </c>
      <c r="AB1575" s="2">
        <f>+DETALLE_GD_1[[#This Row],[VALOR PPTO]]*DETALLE_GD_1[[#This Row],[CANTIDAD RECIBIDA]]</f>
        <v>28575.133000000002</v>
      </c>
      <c r="AC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5" s="3">
        <f>+DETALLE_GD_1[[#This Row],[CANTIDAD SOLICITADA]]-DETALLE_GD_1[[#This Row],[DEVOLUCIÓN]]</f>
        <v>10</v>
      </c>
      <c r="AE1575" s="38" t="str">
        <f>+_xlfn.XLOOKUP(DETALLE_GD_1[[#This Row],[CODIGO]],PRODUCTOS[CODIGO],PRODUCTOS[DESC CORTA],"",0)</f>
        <v>RODILLO CHIPORRO</v>
      </c>
    </row>
    <row r="1576" spans="1:31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6"/>
      <c r="V1576" s="2"/>
      <c r="W1576">
        <v>6161</v>
      </c>
      <c r="X1576" s="2">
        <v>6579000000</v>
      </c>
      <c r="Y1576" s="6">
        <v>0</v>
      </c>
      <c r="Z1576" s="38">
        <v>10010</v>
      </c>
      <c r="AA1576" s="86">
        <f>+((DETALLE_GD_1[[#This Row],[VALOR X UN (GD)]]-DETALLE_GD_1[[#This Row],[VALOR PPTO]])/DETALLE_GD_1[[#This Row],[VALOR PPTO]])</f>
        <v>1.417004048582996E-2</v>
      </c>
      <c r="AB1576" s="2">
        <f>+DETALLE_GD_1[[#This Row],[VALOR PPTO]]*DETALLE_GD_1[[#This Row],[CANTIDAD RECIBIDA]]</f>
        <v>0</v>
      </c>
      <c r="AC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6" s="3">
        <f>+DETALLE_GD_1[[#This Row],[CANTIDAD SOLICITADA]]-DETALLE_GD_1[[#This Row],[DEVOLUCIÓN]]</f>
        <v>0</v>
      </c>
      <c r="AE1576" s="38">
        <f>+_xlfn.XLOOKUP(DETALLE_GD_1[[#This Row],[CODIGO]],PRODUCTOS[CODIGO],PRODUCTOS[DESC CORTA],"",0)</f>
        <v>0</v>
      </c>
    </row>
    <row r="1577" spans="1:31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6"/>
      <c r="V1577" s="2">
        <v>519679</v>
      </c>
      <c r="W1577">
        <v>6161</v>
      </c>
      <c r="X1577" s="2">
        <v>6579000000</v>
      </c>
      <c r="Y1577" s="6">
        <v>475295.51668</v>
      </c>
      <c r="Z1577" s="38">
        <v>10010</v>
      </c>
      <c r="AA1577" s="86">
        <f>+((DETALLE_GD_1[[#This Row],[VALOR X UN (GD)]]-DETALLE_GD_1[[#This Row],[VALOR PPTO]])/DETALLE_GD_1[[#This Row],[VALOR PPTO]])</f>
        <v>9.3380817840494901E-2</v>
      </c>
      <c r="AB1577" s="2">
        <f>+DETALLE_GD_1[[#This Row],[VALOR PPTO]]*DETALLE_GD_1[[#This Row],[CANTIDAD RECIBIDA]]</f>
        <v>475295.516</v>
      </c>
      <c r="AC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7" s="3">
        <f>+DETALLE_GD_1[[#This Row],[CANTIDAD SOLICITADA]]-DETALLE_GD_1[[#This Row],[DEVOLUCIÓN]]</f>
        <v>40</v>
      </c>
      <c r="AE1577" s="38" t="str">
        <f>+_xlfn.XLOOKUP(DETALLE_GD_1[[#This Row],[CODIGO]],PRODUCTOS[CODIGO],PRODUCTOS[DESC CORTA],"",0)</f>
        <v>PISO TARKET</v>
      </c>
    </row>
    <row r="1578" spans="1:31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800</v>
      </c>
      <c r="H1578" s="81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6"/>
      <c r="V1578" s="2">
        <v>1297702</v>
      </c>
      <c r="W1578">
        <v>6161</v>
      </c>
      <c r="X1578" s="2">
        <v>6579000000</v>
      </c>
      <c r="Y1578" s="6" t="s">
        <v>355</v>
      </c>
      <c r="Z1578" s="38">
        <v>10010</v>
      </c>
      <c r="AA1578" s="86" t="e">
        <f>+((DETALLE_GD_1[[#This Row],[VALOR X UN (GD)]]-DETALLE_GD_1[[#This Row],[VALOR PPTO]])/DETALLE_GD_1[[#This Row],[VALOR PPTO]])</f>
        <v>#DIV/0!</v>
      </c>
      <c r="AB1578" s="2">
        <f>+DETALLE_GD_1[[#This Row],[VALOR PPTO]]*DETALLE_GD_1[[#This Row],[CANTIDAD RECIBIDA]]</f>
        <v>0</v>
      </c>
      <c r="AC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78" s="3">
        <f>+DETALLE_GD_1[[#This Row],[CANTIDAD SOLICITADA]]-DETALLE_GD_1[[#This Row],[DEVOLUCIÓN]]</f>
        <v>96</v>
      </c>
      <c r="AE1578" s="38" t="str">
        <f>+_xlfn.XLOOKUP(DETALLE_GD_1[[#This Row],[CODIGO]],PRODUCTOS[CODIGO],PRODUCTOS[DESC CORTA],"",0)</f>
        <v/>
      </c>
    </row>
    <row r="1579" spans="1:31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6" t="s">
        <v>2014</v>
      </c>
      <c r="V1579" s="2">
        <v>7557845</v>
      </c>
      <c r="W1579">
        <v>6160</v>
      </c>
      <c r="X1579" s="2">
        <v>6579000000</v>
      </c>
      <c r="Y1579" s="6">
        <v>4315500</v>
      </c>
      <c r="Z1579" s="38">
        <v>10010</v>
      </c>
      <c r="AA1579" s="86">
        <f>+((DETALLE_GD_1[[#This Row],[VALOR X UN (GD)]]-DETALLE_GD_1[[#This Row],[VALOR PPTO]])/DETALLE_GD_1[[#This Row],[VALOR PPTO]])</f>
        <v>-8.6131386861313872E-3</v>
      </c>
      <c r="AB1579" s="2">
        <f>+DETALLE_GD_1[[#This Row],[VALOR PPTO]]*DETALLE_GD_1[[#This Row],[CANTIDAD RECIBIDA]]</f>
        <v>4315500</v>
      </c>
      <c r="AC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79" s="3">
        <f>+DETALLE_GD_1[[#This Row],[CANTIDAD SOLICITADA]]-DETALLE_GD_1[[#This Row],[DEVOLUCIÓN]]</f>
        <v>21</v>
      </c>
      <c r="AE1579" s="38" t="str">
        <f>+_xlfn.XLOOKUP(DETALLE_GD_1[[#This Row],[CODIGO]],PRODUCTOS[CODIGO],PRODUCTOS[DESC CORTA],"",0)</f>
        <v>VENTANA V-01</v>
      </c>
    </row>
    <row r="1580" spans="1:31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6" t="s">
        <v>2014</v>
      </c>
      <c r="V1580" s="2"/>
      <c r="W1580">
        <v>6160</v>
      </c>
      <c r="X1580" s="2">
        <v>6579000000</v>
      </c>
      <c r="Y1580" s="6">
        <v>506145</v>
      </c>
      <c r="Z1580" s="38">
        <v>10010</v>
      </c>
      <c r="AA1580" s="86">
        <f>+((DETALLE_GD_1[[#This Row],[VALOR X UN (GD)]]-DETALLE_GD_1[[#This Row],[VALOR PPTO]])/DETALLE_GD_1[[#This Row],[VALOR PPTO]])</f>
        <v>0.19141747918086716</v>
      </c>
      <c r="AB1580" s="2">
        <f>+DETALLE_GD_1[[#This Row],[VALOR PPTO]]*DETALLE_GD_1[[#This Row],[CANTIDAD RECIBIDA]]</f>
        <v>506145</v>
      </c>
      <c r="AC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0" s="3">
        <f>+DETALLE_GD_1[[#This Row],[CANTIDAD SOLICITADA]]-DETALLE_GD_1[[#This Row],[DEVOLUCIÓN]]</f>
        <v>5</v>
      </c>
      <c r="AE1580" s="38">
        <f>+_xlfn.XLOOKUP(DETALLE_GD_1[[#This Row],[CODIGO]],PRODUCTOS[CODIGO],PRODUCTOS[DESC CORTA],"",0)</f>
        <v>0</v>
      </c>
    </row>
    <row r="1581" spans="1:31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6" t="s">
        <v>2014</v>
      </c>
      <c r="V1581" s="2"/>
      <c r="W1581">
        <v>6160</v>
      </c>
      <c r="X1581" s="2">
        <v>6579000000</v>
      </c>
      <c r="Y1581" s="6">
        <v>2450973</v>
      </c>
      <c r="Z1581" s="38">
        <v>10010</v>
      </c>
      <c r="AA1581" s="86">
        <f>+((DETALLE_GD_1[[#This Row],[VALOR X UN (GD)]]-DETALLE_GD_1[[#This Row],[VALOR PPTO]])/DETALLE_GD_1[[#This Row],[VALOR PPTO]])</f>
        <v>9.2009173499667279E-2</v>
      </c>
      <c r="AB1581" s="2">
        <f>+DETALLE_GD_1[[#This Row],[VALOR PPTO]]*DETALLE_GD_1[[#This Row],[CANTIDAD RECIBIDA]]</f>
        <v>2450973</v>
      </c>
      <c r="AC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81" s="3">
        <f>+DETALLE_GD_1[[#This Row],[CANTIDAD SOLICITADA]]-DETALLE_GD_1[[#This Row],[DEVOLUCIÓN]]</f>
        <v>7</v>
      </c>
      <c r="AE1581" s="38" t="str">
        <f>+_xlfn.XLOOKUP(DETALLE_GD_1[[#This Row],[CODIGO]],PRODUCTOS[CODIGO],PRODUCTOS[DESC CORTA],"",0)</f>
        <v>VENTANA V.05</v>
      </c>
    </row>
    <row r="1582" spans="1:31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6"/>
      <c r="V1582" s="2">
        <v>309749</v>
      </c>
      <c r="W1582">
        <v>6188</v>
      </c>
      <c r="X1582" s="2">
        <v>6579000000</v>
      </c>
      <c r="Y1582" s="6">
        <v>10485</v>
      </c>
      <c r="Z1582" s="38">
        <v>10010</v>
      </c>
      <c r="AA1582" s="86">
        <f>+((DETALLE_GD_1[[#This Row],[VALOR X UN (GD)]]-DETALLE_GD_1[[#This Row],[VALOR PPTO]])/DETALLE_GD_1[[#This Row],[VALOR PPTO]])</f>
        <v>9.2799227467811093E-2</v>
      </c>
      <c r="AB1582" s="2">
        <f>+DETALLE_GD_1[[#This Row],[VALOR PPTO]]*DETALLE_GD_1[[#This Row],[CANTIDAD RECIBIDA]]</f>
        <v>10485</v>
      </c>
      <c r="AC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2" s="3">
        <f>+DETALLE_GD_1[[#This Row],[CANTIDAD SOLICITADA]]-DETALLE_GD_1[[#This Row],[DEVOLUCIÓN]]</f>
        <v>3</v>
      </c>
      <c r="AE1582" s="38" t="str">
        <f>+_xlfn.XLOOKUP(DETALLE_GD_1[[#This Row],[CODIGO]],PRODUCTOS[CODIGO],PRODUCTOS[DESC CORTA],"",0)</f>
        <v>BURLETE PVC</v>
      </c>
    </row>
    <row r="1583" spans="1:31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6"/>
      <c r="V1583" s="2"/>
      <c r="W1583">
        <v>6188</v>
      </c>
      <c r="X1583" s="2">
        <v>6579000000</v>
      </c>
      <c r="Y1583" s="6">
        <v>38292</v>
      </c>
      <c r="Z1583" s="38">
        <v>10010</v>
      </c>
      <c r="AA1583" s="86">
        <f>+((DETALLE_GD_1[[#This Row],[VALOR X UN (GD)]]-DETALLE_GD_1[[#This Row],[VALOR PPTO]])/DETALLE_GD_1[[#This Row],[VALOR PPTO]])</f>
        <v>-7.8345346286430584E-5</v>
      </c>
      <c r="AB1583" s="2">
        <f>+DETALLE_GD_1[[#This Row],[VALOR PPTO]]*DETALLE_GD_1[[#This Row],[CANTIDAD RECIBIDA]]</f>
        <v>38292</v>
      </c>
      <c r="AC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3" s="3">
        <f>+DETALLE_GD_1[[#This Row],[CANTIDAD SOLICITADA]]-DETALLE_GD_1[[#This Row],[DEVOLUCIÓN]]</f>
        <v>12</v>
      </c>
      <c r="AE1583" s="38" t="str">
        <f>+_xlfn.XLOOKUP(DETALLE_GD_1[[#This Row],[CODIGO]],PRODUCTOS[CODIGO],PRODUCTOS[DESC CORTA],"",0)</f>
        <v>PERFIL ESQUINERO INTERIOR</v>
      </c>
    </row>
    <row r="1584" spans="1:31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6"/>
      <c r="V1584" s="2"/>
      <c r="W1584">
        <v>6188</v>
      </c>
      <c r="X1584" s="2">
        <v>6579000000</v>
      </c>
      <c r="Y1584" s="6">
        <v>19416</v>
      </c>
      <c r="Z1584" s="38">
        <v>10010</v>
      </c>
      <c r="AA1584" s="86">
        <f>+((DETALLE_GD_1[[#This Row],[VALOR X UN (GD)]]-DETALLE_GD_1[[#This Row],[VALOR PPTO]])/DETALLE_GD_1[[#This Row],[VALOR PPTO]])</f>
        <v>-5.1503914297486609E-5</v>
      </c>
      <c r="AB1584" s="2">
        <f>+DETALLE_GD_1[[#This Row],[VALOR PPTO]]*DETALLE_GD_1[[#This Row],[CANTIDAD RECIBIDA]]</f>
        <v>19416</v>
      </c>
      <c r="AC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4" s="3">
        <f>+DETALLE_GD_1[[#This Row],[CANTIDAD SOLICITADA]]-DETALLE_GD_1[[#This Row],[DEVOLUCIÓN]]</f>
        <v>8</v>
      </c>
      <c r="AE1584" s="38" t="str">
        <f>+_xlfn.XLOOKUP(DETALLE_GD_1[[#This Row],[CODIGO]],PRODUCTOS[CODIGO],PRODUCTOS[DESC CORTA],"",0)</f>
        <v>PERFIL ESQUINERO ENCUENTRO</v>
      </c>
    </row>
    <row r="1585" spans="1:31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6"/>
      <c r="V1585" s="2"/>
      <c r="W1585">
        <v>6188</v>
      </c>
      <c r="X1585" s="2">
        <v>6579000000</v>
      </c>
      <c r="Y1585" s="6">
        <v>6936</v>
      </c>
      <c r="Z1585" s="38">
        <v>10010</v>
      </c>
      <c r="AA1585" s="86">
        <f>+((DETALLE_GD_1[[#This Row],[VALOR X UN (GD)]]-DETALLE_GD_1[[#This Row],[VALOR PPTO]])/DETALLE_GD_1[[#This Row],[VALOR PPTO]])</f>
        <v>1.4416089965388451E-4</v>
      </c>
      <c r="AB1585" s="2">
        <f>+DETALLE_GD_1[[#This Row],[VALOR PPTO]]*DETALLE_GD_1[[#This Row],[CANTIDAD RECIBIDA]]</f>
        <v>6936</v>
      </c>
      <c r="AC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5" s="3">
        <f>+DETALLE_GD_1[[#This Row],[CANTIDAD SOLICITADA]]-DETALLE_GD_1[[#This Row],[DEVOLUCIÓN]]</f>
        <v>3</v>
      </c>
      <c r="AE1585" s="38" t="str">
        <f>+_xlfn.XLOOKUP(DETALLE_GD_1[[#This Row],[CODIGO]],PRODUCTOS[CODIGO],PRODUCTOS[DESC CORTA],"",0)</f>
        <v>CELOSIA ALUMINIO 25X25</v>
      </c>
    </row>
    <row r="1586" spans="1:31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722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6"/>
      <c r="V1586" s="2"/>
      <c r="W1586">
        <v>6188</v>
      </c>
      <c r="X1586" s="2">
        <v>6579000000</v>
      </c>
      <c r="Y1586" s="6" t="s">
        <v>355</v>
      </c>
      <c r="Z1586" s="38">
        <v>10010</v>
      </c>
      <c r="AA1586" s="86" t="e">
        <f>+((DETALLE_GD_1[[#This Row],[VALOR X UN (GD)]]-DETALLE_GD_1[[#This Row],[VALOR PPTO]])/DETALLE_GD_1[[#This Row],[VALOR PPTO]])</f>
        <v>#DIV/0!</v>
      </c>
      <c r="AB1586" s="2">
        <f>+DETALLE_GD_1[[#This Row],[VALOR PPTO]]*DETALLE_GD_1[[#This Row],[CANTIDAD RECIBIDA]]</f>
        <v>0</v>
      </c>
      <c r="AC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6" s="3">
        <f>+DETALLE_GD_1[[#This Row],[CANTIDAD SOLICITADA]]-DETALLE_GD_1[[#This Row],[DEVOLUCIÓN]]</f>
        <v>3</v>
      </c>
      <c r="AE1586" s="38" t="str">
        <f>+_xlfn.XLOOKUP(DETALLE_GD_1[[#This Row],[CODIGO]],PRODUCTOS[CODIGO],PRODUCTOS[DESC CORTA],"",0)</f>
        <v/>
      </c>
    </row>
    <row r="1587" spans="1:31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6"/>
      <c r="V1587" s="2"/>
      <c r="W1587">
        <v>6188</v>
      </c>
      <c r="X1587" s="2">
        <v>6579000000</v>
      </c>
      <c r="Y1587" s="6">
        <v>4880.2160000000003</v>
      </c>
      <c r="Z1587" s="38">
        <v>10010</v>
      </c>
      <c r="AA1587" s="86">
        <f>+((DETALLE_GD_1[[#This Row],[VALOR X UN (GD)]]-DETALLE_GD_1[[#This Row],[VALOR PPTO]])/DETALLE_GD_1[[#This Row],[VALOR PPTO]])</f>
        <v>-4.0981926970292619E-5</v>
      </c>
      <c r="AB1587" s="2">
        <f>+DETALLE_GD_1[[#This Row],[VALOR PPTO]]*DETALLE_GD_1[[#This Row],[CANTIDAD RECIBIDA]]</f>
        <v>4880.2000000000007</v>
      </c>
      <c r="AC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7" s="3">
        <f>+DETALLE_GD_1[[#This Row],[CANTIDAD SOLICITADA]]-DETALLE_GD_1[[#This Row],[DEVOLUCIÓN]]</f>
        <v>1000</v>
      </c>
      <c r="AE1587" s="38" t="str">
        <f>+_xlfn.XLOOKUP(DETALLE_GD_1[[#This Row],[CODIGO]],PRODUCTOS[CODIGO],PRODUCTOS[DESC CORTA],"",0)</f>
        <v>TORNILLO CRS 6X2 1/4</v>
      </c>
    </row>
    <row r="1588" spans="1:31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6"/>
      <c r="V1588" s="2"/>
      <c r="W1588">
        <v>6188</v>
      </c>
      <c r="X1588" s="2">
        <v>6579000000</v>
      </c>
      <c r="Y1588" s="6">
        <v>58200</v>
      </c>
      <c r="Z1588" s="38">
        <v>10010</v>
      </c>
      <c r="AA1588" s="86">
        <f>+((DETALLE_GD_1[[#This Row],[VALOR X UN (GD)]]-DETALLE_GD_1[[#This Row],[VALOR PPTO]])/DETALLE_GD_1[[#This Row],[VALOR PPTO]])</f>
        <v>0</v>
      </c>
      <c r="AB1588" s="2">
        <f>+DETALLE_GD_1[[#This Row],[VALOR PPTO]]*DETALLE_GD_1[[#This Row],[CANTIDAD RECIBIDA]]</f>
        <v>58200</v>
      </c>
      <c r="AC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8" s="3">
        <f>+DETALLE_GD_1[[#This Row],[CANTIDAD SOLICITADA]]-DETALLE_GD_1[[#This Row],[DEVOLUCIÓN]]</f>
        <v>3</v>
      </c>
      <c r="AE1588" s="38" t="str">
        <f>+_xlfn.XLOOKUP(DETALLE_GD_1[[#This Row],[CODIGO]],PRODUCTOS[CODIGO],PRODUCTOS[DESC CORTA],"",0)</f>
        <v>EXTRT</v>
      </c>
    </row>
    <row r="1589" spans="1:31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6"/>
      <c r="V1589" s="2"/>
      <c r="W1589">
        <v>6188</v>
      </c>
      <c r="X1589" s="2">
        <v>6579000000</v>
      </c>
      <c r="Y1589" s="6">
        <v>5858.926316</v>
      </c>
      <c r="Z1589" s="38">
        <v>10010</v>
      </c>
      <c r="AA1589" s="86">
        <f>+((DETALLE_GD_1[[#This Row],[VALOR X UN (GD)]]-DETALLE_GD_1[[#This Row],[VALOR PPTO]])/DETALLE_GD_1[[#This Row],[VALOR PPTO]])</f>
        <v>-0.16486406110170632</v>
      </c>
      <c r="AB1589" s="2">
        <f>+DETALLE_GD_1[[#This Row],[VALOR PPTO]]*DETALLE_GD_1[[#This Row],[CANTIDAD RECIBIDA]]</f>
        <v>5858.9264000000003</v>
      </c>
      <c r="AC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89" s="3">
        <f>+DETALLE_GD_1[[#This Row],[CANTIDAD SOLICITADA]]-DETALLE_GD_1[[#This Row],[DEVOLUCIÓN]]</f>
        <v>2</v>
      </c>
      <c r="AE1589" s="38">
        <f>+_xlfn.XLOOKUP(DETALLE_GD_1[[#This Row],[CODIGO]],PRODUCTOS[CODIGO],PRODUCTOS[DESC CORTA],"",0)</f>
        <v>0</v>
      </c>
    </row>
    <row r="1590" spans="1:31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6"/>
      <c r="V1590" s="2"/>
      <c r="W1590">
        <v>6188</v>
      </c>
      <c r="X1590" s="2">
        <v>6579000000</v>
      </c>
      <c r="Y1590" s="6">
        <v>20688.000000000004</v>
      </c>
      <c r="Z1590" s="38">
        <v>10010</v>
      </c>
      <c r="AA1590" s="86">
        <f>+((DETALLE_GD_1[[#This Row],[VALOR X UN (GD)]]-DETALLE_GD_1[[#This Row],[VALOR PPTO]])/DETALLE_GD_1[[#This Row],[VALOR PPTO]])</f>
        <v>0.18551821345707656</v>
      </c>
      <c r="AB1590" s="2">
        <f>+DETALLE_GD_1[[#This Row],[VALOR PPTO]]*DETALLE_GD_1[[#This Row],[CANTIDAD RECIBIDA]]</f>
        <v>20688</v>
      </c>
      <c r="AC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0" s="3">
        <f>+DETALLE_GD_1[[#This Row],[CANTIDAD SOLICITADA]]-DETALLE_GD_1[[#This Row],[DEVOLUCIÓN]]</f>
        <v>24</v>
      </c>
      <c r="AE1590" s="38">
        <f>+_xlfn.XLOOKUP(DETALLE_GD_1[[#This Row],[CODIGO]],PRODUCTOS[CODIGO],PRODUCTOS[DESC CORTA],"",0)</f>
        <v>0</v>
      </c>
    </row>
    <row r="1591" spans="1:31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6"/>
      <c r="V1591" s="2"/>
      <c r="W1591">
        <v>6188</v>
      </c>
      <c r="X1591" s="2">
        <v>6579000000</v>
      </c>
      <c r="Y1591" s="6">
        <v>128520</v>
      </c>
      <c r="Z1591" s="38">
        <v>10010</v>
      </c>
      <c r="AA1591" s="86">
        <f>+((DETALLE_GD_1[[#This Row],[VALOR X UN (GD)]]-DETALLE_GD_1[[#This Row],[VALOR PPTO]])/DETALLE_GD_1[[#This Row],[VALOR PPTO]])</f>
        <v>0</v>
      </c>
      <c r="AB1591" s="2">
        <f>+DETALLE_GD_1[[#This Row],[VALOR PPTO]]*DETALLE_GD_1[[#This Row],[CANTIDAD RECIBIDA]]</f>
        <v>128520</v>
      </c>
      <c r="AC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1" s="3">
        <f>+DETALLE_GD_1[[#This Row],[CANTIDAD SOLICITADA]]-DETALLE_GD_1[[#This Row],[DEVOLUCIÓN]]</f>
        <v>3</v>
      </c>
      <c r="AE1591" s="38" t="str">
        <f>+_xlfn.XLOOKUP(DETALLE_GD_1[[#This Row],[CODIGO]],PRODUCTOS[CODIGO],PRODUCTOS[DESC CORTA],"",0)</f>
        <v>TINA DE ACERO</v>
      </c>
    </row>
    <row r="1592" spans="1:31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6"/>
      <c r="V1592" s="2">
        <v>6224074</v>
      </c>
      <c r="W1592">
        <v>6188</v>
      </c>
      <c r="X1592" s="2">
        <v>6579000000</v>
      </c>
      <c r="Y1592" s="6">
        <v>6118994.060064001</v>
      </c>
      <c r="Z1592" s="38">
        <v>10010</v>
      </c>
      <c r="AA1592" s="86">
        <f>+((DETALLE_GD_1[[#This Row],[VALOR X UN (GD)]]-DETALLE_GD_1[[#This Row],[VALOR PPTO]])/DETALLE_GD_1[[#This Row],[VALOR PPTO]])</f>
        <v>1.7172747339854508E-2</v>
      </c>
      <c r="AB1592" s="2">
        <f>+DETALLE_GD_1[[#This Row],[VALOR PPTO]]*DETALLE_GD_1[[#This Row],[CANTIDAD RECIBIDA]]</f>
        <v>6118994.0735999998</v>
      </c>
      <c r="AC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592" s="3">
        <f>+DETALLE_GD_1[[#This Row],[CANTIDAD SOLICITADA]]-DETALLE_GD_1[[#This Row],[DEVOLUCIÓN]]</f>
        <v>288</v>
      </c>
      <c r="AE1592" s="38" t="str">
        <f>+_xlfn.XLOOKUP(DETALLE_GD_1[[#This Row],[CODIGO]],PRODUCTOS[CODIGO],PRODUCTOS[DESC CORTA],"",0)</f>
        <v>SMARTPANEL</v>
      </c>
    </row>
    <row r="1593" spans="1:31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6"/>
      <c r="V1593" s="2">
        <v>1591370</v>
      </c>
      <c r="W1593">
        <v>6188</v>
      </c>
      <c r="X1593" s="2">
        <v>6579000000</v>
      </c>
      <c r="Y1593" s="6">
        <v>1507039.7545999996</v>
      </c>
      <c r="Z1593" s="38">
        <v>10010</v>
      </c>
      <c r="AA1593" s="86">
        <f>+((DETALLE_GD_1[[#This Row],[VALOR X UN (GD)]]-DETALLE_GD_1[[#This Row],[VALOR PPTO]])/DETALLE_GD_1[[#This Row],[VALOR PPTO]])</f>
        <v>3.2065842881489145E-4</v>
      </c>
      <c r="AB1593" s="2">
        <f>+DETALLE_GD_1[[#This Row],[VALOR PPTO]]*DETALLE_GD_1[[#This Row],[CANTIDAD RECIBIDA]]</f>
        <v>1507039.7549999999</v>
      </c>
      <c r="AC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3" s="3">
        <f>+DETALLE_GD_1[[#This Row],[CANTIDAD SOLICITADA]]-DETALLE_GD_1[[#This Row],[DEVOLUCIÓN]]</f>
        <v>10</v>
      </c>
      <c r="AE1593" s="38">
        <f>+_xlfn.XLOOKUP(DETALLE_GD_1[[#This Row],[CODIGO]],PRODUCTOS[CODIGO],PRODUCTOS[DESC CORTA],"",0)</f>
        <v>0</v>
      </c>
    </row>
    <row r="1594" spans="1:31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6"/>
      <c r="V1594" s="2"/>
      <c r="W1594">
        <v>6188</v>
      </c>
      <c r="X1594" s="2">
        <v>6579000000</v>
      </c>
      <c r="Y1594" s="6">
        <v>35748</v>
      </c>
      <c r="Z1594" s="38">
        <v>10010</v>
      </c>
      <c r="AA1594" s="86">
        <f>+((DETALLE_GD_1[[#This Row],[VALOR X UN (GD)]]-DETALLE_GD_1[[#This Row],[VALOR PPTO]])/DETALLE_GD_1[[#This Row],[VALOR PPTO]])</f>
        <v>6.182165156092656E-2</v>
      </c>
      <c r="AB1594" s="2">
        <f>+DETALLE_GD_1[[#This Row],[VALOR PPTO]]*DETALLE_GD_1[[#This Row],[CANTIDAD RECIBIDA]]</f>
        <v>35748</v>
      </c>
      <c r="AC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4" s="3">
        <f>+DETALLE_GD_1[[#This Row],[CANTIDAD SOLICITADA]]-DETALLE_GD_1[[#This Row],[DEVOLUCIÓN]]</f>
        <v>12</v>
      </c>
      <c r="AE1594" s="38" t="str">
        <f>+_xlfn.XLOOKUP(DETALLE_GD_1[[#This Row],[CODIGO]],PRODUCTOS[CODIGO],PRODUCTOS[DESC CORTA],"",0)</f>
        <v/>
      </c>
    </row>
    <row r="1595" spans="1:31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6"/>
      <c r="V1595" s="2"/>
      <c r="W1595">
        <v>6188</v>
      </c>
      <c r="X1595" s="2">
        <v>6579000000</v>
      </c>
      <c r="Y1595" s="6">
        <v>8523.0292399999998</v>
      </c>
      <c r="Z1595" s="38">
        <v>10010</v>
      </c>
      <c r="AA1595" s="86">
        <f>+((DETALLE_GD_1[[#This Row],[VALOR X UN (GD)]]-DETALLE_GD_1[[#This Row],[VALOR PPTO]])/DETALLE_GD_1[[#This Row],[VALOR PPTO]])</f>
        <v>-5.2684226401571027E-2</v>
      </c>
      <c r="AB1595" s="2">
        <f>+DETALLE_GD_1[[#This Row],[VALOR PPTO]]*DETALLE_GD_1[[#This Row],[CANTIDAD RECIBIDA]]</f>
        <v>8523.0292000000009</v>
      </c>
      <c r="AC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5" s="3">
        <f>+DETALLE_GD_1[[#This Row],[CANTIDAD SOLICITADA]]-DETALLE_GD_1[[#This Row],[DEVOLUCIÓN]]</f>
        <v>4</v>
      </c>
      <c r="AE1595" s="38" t="str">
        <f>+_xlfn.XLOOKUP(DETALLE_GD_1[[#This Row],[CODIGO]],PRODUCTOS[CODIGO],PRODUCTOS[DESC CORTA],"",0)</f>
        <v>DUCO</v>
      </c>
    </row>
    <row r="1596" spans="1:31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6"/>
      <c r="V1596" s="2"/>
      <c r="W1596">
        <v>6188</v>
      </c>
      <c r="X1596" s="2">
        <v>6579000000</v>
      </c>
      <c r="Y1596" s="6">
        <v>10210.598529999999</v>
      </c>
      <c r="Z1596" s="38">
        <v>10010</v>
      </c>
      <c r="AA1596" s="86">
        <f>+((DETALLE_GD_1[[#This Row],[VALOR X UN (GD)]]-DETALLE_GD_1[[#This Row],[VALOR PPTO]])/DETALLE_GD_1[[#This Row],[VALOR PPTO]])</f>
        <v>-0.16831515801938537</v>
      </c>
      <c r="AB1596" s="2">
        <f>+DETALLE_GD_1[[#This Row],[VALOR PPTO]]*DETALLE_GD_1[[#This Row],[CANTIDAD RECIBIDA]]</f>
        <v>10210.5985</v>
      </c>
      <c r="AC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6" s="3">
        <f>+DETALLE_GD_1[[#This Row],[CANTIDAD SOLICITADA]]-DETALLE_GD_1[[#This Row],[DEVOLUCIÓN]]</f>
        <v>5</v>
      </c>
      <c r="AE1596" s="38" t="str">
        <f>+_xlfn.XLOOKUP(DETALLE_GD_1[[#This Row],[CODIGO]],PRODUCTOS[CODIGO],PRODUCTOS[DESC CORTA],"",0)</f>
        <v>BROCHA 5/8 X4</v>
      </c>
    </row>
    <row r="1597" spans="1:31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6"/>
      <c r="V1597" s="2"/>
      <c r="W1597">
        <v>6188</v>
      </c>
      <c r="X1597" s="2">
        <v>6579000000</v>
      </c>
      <c r="Y1597" s="6">
        <v>14287.56637</v>
      </c>
      <c r="Z1597" s="38">
        <v>10010</v>
      </c>
      <c r="AA1597" s="86">
        <f>+((DETALLE_GD_1[[#This Row],[VALOR X UN (GD)]]-DETALLE_GD_1[[#This Row],[VALOR PPTO]])/DETALLE_GD_1[[#This Row],[VALOR PPTO]])</f>
        <v>2.3400416019060161E-3</v>
      </c>
      <c r="AB1597" s="2">
        <f>+DETALLE_GD_1[[#This Row],[VALOR PPTO]]*DETALLE_GD_1[[#This Row],[CANTIDAD RECIBIDA]]</f>
        <v>14287.566500000001</v>
      </c>
      <c r="AC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7" s="3">
        <f>+DETALLE_GD_1[[#This Row],[CANTIDAD SOLICITADA]]-DETALLE_GD_1[[#This Row],[DEVOLUCIÓN]]</f>
        <v>5</v>
      </c>
      <c r="AE1597" s="38" t="str">
        <f>+_xlfn.XLOOKUP(DETALLE_GD_1[[#This Row],[CODIGO]],PRODUCTOS[CODIGO],PRODUCTOS[DESC CORTA],"",0)</f>
        <v>RODILLO CHIPORRO</v>
      </c>
    </row>
    <row r="1598" spans="1:31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6"/>
      <c r="V1598" s="2"/>
      <c r="W1598">
        <v>6188</v>
      </c>
      <c r="X1598" s="2">
        <v>6579000000</v>
      </c>
      <c r="Y1598" s="6">
        <v>10545.292710000002</v>
      </c>
      <c r="Z1598" s="38">
        <v>10010</v>
      </c>
      <c r="AA1598" s="86">
        <f>+((DETALLE_GD_1[[#This Row],[VALOR X UN (GD)]]-DETALLE_GD_1[[#This Row],[VALOR PPTO]])/DETALLE_GD_1[[#This Row],[VALOR PPTO]])</f>
        <v>8.0197633209320524E-2</v>
      </c>
      <c r="AB1598" s="2">
        <f>+DETALLE_GD_1[[#This Row],[VALOR PPTO]]*DETALLE_GD_1[[#This Row],[CANTIDAD RECIBIDA]]</f>
        <v>10545.2925</v>
      </c>
      <c r="AC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8" s="3">
        <f>+DETALLE_GD_1[[#This Row],[CANTIDAD SOLICITADA]]-DETALLE_GD_1[[#This Row],[DEVOLUCIÓN]]</f>
        <v>5</v>
      </c>
      <c r="AE1598" s="38" t="str">
        <f>+_xlfn.XLOOKUP(DETALLE_GD_1[[#This Row],[CODIGO]],PRODUCTOS[CODIGO],PRODUCTOS[DESC CORTA],"",0)</f>
        <v>TRAPOS DE ASEO</v>
      </c>
    </row>
    <row r="1599" spans="1:31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6"/>
      <c r="V1599" s="2"/>
      <c r="W1599">
        <v>6188</v>
      </c>
      <c r="X1599" s="2">
        <v>6579000000</v>
      </c>
      <c r="Y1599" s="6">
        <v>3778.52441</v>
      </c>
      <c r="Z1599" s="38">
        <v>10010</v>
      </c>
      <c r="AA1599" s="86">
        <f>+((DETALLE_GD_1[[#This Row],[VALOR X UN (GD)]]-DETALLE_GD_1[[#This Row],[VALOR PPTO]])/DETALLE_GD_1[[#This Row],[VALOR PPTO]])</f>
        <v>-4.4335957064721834E-2</v>
      </c>
      <c r="AB1599" s="2">
        <f>+DETALLE_GD_1[[#This Row],[VALOR PPTO]]*DETALLE_GD_1[[#This Row],[CANTIDAD RECIBIDA]]</f>
        <v>3778.5244999999995</v>
      </c>
      <c r="AC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599" s="3">
        <f>+DETALLE_GD_1[[#This Row],[CANTIDAD SOLICITADA]]-DETALLE_GD_1[[#This Row],[DEVOLUCIÓN]]</f>
        <v>5</v>
      </c>
      <c r="AE1599" s="38">
        <f>+_xlfn.XLOOKUP(DETALLE_GD_1[[#This Row],[CODIGO]],PRODUCTOS[CODIGO],PRODUCTOS[DESC CORTA],"",0)</f>
        <v>0</v>
      </c>
    </row>
    <row r="1600" spans="1:31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6"/>
      <c r="V1600" s="2">
        <v>26322798</v>
      </c>
      <c r="W1600">
        <v>6188</v>
      </c>
      <c r="X1600" s="2">
        <v>6579000000</v>
      </c>
      <c r="Y1600" s="6">
        <v>2433712.1634000018</v>
      </c>
      <c r="Z1600" s="38">
        <v>10010</v>
      </c>
      <c r="AA1600" s="86">
        <f>+((DETALLE_GD_1[[#This Row],[VALOR X UN (GD)]]-DETALLE_GD_1[[#This Row],[VALOR PPTO]])/DETALLE_GD_1[[#This Row],[VALOR PPTO]])</f>
        <v>-3.7889377761818536E-3</v>
      </c>
      <c r="AB1600" s="2">
        <f>+DETALLE_GD_1[[#This Row],[VALOR PPTO]]*DETALLE_GD_1[[#This Row],[CANTIDAD RECIBIDA]]</f>
        <v>2433712.176</v>
      </c>
      <c r="AC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0" s="3">
        <f>+DETALLE_GD_1[[#This Row],[CANTIDAD SOLICITADA]]-DETALLE_GD_1[[#This Row],[DEVOLUCIÓN]]</f>
        <v>252</v>
      </c>
      <c r="AE1600" s="38" t="str">
        <f>+_xlfn.XLOOKUP(DETALLE_GD_1[[#This Row],[CODIGO]],PRODUCTOS[CODIGO],PRODUCTOS[DESC CORTA],"",0)</f>
        <v>OSB 9.5</v>
      </c>
    </row>
    <row r="1601" spans="1:31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6"/>
      <c r="V1601" s="2"/>
      <c r="W1601">
        <v>6188</v>
      </c>
      <c r="X1601" s="2">
        <v>6579000000</v>
      </c>
      <c r="Y1601" s="6">
        <v>1280093.442976</v>
      </c>
      <c r="Z1601" s="38">
        <v>10010</v>
      </c>
      <c r="AA1601" s="86">
        <f>+((DETALLE_GD_1[[#This Row],[VALOR X UN (GD)]]-DETALLE_GD_1[[#This Row],[VALOR PPTO]])/DETALLE_GD_1[[#This Row],[VALOR PPTO]])</f>
        <v>-3.8226461872717207E-2</v>
      </c>
      <c r="AB1601" s="2">
        <f>+DETALLE_GD_1[[#This Row],[VALOR PPTO]]*DETALLE_GD_1[[#This Row],[CANTIDAD RECIBIDA]]</f>
        <v>1280093.4432000001</v>
      </c>
      <c r="AC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1" s="3">
        <f>+DETALLE_GD_1[[#This Row],[CANTIDAD SOLICITADA]]-DETALLE_GD_1[[#This Row],[DEVOLUCIÓN]]</f>
        <v>32</v>
      </c>
      <c r="AE1601" s="38" t="str">
        <f>+_xlfn.XLOOKUP(DETALLE_GD_1[[#This Row],[CODIGO]],PRODUCTOS[CODIGO],PRODUCTOS[DESC CORTA],"",0)</f>
        <v>PB2</v>
      </c>
    </row>
    <row r="1602" spans="1:31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6"/>
      <c r="V1602" s="2"/>
      <c r="W1602">
        <v>6188</v>
      </c>
      <c r="X1602" s="2">
        <v>6579000000</v>
      </c>
      <c r="Y1602" s="6">
        <v>999272</v>
      </c>
      <c r="Z1602" s="38">
        <v>10010</v>
      </c>
      <c r="AA1602" s="86">
        <f>+((DETALLE_GD_1[[#This Row],[VALOR X UN (GD)]]-DETALLE_GD_1[[#This Row],[VALOR PPTO]])/DETALLE_GD_1[[#This Row],[VALOR PPTO]])</f>
        <v>0</v>
      </c>
      <c r="AB1602" s="2">
        <f>+DETALLE_GD_1[[#This Row],[VALOR PPTO]]*DETALLE_GD_1[[#This Row],[CANTIDAD RECIBIDA]]</f>
        <v>999272</v>
      </c>
      <c r="AC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2" s="3">
        <f>+DETALLE_GD_1[[#This Row],[CANTIDAD SOLICITADA]]-DETALLE_GD_1[[#This Row],[DEVOLUCIÓN]]</f>
        <v>8</v>
      </c>
      <c r="AE1602" s="38" t="str">
        <f>+_xlfn.XLOOKUP(DETALLE_GD_1[[#This Row],[CODIGO]],PRODUCTOS[CODIGO],PRODUCTOS[DESC CORTA],"",0)</f>
        <v>BARANDA BALCON</v>
      </c>
    </row>
    <row r="1603" spans="1:31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6"/>
      <c r="V1603" s="2"/>
      <c r="W1603">
        <v>6188</v>
      </c>
      <c r="X1603" s="2">
        <v>6579000000</v>
      </c>
      <c r="Y1603" s="6">
        <v>446685</v>
      </c>
      <c r="Z1603" s="38">
        <v>10010</v>
      </c>
      <c r="AA1603" s="86">
        <f>+((DETALLE_GD_1[[#This Row],[VALOR X UN (GD)]]-DETALLE_GD_1[[#This Row],[VALOR PPTO]])/DETALLE_GD_1[[#This Row],[VALOR PPTO]])</f>
        <v>0.31117006279592996</v>
      </c>
      <c r="AB1603" s="2">
        <f>+DETALLE_GD_1[[#This Row],[VALOR PPTO]]*DETALLE_GD_1[[#This Row],[CANTIDAD RECIBIDA]]</f>
        <v>446685</v>
      </c>
      <c r="AC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3" s="3">
        <f>+DETALLE_GD_1[[#This Row],[CANTIDAD SOLICITADA]]-DETALLE_GD_1[[#This Row],[DEVOLUCIÓN]]</f>
        <v>15</v>
      </c>
      <c r="AE1603" s="38">
        <f>+_xlfn.XLOOKUP(DETALLE_GD_1[[#This Row],[CODIGO]],PRODUCTOS[CODIGO],PRODUCTOS[DESC CORTA],"",0)</f>
        <v>0</v>
      </c>
    </row>
    <row r="1604" spans="1:31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6"/>
      <c r="V1604" s="2"/>
      <c r="W1604">
        <v>6188</v>
      </c>
      <c r="X1604" s="2">
        <v>6579000000</v>
      </c>
      <c r="Y1604" s="6">
        <v>194379.88500000001</v>
      </c>
      <c r="Z1604" s="38">
        <v>10010</v>
      </c>
      <c r="AA1604" s="86">
        <f>+((DETALLE_GD_1[[#This Row],[VALOR X UN (GD)]]-DETALLE_GD_1[[#This Row],[VALOR PPTO]])/DETALLE_GD_1[[#This Row],[VALOR PPTO]])</f>
        <v>5.1445648445811355E-7</v>
      </c>
      <c r="AB1604" s="2">
        <f>+DETALLE_GD_1[[#This Row],[VALOR PPTO]]*DETALLE_GD_1[[#This Row],[CANTIDAD RECIBIDA]]</f>
        <v>194379.9</v>
      </c>
      <c r="AC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4" s="3">
        <f>+DETALLE_GD_1[[#This Row],[CANTIDAD SOLICITADA]]-DETALLE_GD_1[[#This Row],[DEVOLUCIÓN]]</f>
        <v>500</v>
      </c>
      <c r="AE1604" s="38">
        <f>+_xlfn.XLOOKUP(DETALLE_GD_1[[#This Row],[CODIGO]],PRODUCTOS[CODIGO],PRODUCTOS[DESC CORTA],"",0)</f>
        <v>0</v>
      </c>
    </row>
    <row r="1605" spans="1:31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6"/>
      <c r="V1605" s="2"/>
      <c r="W1605">
        <v>6188</v>
      </c>
      <c r="X1605" s="2">
        <v>6579000000</v>
      </c>
      <c r="Y1605" s="6">
        <v>473175.23999999993</v>
      </c>
      <c r="Z1605" s="38">
        <v>10010</v>
      </c>
      <c r="AA1605" s="86">
        <f>+((DETALLE_GD_1[[#This Row],[VALOR X UN (GD)]]-DETALLE_GD_1[[#This Row],[VALOR PPTO]])/DETALLE_GD_1[[#This Row],[VALOR PPTO]])</f>
        <v>-4.2267642092535555E-7</v>
      </c>
      <c r="AB1605" s="2">
        <f>+DETALLE_GD_1[[#This Row],[VALOR PPTO]]*DETALLE_GD_1[[#This Row],[CANTIDAD RECIBIDA]]</f>
        <v>473175.2</v>
      </c>
      <c r="AC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05" s="3">
        <f>+DETALLE_GD_1[[#This Row],[CANTIDAD SOLICITADA]]-DETALLE_GD_1[[#This Row],[DEVOLUCIÓN]]</f>
        <v>1000</v>
      </c>
      <c r="AE1605" s="38" t="str">
        <f>+_xlfn.XLOOKUP(DETALLE_GD_1[[#This Row],[CODIGO]],PRODUCTOS[CODIGO],PRODUCTOS[DESC CORTA],"",0)</f>
        <v>TORNILLO SIMPSON 6"</v>
      </c>
    </row>
    <row r="1606" spans="1:31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6"/>
      <c r="V1606" s="2"/>
      <c r="W1606">
        <v>6188</v>
      </c>
      <c r="X1606" s="2">
        <v>6579000000</v>
      </c>
      <c r="Y1606" s="6" t="s">
        <v>355</v>
      </c>
      <c r="Z1606" s="38">
        <v>10010</v>
      </c>
      <c r="AA1606" s="86" t="e">
        <f>+((DETALLE_GD_1[[#This Row],[VALOR X UN (GD)]]-DETALLE_GD_1[[#This Row],[VALOR PPTO]])/DETALLE_GD_1[[#This Row],[VALOR PPTO]])</f>
        <v>#DIV/0!</v>
      </c>
      <c r="AB1606" s="2">
        <f>+DETALLE_GD_1[[#This Row],[VALOR PPTO]]*DETALLE_GD_1[[#This Row],[CANTIDAD RECIBIDA]]</f>
        <v>0</v>
      </c>
      <c r="AC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6" s="3">
        <f>+DETALLE_GD_1[[#This Row],[CANTIDAD SOLICITADA]]-DETALLE_GD_1[[#This Row],[DEVOLUCIÓN]]</f>
        <v>1</v>
      </c>
      <c r="AE1606" s="38" t="str">
        <f>+_xlfn.XLOOKUP(DETALLE_GD_1[[#This Row],[CODIGO]],PRODUCTOS[CODIGO],PRODUCTOS[DESC CORTA],"",0)</f>
        <v/>
      </c>
    </row>
    <row r="1607" spans="1:31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6"/>
      <c r="V1607" s="2"/>
      <c r="W1607">
        <v>6188</v>
      </c>
      <c r="X1607" s="2">
        <v>6579000000</v>
      </c>
      <c r="Y1607" s="6">
        <v>47424.586669999997</v>
      </c>
      <c r="Z1607" s="38">
        <v>10010</v>
      </c>
      <c r="AA1607" s="86">
        <f>+((DETALLE_GD_1[[#This Row],[VALOR X UN (GD)]]-DETALLE_GD_1[[#This Row],[VALOR PPTO]])/DETALLE_GD_1[[#This Row],[VALOR PPTO]])</f>
        <v>8.7085629232500571E-6</v>
      </c>
      <c r="AB1607" s="2">
        <f>+DETALLE_GD_1[[#This Row],[VALOR PPTO]]*DETALLE_GD_1[[#This Row],[CANTIDAD RECIBIDA]]</f>
        <v>47424.587</v>
      </c>
      <c r="AC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7" s="3">
        <f>+DETALLE_GD_1[[#This Row],[CANTIDAD SOLICITADA]]-DETALLE_GD_1[[#This Row],[DEVOLUCIÓN]]</f>
        <v>10</v>
      </c>
      <c r="AE1607" s="38">
        <f>+_xlfn.XLOOKUP(DETALLE_GD_1[[#This Row],[CODIGO]],PRODUCTOS[CODIGO],PRODUCTOS[DESC CORTA],"",0)</f>
        <v>0</v>
      </c>
    </row>
    <row r="1608" spans="1:31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6"/>
      <c r="V1608" s="2"/>
      <c r="W1608">
        <v>6188</v>
      </c>
      <c r="X1608" s="2">
        <v>6579000000</v>
      </c>
      <c r="Y1608" s="6">
        <v>45115.090909999999</v>
      </c>
      <c r="Z1608" s="38">
        <v>10010</v>
      </c>
      <c r="AA1608" s="86">
        <f>+((DETALLE_GD_1[[#This Row],[VALOR X UN (GD)]]-DETALLE_GD_1[[#This Row],[VALOR PPTO]])/DETALLE_GD_1[[#This Row],[VALOR PPTO]])</f>
        <v>-2.0170634256362076E-6</v>
      </c>
      <c r="AB1608" s="2">
        <f>+DETALLE_GD_1[[#This Row],[VALOR PPTO]]*DETALLE_GD_1[[#This Row],[CANTIDAD RECIBIDA]]</f>
        <v>45115.091</v>
      </c>
      <c r="AC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8" s="3">
        <f>+DETALLE_GD_1[[#This Row],[CANTIDAD SOLICITADA]]-DETALLE_GD_1[[#This Row],[DEVOLUCIÓN]]</f>
        <v>2</v>
      </c>
      <c r="AE1608" s="38">
        <f>+_xlfn.XLOOKUP(DETALLE_GD_1[[#This Row],[CODIGO]],PRODUCTOS[CODIGO],PRODUCTOS[DESC CORTA],"",0)</f>
        <v>0</v>
      </c>
    </row>
    <row r="1609" spans="1:31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797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6"/>
      <c r="V1609" s="2"/>
      <c r="W1609">
        <v>6188</v>
      </c>
      <c r="X1609" s="2">
        <v>6579000000</v>
      </c>
      <c r="Y1609" s="6" t="s">
        <v>355</v>
      </c>
      <c r="Z1609" s="38">
        <v>10010</v>
      </c>
      <c r="AA1609" s="86" t="e">
        <f>+((DETALLE_GD_1[[#This Row],[VALOR X UN (GD)]]-DETALLE_GD_1[[#This Row],[VALOR PPTO]])/DETALLE_GD_1[[#This Row],[VALOR PPTO]])</f>
        <v>#DIV/0!</v>
      </c>
      <c r="AB1609" s="2">
        <f>+DETALLE_GD_1[[#This Row],[VALOR PPTO]]*DETALLE_GD_1[[#This Row],[CANTIDAD RECIBIDA]]</f>
        <v>0</v>
      </c>
      <c r="AC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09" s="3">
        <f>+DETALLE_GD_1[[#This Row],[CANTIDAD SOLICITADA]]-DETALLE_GD_1[[#This Row],[DEVOLUCIÓN]]</f>
        <v>4</v>
      </c>
      <c r="AE1609" s="38" t="str">
        <f>+_xlfn.XLOOKUP(DETALLE_GD_1[[#This Row],[CODIGO]],PRODUCTOS[CODIGO],PRODUCTOS[DESC CORTA],"",0)</f>
        <v/>
      </c>
    </row>
    <row r="1610" spans="1:31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6"/>
      <c r="V1610" s="2"/>
      <c r="W1610">
        <v>6188</v>
      </c>
      <c r="X1610" s="2">
        <v>6579000000</v>
      </c>
      <c r="Y1610" s="6">
        <v>85376.31575199998</v>
      </c>
      <c r="Z1610" s="38">
        <v>10010</v>
      </c>
      <c r="AA1610" s="86">
        <f>+((DETALLE_GD_1[[#This Row],[VALOR X UN (GD)]]-DETALLE_GD_1[[#This Row],[VALOR PPTO]])/DETALLE_GD_1[[#This Row],[VALOR PPTO]])</f>
        <v>-8.7006734213511128E-2</v>
      </c>
      <c r="AB1610" s="2">
        <f>+DETALLE_GD_1[[#This Row],[VALOR PPTO]]*DETALLE_GD_1[[#This Row],[CANTIDAD RECIBIDA]]</f>
        <v>85376.324800000002</v>
      </c>
      <c r="AC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0" s="3">
        <f>+DETALLE_GD_1[[#This Row],[CANTIDAD SOLICITADA]]-DETALLE_GD_1[[#This Row],[DEVOLUCIÓN]]</f>
        <v>232</v>
      </c>
      <c r="AE1610" s="38" t="str">
        <f>+_xlfn.XLOOKUP(DETALLE_GD_1[[#This Row],[CODIGO]],PRODUCTOS[CODIGO],PRODUCTOS[DESC CORTA],"",0)</f>
        <v>CONECTOR DENTADO</v>
      </c>
    </row>
    <row r="1611" spans="1:31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6"/>
      <c r="V1611" s="2"/>
      <c r="W1611">
        <v>6188</v>
      </c>
      <c r="X1611" s="2">
        <v>6579000000</v>
      </c>
      <c r="Y1611" s="6">
        <v>11208632.637183998</v>
      </c>
      <c r="Z1611" s="38">
        <v>10010</v>
      </c>
      <c r="AA1611" s="86">
        <f>+((DETALLE_GD_1[[#This Row],[VALOR X UN (GD)]]-DETALLE_GD_1[[#This Row],[VALOR PPTO]])/DETALLE_GD_1[[#This Row],[VALOR PPTO]])</f>
        <v>-1.0029469571410684E-2</v>
      </c>
      <c r="AB1611" s="2">
        <f>+DETALLE_GD_1[[#This Row],[VALOR PPTO]]*DETALLE_GD_1[[#This Row],[CANTIDAD RECIBIDA]]</f>
        <v>11208632.640000001</v>
      </c>
      <c r="AC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1" s="3">
        <f>+DETALLE_GD_1[[#This Row],[CANTIDAD SOLICITADA]]-DETALLE_GD_1[[#This Row],[DEVOLUCIÓN]]</f>
        <v>128</v>
      </c>
      <c r="AE1611" s="38" t="str">
        <f>+_xlfn.XLOOKUP(DETALLE_GD_1[[#This Row],[CODIGO]],PRODUCTOS[CODIGO],PRODUCTOS[DESC CORTA],"",0)</f>
        <v>PB1</v>
      </c>
    </row>
    <row r="1612" spans="1:31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6"/>
      <c r="V1612" s="2"/>
      <c r="W1612">
        <v>6188</v>
      </c>
      <c r="X1612" s="2">
        <v>6579000000</v>
      </c>
      <c r="Y1612" s="6">
        <v>147759.27272799995</v>
      </c>
      <c r="Z1612" s="38">
        <v>10010</v>
      </c>
      <c r="AA1612" s="86">
        <f>+((DETALLE_GD_1[[#This Row],[VALOR X UN (GD)]]-DETALLE_GD_1[[#This Row],[VALOR PPTO]])/DETALLE_GD_1[[#This Row],[VALOR PPTO]])</f>
        <v>-1.8462462276418306E-6</v>
      </c>
      <c r="AB1612" s="2">
        <f>+DETALLE_GD_1[[#This Row],[VALOR PPTO]]*DETALLE_GD_1[[#This Row],[CANTIDAD RECIBIDA]]</f>
        <v>147759.27280000001</v>
      </c>
      <c r="AC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2" s="3">
        <f>+DETALLE_GD_1[[#This Row],[CANTIDAD SOLICITADA]]-DETALLE_GD_1[[#This Row],[DEVOLUCIÓN]]</f>
        <v>4</v>
      </c>
      <c r="AE1612" s="38" t="str">
        <f>+_xlfn.XLOOKUP(DETALLE_GD_1[[#This Row],[CODIGO]],PRODUCTOS[CODIGO],PRODUCTOS[DESC CORTA],"",0)</f>
        <v>CLAVO R20</v>
      </c>
    </row>
    <row r="1613" spans="1:31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6"/>
      <c r="V1613" s="2"/>
      <c r="W1613">
        <v>6188</v>
      </c>
      <c r="X1613" s="2">
        <v>6579000000</v>
      </c>
      <c r="Y1613" s="6">
        <v>10694736</v>
      </c>
      <c r="Z1613" s="38">
        <v>10010</v>
      </c>
      <c r="AA1613" s="86">
        <f>+((DETALLE_GD_1[[#This Row],[VALOR X UN (GD)]]-DETALLE_GD_1[[#This Row],[VALOR PPTO]])/DETALLE_GD_1[[#This Row],[VALOR PPTO]])</f>
        <v>-0.19905091895676522</v>
      </c>
      <c r="AB1613" s="2">
        <f>+DETALLE_GD_1[[#This Row],[VALOR PPTO]]*DETALLE_GD_1[[#This Row],[CANTIDAD RECIBIDA]]</f>
        <v>10694736</v>
      </c>
      <c r="AC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3" s="3">
        <f>+DETALLE_GD_1[[#This Row],[CANTIDAD SOLICITADA]]-DETALLE_GD_1[[#This Row],[DEVOLUCIÓN]]</f>
        <v>1872</v>
      </c>
      <c r="AE1613" s="38">
        <f>+_xlfn.XLOOKUP(DETALLE_GD_1[[#This Row],[CODIGO]],PRODUCTOS[CODIGO],PRODUCTOS[DESC CORTA],"",0)</f>
        <v>0</v>
      </c>
    </row>
    <row r="1614" spans="1:31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6"/>
      <c r="V1614" s="2"/>
      <c r="W1614">
        <v>6188</v>
      </c>
      <c r="X1614" s="2">
        <v>6579000000</v>
      </c>
      <c r="Y1614" s="6">
        <v>350000.00000000029</v>
      </c>
      <c r="Z1614" s="38">
        <v>10010</v>
      </c>
      <c r="AA1614" s="86">
        <f>+((DETALLE_GD_1[[#This Row],[VALOR X UN (GD)]]-DETALLE_GD_1[[#This Row],[VALOR PPTO]])/DETALLE_GD_1[[#This Row],[VALOR PPTO]])</f>
        <v>0</v>
      </c>
      <c r="AB1614" s="2">
        <f>+DETALLE_GD_1[[#This Row],[VALOR PPTO]]*DETALLE_GD_1[[#This Row],[CANTIDAD RECIBIDA]]</f>
        <v>350000</v>
      </c>
      <c r="AC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4" s="3">
        <f>+DETALLE_GD_1[[#This Row],[CANTIDAD SOLICITADA]]-DETALLE_GD_1[[#This Row],[DEVOLUCIÓN]]</f>
        <v>10</v>
      </c>
      <c r="AE1614" s="38" t="str">
        <f>+_xlfn.XLOOKUP(DETALLE_GD_1[[#This Row],[CODIGO]],PRODUCTOS[CODIGO],PRODUCTOS[DESC CORTA],"",0)</f>
        <v>CLAVO HELICOIDAL PROFIX</v>
      </c>
    </row>
    <row r="1615" spans="1:31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6"/>
      <c r="V1615" s="2">
        <v>2579804</v>
      </c>
      <c r="W1615">
        <v>6188</v>
      </c>
      <c r="X1615" s="2">
        <v>6579000000</v>
      </c>
      <c r="Y1615" s="6">
        <v>1250153.3333360001</v>
      </c>
      <c r="Z1615" s="38">
        <v>10010</v>
      </c>
      <c r="AA1615" s="86">
        <f>+((DETALLE_GD_1[[#This Row],[VALOR X UN (GD)]]-DETALLE_GD_1[[#This Row],[VALOR PPTO]])/DETALLE_GD_1[[#This Row],[VALOR PPTO]])</f>
        <v>-0.2649525659753838</v>
      </c>
      <c r="AB1615" s="2">
        <f>+DETALLE_GD_1[[#This Row],[VALOR PPTO]]*DETALLE_GD_1[[#This Row],[CANTIDAD RECIBIDA]]</f>
        <v>1250153.3336</v>
      </c>
      <c r="AC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5" s="3">
        <f>+DETALLE_GD_1[[#This Row],[CANTIDAD SOLICITADA]]-DETALLE_GD_1[[#This Row],[DEVOLUCIÓN]]</f>
        <v>8</v>
      </c>
      <c r="AE1615" s="38" t="str">
        <f>+_xlfn.XLOOKUP(DETALLE_GD_1[[#This Row],[CODIGO]],PRODUCTOS[CODIGO],PRODUCTOS[DESC CORTA],"",0)</f>
        <v/>
      </c>
    </row>
    <row r="1616" spans="1:31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6"/>
      <c r="V1616" s="2"/>
      <c r="W1616">
        <v>6188</v>
      </c>
      <c r="X1616" s="2">
        <v>6579000000</v>
      </c>
      <c r="Y1616" s="6">
        <v>214441.72881599999</v>
      </c>
      <c r="Z1616" s="38">
        <v>10010</v>
      </c>
      <c r="AA1616" s="86">
        <f>+((DETALLE_GD_1[[#This Row],[VALOR X UN (GD)]]-DETALLE_GD_1[[#This Row],[VALOR PPTO]])/DETALLE_GD_1[[#This Row],[VALOR PPTO]])</f>
        <v>-7.444786637170997E-2</v>
      </c>
      <c r="AB1616" s="2">
        <f>+DETALLE_GD_1[[#This Row],[VALOR PPTO]]*DETALLE_GD_1[[#This Row],[CANTIDAD RECIBIDA]]</f>
        <v>214441.7292</v>
      </c>
      <c r="AC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6" s="3">
        <f>+DETALLE_GD_1[[#This Row],[CANTIDAD SOLICITADA]]-DETALLE_GD_1[[#This Row],[DEVOLUCIÓN]]</f>
        <v>12</v>
      </c>
      <c r="AE1616" s="38" t="str">
        <f>+_xlfn.XLOOKUP(DETALLE_GD_1[[#This Row],[CODIGO]],PRODUCTOS[CODIGO],PRODUCTOS[DESC CORTA],"",0)</f>
        <v>VENTILACIÓN PASIVA</v>
      </c>
    </row>
    <row r="1617" spans="1:31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707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6"/>
      <c r="V1617" s="2"/>
      <c r="W1617">
        <v>6188</v>
      </c>
      <c r="X1617" s="2">
        <v>6579000000</v>
      </c>
      <c r="Y1617" s="6" t="s">
        <v>355</v>
      </c>
      <c r="Z1617" s="38">
        <v>10010</v>
      </c>
      <c r="AA1617" s="86" t="e">
        <f>+((DETALLE_GD_1[[#This Row],[VALOR X UN (GD)]]-DETALLE_GD_1[[#This Row],[VALOR PPTO]])/DETALLE_GD_1[[#This Row],[VALOR PPTO]])</f>
        <v>#DIV/0!</v>
      </c>
      <c r="AB1617" s="2">
        <f>+DETALLE_GD_1[[#This Row],[VALOR PPTO]]*DETALLE_GD_1[[#This Row],[CANTIDAD RECIBIDA]]</f>
        <v>0</v>
      </c>
      <c r="AC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7" s="3">
        <f>+DETALLE_GD_1[[#This Row],[CANTIDAD SOLICITADA]]-DETALLE_GD_1[[#This Row],[DEVOLUCIÓN]]</f>
        <v>24</v>
      </c>
      <c r="AE1617" s="38" t="str">
        <f>+_xlfn.XLOOKUP(DETALLE_GD_1[[#This Row],[CODIGO]],PRODUCTOS[CODIGO],PRODUCTOS[DESC CORTA],"",0)</f>
        <v/>
      </c>
    </row>
    <row r="1618" spans="1:31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6"/>
      <c r="V1618" s="2"/>
      <c r="W1618">
        <v>6188</v>
      </c>
      <c r="X1618" s="2">
        <v>6579000000</v>
      </c>
      <c r="Y1618" s="6">
        <v>570454.86033000005</v>
      </c>
      <c r="Z1618" s="38">
        <v>10010</v>
      </c>
      <c r="AA1618" s="86">
        <f>+((DETALLE_GD_1[[#This Row],[VALOR X UN (GD)]]-DETALLE_GD_1[[#This Row],[VALOR PPTO]])/DETALLE_GD_1[[#This Row],[VALOR PPTO]])</f>
        <v>-2.7341118341867223E-2</v>
      </c>
      <c r="AB1618" s="2">
        <f>+DETALLE_GD_1[[#This Row],[VALOR PPTO]]*DETALLE_GD_1[[#This Row],[CANTIDAD RECIBIDA]]</f>
        <v>570454.86599999992</v>
      </c>
      <c r="AC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18" s="3">
        <f>+DETALLE_GD_1[[#This Row],[CANTIDAD SOLICITADA]]-DETALLE_GD_1[[#This Row],[DEVOLUCIÓN]]</f>
        <v>270</v>
      </c>
      <c r="AE1618" s="38" t="str">
        <f>+_xlfn.XLOOKUP(DETALLE_GD_1[[#This Row],[CODIGO]],PRODUCTOS[CODIGO],PRODUCTOS[DESC CORTA],"",0)</f>
        <v>AISLAN GLASS 90MM</v>
      </c>
    </row>
    <row r="1619" spans="1:31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6"/>
      <c r="V1619" s="2"/>
      <c r="W1619">
        <v>6188</v>
      </c>
      <c r="X1619" s="2">
        <v>6579000000</v>
      </c>
      <c r="Y1619" s="6">
        <v>94452.677199999991</v>
      </c>
      <c r="Z1619" s="38">
        <v>10010</v>
      </c>
      <c r="AA1619" s="86">
        <f>+((DETALLE_GD_1[[#This Row],[VALOR X UN (GD)]]-DETALLE_GD_1[[#This Row],[VALOR PPTO]])/DETALLE_GD_1[[#This Row],[VALOR PPTO]])</f>
        <v>2.9988563055514597E-4</v>
      </c>
      <c r="AB1619" s="2">
        <f>+DETALLE_GD_1[[#This Row],[VALOR PPTO]]*DETALLE_GD_1[[#This Row],[CANTIDAD RECIBIDA]]</f>
        <v>94452.675000000003</v>
      </c>
      <c r="AC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19" s="3">
        <f>+DETALLE_GD_1[[#This Row],[CANTIDAD SOLICITADA]]-DETALLE_GD_1[[#This Row],[DEVOLUCIÓN]]</f>
        <v>50</v>
      </c>
      <c r="AE1619" s="38">
        <f>+_xlfn.XLOOKUP(DETALLE_GD_1[[#This Row],[CODIGO]],PRODUCTOS[CODIGO],PRODUCTOS[DESC CORTA],"",0)</f>
        <v>0</v>
      </c>
    </row>
    <row r="1620" spans="1:31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6"/>
      <c r="V1620" s="2"/>
      <c r="W1620">
        <v>6188</v>
      </c>
      <c r="X1620" s="2">
        <v>6579000000</v>
      </c>
      <c r="Y1620" s="6">
        <v>136499.94280000002</v>
      </c>
      <c r="Z1620" s="38">
        <v>10010</v>
      </c>
      <c r="AA1620" s="86">
        <f>+((DETALLE_GD_1[[#This Row],[VALOR X UN (GD)]]-DETALLE_GD_1[[#This Row],[VALOR PPTO]])/DETALLE_GD_1[[#This Row],[VALOR PPTO]])</f>
        <v>4.0293056526552117E-7</v>
      </c>
      <c r="AB1620" s="2">
        <f>+DETALLE_GD_1[[#This Row],[VALOR PPTO]]*DETALLE_GD_1[[#This Row],[CANTIDAD RECIBIDA]]</f>
        <v>136499.94500000001</v>
      </c>
      <c r="AC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0" s="3">
        <f>+DETALLE_GD_1[[#This Row],[CANTIDAD SOLICITADA]]-DETALLE_GD_1[[#This Row],[DEVOLUCIÓN]]</f>
        <v>50</v>
      </c>
      <c r="AE1620" s="38" t="str">
        <f>+_xlfn.XLOOKUP(DETALLE_GD_1[[#This Row],[CODIGO]],PRODUCTOS[CODIGO],PRODUCTOS[DESC CORTA],"",0)</f>
        <v>GUARDAPOLVO BLANCO</v>
      </c>
    </row>
    <row r="1621" spans="1:31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6"/>
      <c r="V1621" s="2"/>
      <c r="W1621">
        <v>6188</v>
      </c>
      <c r="X1621" s="2">
        <v>6579000000</v>
      </c>
      <c r="Y1621" s="6">
        <v>215999.88840000005</v>
      </c>
      <c r="Z1621" s="38">
        <v>10010</v>
      </c>
      <c r="AA1621" s="86">
        <f>+((DETALLE_GD_1[[#This Row],[VALOR X UN (GD)]]-DETALLE_GD_1[[#This Row],[VALOR PPTO]])/DETALLE_GD_1[[#This Row],[VALOR PPTO]])</f>
        <v>5.1851878741837811E-7</v>
      </c>
      <c r="AB1621" s="2">
        <f>+DETALLE_GD_1[[#This Row],[VALOR PPTO]]*DETALLE_GD_1[[#This Row],[CANTIDAD RECIBIDA]]</f>
        <v>215999.88799999998</v>
      </c>
      <c r="AC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1" s="3">
        <f>+DETALLE_GD_1[[#This Row],[CANTIDAD SOLICITADA]]-DETALLE_GD_1[[#This Row],[DEVOLUCIÓN]]</f>
        <v>80</v>
      </c>
      <c r="AE1621" s="38" t="str">
        <f>+_xlfn.XLOOKUP(DETALLE_GD_1[[#This Row],[CODIGO]],PRODUCTOS[CODIGO],PRODUCTOS[DESC CORTA],"",0)</f>
        <v>CORNIZA BLANCA</v>
      </c>
    </row>
    <row r="1622" spans="1:31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6"/>
      <c r="V1622" s="2"/>
      <c r="W1622">
        <v>6188</v>
      </c>
      <c r="X1622" s="2">
        <v>6579000000</v>
      </c>
      <c r="Y1622" s="6">
        <v>209535.01289999983</v>
      </c>
      <c r="Z1622" s="38">
        <v>10010</v>
      </c>
      <c r="AA1622" s="86">
        <f>+((DETALLE_GD_1[[#This Row],[VALOR X UN (GD)]]-DETALLE_GD_1[[#This Row],[VALOR PPTO]])/DETALLE_GD_1[[#This Row],[VALOR PPTO]])</f>
        <v>-0.33256022466126312</v>
      </c>
      <c r="AB1622" s="2">
        <f>+DETALLE_GD_1[[#This Row],[VALOR PPTO]]*DETALLE_GD_1[[#This Row],[CANTIDAD RECIBIDA]]</f>
        <v>209535.01</v>
      </c>
      <c r="AC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2" s="3">
        <f>+DETALLE_GD_1[[#This Row],[CANTIDAD SOLICITADA]]-DETALLE_GD_1[[#This Row],[DEVOLUCIÓN]]</f>
        <v>100</v>
      </c>
      <c r="AE1622" s="38" t="str">
        <f>+_xlfn.XLOOKUP(DETALLE_GD_1[[#This Row],[CODIGO]],PRODUCTOS[CODIGO],PRODUCTOS[DESC CORTA],"",0)</f>
        <v>CUBREJUNTA</v>
      </c>
    </row>
    <row r="1623" spans="1:31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6"/>
      <c r="V1623" s="2"/>
      <c r="W1623">
        <v>6188</v>
      </c>
      <c r="X1623" s="2">
        <v>6579000000</v>
      </c>
      <c r="Y1623" s="6">
        <v>41376.000000000007</v>
      </c>
      <c r="Z1623" s="38">
        <v>10010</v>
      </c>
      <c r="AA1623" s="86">
        <f>+((DETALLE_GD_1[[#This Row],[VALOR X UN (GD)]]-DETALLE_GD_1[[#This Row],[VALOR PPTO]])/DETALLE_GD_1[[#This Row],[VALOR PPTO]])</f>
        <v>0.18551821345707656</v>
      </c>
      <c r="AB1623" s="2">
        <f>+DETALLE_GD_1[[#This Row],[VALOR PPTO]]*DETALLE_GD_1[[#This Row],[CANTIDAD RECIBIDA]]</f>
        <v>41376</v>
      </c>
      <c r="AC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3" s="3">
        <f>+DETALLE_GD_1[[#This Row],[CANTIDAD SOLICITADA]]-DETALLE_GD_1[[#This Row],[DEVOLUCIÓN]]</f>
        <v>48</v>
      </c>
      <c r="AE1623" s="38">
        <f>+_xlfn.XLOOKUP(DETALLE_GD_1[[#This Row],[CODIGO]],PRODUCTOS[CODIGO],PRODUCTOS[DESC CORTA],"",0)</f>
        <v>0</v>
      </c>
    </row>
    <row r="1624" spans="1:31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6"/>
      <c r="V1624" s="2"/>
      <c r="W1624">
        <v>6188</v>
      </c>
      <c r="X1624" s="2">
        <v>6579000000</v>
      </c>
      <c r="Y1624" s="6">
        <v>33035.321376</v>
      </c>
      <c r="Z1624" s="38">
        <v>10010</v>
      </c>
      <c r="AA1624" s="86">
        <f>+((DETALLE_GD_1[[#This Row],[VALOR X UN (GD)]]-DETALLE_GD_1[[#This Row],[VALOR PPTO]])/DETALLE_GD_1[[#This Row],[VALOR PPTO]])</f>
        <v>2.3994899422923075E-2</v>
      </c>
      <c r="AB1624" s="2">
        <f>+DETALLE_GD_1[[#This Row],[VALOR PPTO]]*DETALLE_GD_1[[#This Row],[CANTIDAD RECIBIDA]]</f>
        <v>33035.320800000001</v>
      </c>
      <c r="AC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4" s="3">
        <f>+DETALLE_GD_1[[#This Row],[CANTIDAD SOLICITADA]]-DETALLE_GD_1[[#This Row],[DEVOLUCIÓN]]</f>
        <v>24</v>
      </c>
      <c r="AE1624" s="38">
        <f>+_xlfn.XLOOKUP(DETALLE_GD_1[[#This Row],[CODIGO]],PRODUCTOS[CODIGO],PRODUCTOS[DESC CORTA],"",0)</f>
        <v>0</v>
      </c>
    </row>
    <row r="1625" spans="1:31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6"/>
      <c r="V1625" s="2"/>
      <c r="W1625">
        <v>6188</v>
      </c>
      <c r="X1625" s="2">
        <v>6579000000</v>
      </c>
      <c r="Y1625" s="6">
        <v>176208</v>
      </c>
      <c r="Z1625" s="38">
        <v>10010</v>
      </c>
      <c r="AA1625" s="86">
        <f>+((DETALLE_GD_1[[#This Row],[VALOR X UN (GD)]]-DETALLE_GD_1[[#This Row],[VALOR PPTO]])/DETALLE_GD_1[[#This Row],[VALOR PPTO]])</f>
        <v>2.4175973849087443E-3</v>
      </c>
      <c r="AB1625" s="2">
        <f>+DETALLE_GD_1[[#This Row],[VALOR PPTO]]*DETALLE_GD_1[[#This Row],[CANTIDAD RECIBIDA]]</f>
        <v>176208</v>
      </c>
      <c r="AC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5" s="3">
        <f>+DETALLE_GD_1[[#This Row],[CANTIDAD SOLICITADA]]-DETALLE_GD_1[[#This Row],[DEVOLUCIÓN]]</f>
        <v>48</v>
      </c>
      <c r="AE1625" s="38" t="str">
        <f>+_xlfn.XLOOKUP(DETALLE_GD_1[[#This Row],[CODIGO]],PRODUCTOS[CODIGO],PRODUCTOS[DESC CORTA],"",0)</f>
        <v>SELLO</v>
      </c>
    </row>
    <row r="1626" spans="1:31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6"/>
      <c r="V1626" s="2">
        <v>6313198</v>
      </c>
      <c r="W1626">
        <v>6188</v>
      </c>
      <c r="X1626" s="2">
        <v>6579000000</v>
      </c>
      <c r="Y1626" s="6">
        <v>350000.00000000029</v>
      </c>
      <c r="Z1626" s="38">
        <v>10010</v>
      </c>
      <c r="AA1626" s="86">
        <f>+((DETALLE_GD_1[[#This Row],[VALOR X UN (GD)]]-DETALLE_GD_1[[#This Row],[VALOR PPTO]])/DETALLE_GD_1[[#This Row],[VALOR PPTO]])</f>
        <v>0</v>
      </c>
      <c r="AB1626" s="2">
        <f>+DETALLE_GD_1[[#This Row],[VALOR PPTO]]*DETALLE_GD_1[[#This Row],[CANTIDAD RECIBIDA]]</f>
        <v>350000</v>
      </c>
      <c r="AC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26" s="3">
        <f>+DETALLE_GD_1[[#This Row],[CANTIDAD SOLICITADA]]-DETALLE_GD_1[[#This Row],[DEVOLUCIÓN]]</f>
        <v>10</v>
      </c>
      <c r="AE1626" s="38" t="str">
        <f>+_xlfn.XLOOKUP(DETALLE_GD_1[[#This Row],[CODIGO]],PRODUCTOS[CODIGO],PRODUCTOS[DESC CORTA],"",0)</f>
        <v>CLAVO HELICOIDAL PROFIX</v>
      </c>
    </row>
    <row r="1627" spans="1:31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6"/>
      <c r="V1627" s="2"/>
      <c r="W1627">
        <v>6188</v>
      </c>
      <c r="X1627" s="2">
        <v>6579000000</v>
      </c>
      <c r="Y1627" s="6">
        <v>570454.86033000005</v>
      </c>
      <c r="Z1627" s="38">
        <v>10010</v>
      </c>
      <c r="AA1627" s="86">
        <f>+((DETALLE_GD_1[[#This Row],[VALOR X UN (GD)]]-DETALLE_GD_1[[#This Row],[VALOR PPTO]])/DETALLE_GD_1[[#This Row],[VALOR PPTO]])</f>
        <v>-2.7341118341867223E-2</v>
      </c>
      <c r="AB1627" s="2">
        <f>+DETALLE_GD_1[[#This Row],[VALOR PPTO]]*DETALLE_GD_1[[#This Row],[CANTIDAD RECIBIDA]]</f>
        <v>570454.86599999992</v>
      </c>
      <c r="AC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7" s="3">
        <f>+DETALLE_GD_1[[#This Row],[CANTIDAD SOLICITADA]]-DETALLE_GD_1[[#This Row],[DEVOLUCIÓN]]</f>
        <v>270</v>
      </c>
      <c r="AE1627" s="38" t="str">
        <f>+_xlfn.XLOOKUP(DETALLE_GD_1[[#This Row],[CODIGO]],PRODUCTOS[CODIGO],PRODUCTOS[DESC CORTA],"",0)</f>
        <v>AISLAN GLASS 90MM</v>
      </c>
    </row>
    <row r="1628" spans="1:31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6"/>
      <c r="V1628" s="2"/>
      <c r="W1628">
        <v>6188</v>
      </c>
      <c r="X1628" s="2">
        <v>6579000000</v>
      </c>
      <c r="Y1628" s="6">
        <v>453321.13050000009</v>
      </c>
      <c r="Z1628" s="38">
        <v>10010</v>
      </c>
      <c r="AA1628" s="86">
        <f>+((DETALLE_GD_1[[#This Row],[VALOR X UN (GD)]]-DETALLE_GD_1[[#This Row],[VALOR PPTO]])/DETALLE_GD_1[[#This Row],[VALOR PPTO]])</f>
        <v>0.15855616854352289</v>
      </c>
      <c r="AB1628" s="2">
        <f>+DETALLE_GD_1[[#This Row],[VALOR PPTO]]*DETALLE_GD_1[[#This Row],[CANTIDAD RECIBIDA]]</f>
        <v>453321.13320000004</v>
      </c>
      <c r="AC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8" s="3">
        <f>+DETALLE_GD_1[[#This Row],[CANTIDAD SOLICITADA]]-DETALLE_GD_1[[#This Row],[DEVOLUCIÓN]]</f>
        <v>108</v>
      </c>
      <c r="AE1628" s="38" t="str">
        <f>+_xlfn.XLOOKUP(DETALLE_GD_1[[#This Row],[CODIGO]],PRODUCTOS[CODIGO],PRODUCTOS[DESC CORTA],"",0)</f>
        <v>AISLAN ROCA 90MM</v>
      </c>
    </row>
    <row r="1629" spans="1:31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6"/>
      <c r="V1629" s="2"/>
      <c r="W1629">
        <v>6188</v>
      </c>
      <c r="X1629" s="2">
        <v>6579000000</v>
      </c>
      <c r="Y1629" s="6">
        <v>601277.10064200009</v>
      </c>
      <c r="Z1629" s="38">
        <v>10010</v>
      </c>
      <c r="AA1629" s="86">
        <f>+((DETALLE_GD_1[[#This Row],[VALOR X UN (GD)]]-DETALLE_GD_1[[#This Row],[VALOR PPTO]])/DETALLE_GD_1[[#This Row],[VALOR PPTO]])</f>
        <v>-3.2090181369856106E-2</v>
      </c>
      <c r="AB1629" s="2">
        <f>+DETALLE_GD_1[[#This Row],[VALOR PPTO]]*DETALLE_GD_1[[#This Row],[CANTIDAD RECIBIDA]]</f>
        <v>601277.09400000004</v>
      </c>
      <c r="AC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29" s="3">
        <f>+DETALLE_GD_1[[#This Row],[CANTIDAD SOLICITADA]]-DETALLE_GD_1[[#This Row],[DEVOLUCIÓN]]</f>
        <v>162</v>
      </c>
      <c r="AE1629" s="38" t="str">
        <f>+_xlfn.XLOOKUP(DETALLE_GD_1[[#This Row],[CODIGO]],PRODUCTOS[CODIGO],PRODUCTOS[DESC CORTA],"",0)</f>
        <v>AISLAN GLASS 140MM</v>
      </c>
    </row>
    <row r="1630" spans="1:31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6"/>
      <c r="V1630" s="2"/>
      <c r="W1630">
        <v>6188</v>
      </c>
      <c r="X1630" s="2">
        <v>6579000000</v>
      </c>
      <c r="Y1630" s="6">
        <v>237240.67384999999</v>
      </c>
      <c r="Z1630" s="38">
        <v>10010</v>
      </c>
      <c r="AA1630" s="86">
        <f>+((DETALLE_GD_1[[#This Row],[VALOR X UN (GD)]]-DETALLE_GD_1[[#This Row],[VALOR PPTO]])/DETALLE_GD_1[[#This Row],[VALOR PPTO]])</f>
        <v>1.3741319921658098E-6</v>
      </c>
      <c r="AB1630" s="2">
        <f>+DETALLE_GD_1[[#This Row],[VALOR PPTO]]*DETALLE_GD_1[[#This Row],[CANTIDAD RECIBIDA]]</f>
        <v>237240.674</v>
      </c>
      <c r="AC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0" s="3">
        <f>+DETALLE_GD_1[[#This Row],[CANTIDAD SOLICITADA]]-DETALLE_GD_1[[#This Row],[DEVOLUCIÓN]]</f>
        <v>10</v>
      </c>
      <c r="AE1630" s="38">
        <f>+_xlfn.XLOOKUP(DETALLE_GD_1[[#This Row],[CODIGO]],PRODUCTOS[CODIGO],PRODUCTOS[DESC CORTA],"",0)</f>
        <v>0</v>
      </c>
    </row>
    <row r="1631" spans="1:31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6"/>
      <c r="V1631" s="2"/>
      <c r="W1631">
        <v>6188</v>
      </c>
      <c r="X1631" s="2">
        <v>6579000000</v>
      </c>
      <c r="Y1631" s="6">
        <v>534314.19551999995</v>
      </c>
      <c r="Z1631" s="38">
        <v>10010</v>
      </c>
      <c r="AA1631" s="86">
        <f>+((DETALLE_GD_1[[#This Row],[VALOR X UN (GD)]]-DETALLE_GD_1[[#This Row],[VALOR PPTO]])/DETALLE_GD_1[[#This Row],[VALOR PPTO]])</f>
        <v>-3.5933914109194611E-7</v>
      </c>
      <c r="AB1631" s="2">
        <f>+DETALLE_GD_1[[#This Row],[VALOR PPTO]]*DETALLE_GD_1[[#This Row],[CANTIDAD RECIBIDA]]</f>
        <v>534314.18400000001</v>
      </c>
      <c r="AC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1" s="3">
        <f>+DETALLE_GD_1[[#This Row],[CANTIDAD SOLICITADA]]-DETALLE_GD_1[[#This Row],[DEVOLUCIÓN]]</f>
        <v>240</v>
      </c>
      <c r="AE1631" s="38">
        <f>+_xlfn.XLOOKUP(DETALLE_GD_1[[#This Row],[CODIGO]],PRODUCTOS[CODIGO],PRODUCTOS[DESC CORTA],"",0)</f>
        <v>0</v>
      </c>
    </row>
    <row r="1632" spans="1:31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6"/>
      <c r="V1632" s="2"/>
      <c r="W1632">
        <v>6188</v>
      </c>
      <c r="X1632" s="2">
        <v>6579000000</v>
      </c>
      <c r="Y1632" s="6">
        <v>614388.11140000017</v>
      </c>
      <c r="Z1632" s="38">
        <v>10010</v>
      </c>
      <c r="AA1632" s="86">
        <f>+((DETALLE_GD_1[[#This Row],[VALOR X UN (GD)]]-DETALLE_GD_1[[#This Row],[VALOR PPTO]])/DETALLE_GD_1[[#This Row],[VALOR PPTO]])</f>
        <v>-1.8229519378380471E-7</v>
      </c>
      <c r="AB1632" s="2">
        <f>+DETALLE_GD_1[[#This Row],[VALOR PPTO]]*DETALLE_GD_1[[#This Row],[CANTIDAD RECIBIDA]]</f>
        <v>614388.11199999996</v>
      </c>
      <c r="AC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2" s="3">
        <f>+DETALLE_GD_1[[#This Row],[CANTIDAD SOLICITADA]]-DETALLE_GD_1[[#This Row],[DEVOLUCIÓN]]</f>
        <v>40</v>
      </c>
      <c r="AE1632" s="38" t="str">
        <f>+_xlfn.XLOOKUP(DETALLE_GD_1[[#This Row],[CODIGO]],PRODUCTOS[CODIGO],PRODUCTOS[DESC CORTA],"",0)</f>
        <v>PINO 3X8X320</v>
      </c>
    </row>
    <row r="1633" spans="1:31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6"/>
      <c r="V1633" s="2"/>
      <c r="W1633">
        <v>6188</v>
      </c>
      <c r="X1633" s="2">
        <v>6579000000</v>
      </c>
      <c r="Y1633" s="6">
        <v>2925100.3584960005</v>
      </c>
      <c r="Z1633" s="38">
        <v>10010</v>
      </c>
      <c r="AA1633" s="86">
        <f>+((DETALLE_GD_1[[#This Row],[VALOR X UN (GD)]]-DETALLE_GD_1[[#This Row],[VALOR PPTO]])/DETALLE_GD_1[[#This Row],[VALOR PPTO]])</f>
        <v>-3.3788182135978512E-3</v>
      </c>
      <c r="AB1633" s="2">
        <f>+DETALLE_GD_1[[#This Row],[VALOR PPTO]]*DETALLE_GD_1[[#This Row],[CANTIDAD RECIBIDA]]</f>
        <v>2925100.3679999998</v>
      </c>
      <c r="AC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33" s="3">
        <f>+DETALLE_GD_1[[#This Row],[CANTIDAD SOLICITADA]]-DETALLE_GD_1[[#This Row],[DEVOLUCIÓN]]</f>
        <v>288</v>
      </c>
      <c r="AE1633" s="38" t="str">
        <f>+_xlfn.XLOOKUP(DETALLE_GD_1[[#This Row],[CODIGO]],PRODUCTOS[CODIGO],PRODUCTOS[DESC CORTA],"",0)</f>
        <v>PINO 2X6X400</v>
      </c>
    </row>
    <row r="1634" spans="1:31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6"/>
      <c r="V1634" s="2">
        <v>316471</v>
      </c>
      <c r="W1634">
        <v>6188</v>
      </c>
      <c r="X1634" s="2">
        <v>6579000000</v>
      </c>
      <c r="Y1634" s="6">
        <v>1866.9503550000009</v>
      </c>
      <c r="Z1634" s="38">
        <v>10010</v>
      </c>
      <c r="AA1634" s="86">
        <f>+((DETALLE_GD_1[[#This Row],[VALOR X UN (GD)]]-DETALLE_GD_1[[#This Row],[VALOR PPTO]])/DETALLE_GD_1[[#This Row],[VALOR PPTO]])</f>
        <v>2.6567390328128124E-5</v>
      </c>
      <c r="AB1634" s="2">
        <f>+DETALLE_GD_1[[#This Row],[VALOR PPTO]]*DETALLE_GD_1[[#This Row],[CANTIDAD RECIBIDA]]</f>
        <v>1866.9503999999999</v>
      </c>
      <c r="AC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4" s="3">
        <f>+DETALLE_GD_1[[#This Row],[CANTIDAD SOLICITADA]]-DETALLE_GD_1[[#This Row],[DEVOLUCIÓN]]</f>
        <v>1</v>
      </c>
      <c r="AE1634" s="38">
        <f>+_xlfn.XLOOKUP(DETALLE_GD_1[[#This Row],[CODIGO]],PRODUCTOS[CODIGO],PRODUCTOS[DESC CORTA],"",0)</f>
        <v>0</v>
      </c>
    </row>
    <row r="1635" spans="1:31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6"/>
      <c r="V1635" s="2"/>
      <c r="W1635">
        <v>6188</v>
      </c>
      <c r="X1635" s="2">
        <v>6579000000</v>
      </c>
      <c r="Y1635" s="6">
        <v>30952.44</v>
      </c>
      <c r="Z1635" s="38">
        <v>10010</v>
      </c>
      <c r="AA1635" s="86">
        <f>+((DETALLE_GD_1[[#This Row],[VALOR X UN (GD)]]-DETALLE_GD_1[[#This Row],[VALOR PPTO]])/DETALLE_GD_1[[#This Row],[VALOR PPTO]])</f>
        <v>-8.9077242923396804E-2</v>
      </c>
      <c r="AB1635" s="2">
        <f>+DETALLE_GD_1[[#This Row],[VALOR PPTO]]*DETALLE_GD_1[[#This Row],[CANTIDAD RECIBIDA]]</f>
        <v>30952.350000000002</v>
      </c>
      <c r="AC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5" s="3">
        <f>+DETALLE_GD_1[[#This Row],[CANTIDAD SOLICITADA]]-DETALLE_GD_1[[#This Row],[DEVOLUCIÓN]]</f>
        <v>4500</v>
      </c>
      <c r="AE1635" s="38">
        <f>+_xlfn.XLOOKUP(DETALLE_GD_1[[#This Row],[CODIGO]],PRODUCTOS[CODIGO],PRODUCTOS[DESC CORTA],"",0)</f>
        <v>0</v>
      </c>
    </row>
    <row r="1636" spans="1:31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6"/>
      <c r="V1636" s="2"/>
      <c r="W1636">
        <v>6188</v>
      </c>
      <c r="X1636" s="2">
        <v>6579000000</v>
      </c>
      <c r="Y1636" s="6">
        <v>319921.50595135131</v>
      </c>
      <c r="Z1636" s="38">
        <v>10010</v>
      </c>
      <c r="AA1636" s="86">
        <f>+((DETALLE_GD_1[[#This Row],[VALOR X UN (GD)]]-DETALLE_GD_1[[#This Row],[VALOR PPTO]])/DETALLE_GD_1[[#This Row],[VALOR PPTO]])</f>
        <v>-0.96749546373094641</v>
      </c>
      <c r="AB1636" s="2">
        <f>+DETALLE_GD_1[[#This Row],[VALOR PPTO]]*DETALLE_GD_1[[#This Row],[CANTIDAD RECIBIDA]]</f>
        <v>319921.5</v>
      </c>
      <c r="AC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6" s="3">
        <f>+DETALLE_GD_1[[#This Row],[CANTIDAD SOLICITADA]]-DETALLE_GD_1[[#This Row],[DEVOLUCIÓN]]</f>
        <v>3000</v>
      </c>
      <c r="AE1636" s="38" t="str">
        <f>+_xlfn.XLOOKUP(DETALLE_GD_1[[#This Row],[CODIGO]],PRODUCTOS[CODIGO],PRODUCTOS[DESC CORTA],"",0)</f>
        <v>TORNILLO CRS 6X1 5/8</v>
      </c>
    </row>
    <row r="1637" spans="1:31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6"/>
      <c r="V1637" s="2"/>
      <c r="W1637">
        <v>6188</v>
      </c>
      <c r="X1637" s="2">
        <v>6579000000</v>
      </c>
      <c r="Y1637" s="6">
        <v>10485</v>
      </c>
      <c r="Z1637" s="38">
        <v>10010</v>
      </c>
      <c r="AA1637" s="86">
        <f>+((DETALLE_GD_1[[#This Row],[VALOR X UN (GD)]]-DETALLE_GD_1[[#This Row],[VALOR PPTO]])/DETALLE_GD_1[[#This Row],[VALOR PPTO]])</f>
        <v>9.2799227467811093E-2</v>
      </c>
      <c r="AB1637" s="2">
        <f>+DETALLE_GD_1[[#This Row],[VALOR PPTO]]*DETALLE_GD_1[[#This Row],[CANTIDAD RECIBIDA]]</f>
        <v>10485</v>
      </c>
      <c r="AC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7" s="3">
        <f>+DETALLE_GD_1[[#This Row],[CANTIDAD SOLICITADA]]-DETALLE_GD_1[[#This Row],[DEVOLUCIÓN]]</f>
        <v>3</v>
      </c>
      <c r="AE1637" s="38" t="str">
        <f>+_xlfn.XLOOKUP(DETALLE_GD_1[[#This Row],[CODIGO]],PRODUCTOS[CODIGO],PRODUCTOS[DESC CORTA],"",0)</f>
        <v>BURLETE PVC</v>
      </c>
    </row>
    <row r="1638" spans="1:31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6"/>
      <c r="V1638" s="2"/>
      <c r="W1638">
        <v>6188</v>
      </c>
      <c r="X1638" s="2">
        <v>6579000000</v>
      </c>
      <c r="Y1638" s="6">
        <v>128520</v>
      </c>
      <c r="Z1638" s="38">
        <v>10010</v>
      </c>
      <c r="AA1638" s="86">
        <f>+((DETALLE_GD_1[[#This Row],[VALOR X UN (GD)]]-DETALLE_GD_1[[#This Row],[VALOR PPTO]])/DETALLE_GD_1[[#This Row],[VALOR PPTO]])</f>
        <v>0</v>
      </c>
      <c r="AB1638" s="2">
        <f>+DETALLE_GD_1[[#This Row],[VALOR PPTO]]*DETALLE_GD_1[[#This Row],[CANTIDAD RECIBIDA]]</f>
        <v>128520</v>
      </c>
      <c r="AC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8" s="3">
        <f>+DETALLE_GD_1[[#This Row],[CANTIDAD SOLICITADA]]-DETALLE_GD_1[[#This Row],[DEVOLUCIÓN]]</f>
        <v>3</v>
      </c>
      <c r="AE1638" s="38" t="str">
        <f>+_xlfn.XLOOKUP(DETALLE_GD_1[[#This Row],[CODIGO]],PRODUCTOS[CODIGO],PRODUCTOS[DESC CORTA],"",0)</f>
        <v>TINA DE ACERO</v>
      </c>
    </row>
    <row r="1639" spans="1:31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6"/>
      <c r="V1639" s="2"/>
      <c r="W1639">
        <v>6188</v>
      </c>
      <c r="X1639" s="2">
        <v>6579000000</v>
      </c>
      <c r="Y1639" s="6">
        <v>7664</v>
      </c>
      <c r="Z1639" s="38">
        <v>10010</v>
      </c>
      <c r="AA1639" s="86">
        <f>+((DETALLE_GD_1[[#This Row],[VALOR X UN (GD)]]-DETALLE_GD_1[[#This Row],[VALOR PPTO]])/DETALLE_GD_1[[#This Row],[VALOR PPTO]])</f>
        <v>8.0897703549060538E-3</v>
      </c>
      <c r="AB1639" s="2">
        <f>+DETALLE_GD_1[[#This Row],[VALOR PPTO]]*DETALLE_GD_1[[#This Row],[CANTIDAD RECIBIDA]]</f>
        <v>7664</v>
      </c>
      <c r="AC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39" s="3">
        <f>+DETALLE_GD_1[[#This Row],[CANTIDAD SOLICITADA]]-DETALLE_GD_1[[#This Row],[DEVOLUCIÓN]]</f>
        <v>4</v>
      </c>
      <c r="AE1639" s="38" t="str">
        <f>+_xlfn.XLOOKUP(DETALLE_GD_1[[#This Row],[CODIGO]],PRODUCTOS[CODIGO],PRODUCTOS[DESC CORTA],"",0)</f>
        <v>PERCHA SIMPLE YORK</v>
      </c>
    </row>
    <row r="1640" spans="1:31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6"/>
      <c r="V1640" s="2"/>
      <c r="W1640">
        <v>6188</v>
      </c>
      <c r="X1640" s="2">
        <v>6579000000</v>
      </c>
      <c r="Y1640" s="6">
        <v>11626.684384</v>
      </c>
      <c r="Z1640" s="38">
        <v>10010</v>
      </c>
      <c r="AA1640" s="86">
        <f>+((DETALLE_GD_1[[#This Row],[VALOR X UN (GD)]]-DETALLE_GD_1[[#This Row],[VALOR PPTO]])/DETALLE_GD_1[[#This Row],[VALOR PPTO]])</f>
        <v>2.7144454011317615E-5</v>
      </c>
      <c r="AB1640" s="2">
        <f>+DETALLE_GD_1[[#This Row],[VALOR PPTO]]*DETALLE_GD_1[[#This Row],[CANTIDAD RECIBIDA]]</f>
        <v>11626.6844</v>
      </c>
      <c r="AC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0" s="3">
        <f>+DETALLE_GD_1[[#This Row],[CANTIDAD SOLICITADA]]-DETALLE_GD_1[[#This Row],[DEVOLUCIÓN]]</f>
        <v>4</v>
      </c>
      <c r="AE1640" s="38">
        <f>+_xlfn.XLOOKUP(DETALLE_GD_1[[#This Row],[CODIGO]],PRODUCTOS[CODIGO],PRODUCTOS[DESC CORTA],"",0)</f>
        <v>0</v>
      </c>
    </row>
    <row r="1641" spans="1:31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6"/>
      <c r="V1641" s="2"/>
      <c r="W1641">
        <v>6188</v>
      </c>
      <c r="X1641" s="2">
        <v>6579000000</v>
      </c>
      <c r="Y1641" s="6">
        <v>1341.9588640000002</v>
      </c>
      <c r="Z1641" s="38">
        <v>10010</v>
      </c>
      <c r="AA1641" s="86">
        <f>+((DETALLE_GD_1[[#This Row],[VALOR X UN (GD)]]-DETALLE_GD_1[[#This Row],[VALOR PPTO]])/DETALLE_GD_1[[#This Row],[VALOR PPTO]])</f>
        <v>3.0403308833823098E-5</v>
      </c>
      <c r="AB1641" s="2">
        <f>+DETALLE_GD_1[[#This Row],[VALOR PPTO]]*DETALLE_GD_1[[#This Row],[CANTIDAD RECIBIDA]]</f>
        <v>1341.9592</v>
      </c>
      <c r="AC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1" s="3">
        <f>+DETALLE_GD_1[[#This Row],[CANTIDAD SOLICITADA]]-DETALLE_GD_1[[#This Row],[DEVOLUCIÓN]]</f>
        <v>8</v>
      </c>
      <c r="AE1641" s="38">
        <f>+_xlfn.XLOOKUP(DETALLE_GD_1[[#This Row],[CODIGO]],PRODUCTOS[CODIGO],PRODUCTOS[DESC CORTA],"",0)</f>
        <v>0</v>
      </c>
    </row>
    <row r="1642" spans="1:31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6"/>
      <c r="V1642" s="2"/>
      <c r="W1642">
        <v>6188</v>
      </c>
      <c r="X1642" s="2">
        <v>6579000000</v>
      </c>
      <c r="Y1642" s="6">
        <v>9248</v>
      </c>
      <c r="Z1642" s="38">
        <v>10010</v>
      </c>
      <c r="AA1642" s="86">
        <f>+((DETALLE_GD_1[[#This Row],[VALOR X UN (GD)]]-DETALLE_GD_1[[#This Row],[VALOR PPTO]])/DETALLE_GD_1[[#This Row],[VALOR PPTO]])</f>
        <v>2.1626297577854672E-4</v>
      </c>
      <c r="AB1642" s="2">
        <f>+DETALLE_GD_1[[#This Row],[VALOR PPTO]]*DETALLE_GD_1[[#This Row],[CANTIDAD RECIBIDA]]</f>
        <v>9248</v>
      </c>
      <c r="AC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2" s="3">
        <f>+DETALLE_GD_1[[#This Row],[CANTIDAD SOLICITADA]]-DETALLE_GD_1[[#This Row],[DEVOLUCIÓN]]</f>
        <v>4</v>
      </c>
      <c r="AE1642" s="38" t="str">
        <f>+_xlfn.XLOOKUP(DETALLE_GD_1[[#This Row],[CODIGO]],PRODUCTOS[CODIGO],PRODUCTOS[DESC CORTA],"",0)</f>
        <v>CELOSIA ALUMINIO 25X25</v>
      </c>
    </row>
    <row r="1643" spans="1:31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6"/>
      <c r="V1643" s="2"/>
      <c r="W1643">
        <v>6188</v>
      </c>
      <c r="X1643" s="2">
        <v>6579000000</v>
      </c>
      <c r="Y1643" s="6">
        <v>12140</v>
      </c>
      <c r="Z1643" s="38">
        <v>10010</v>
      </c>
      <c r="AA1643" s="86">
        <f>+((DETALLE_GD_1[[#This Row],[VALOR X UN (GD)]]-DETALLE_GD_1[[#This Row],[VALOR PPTO]])/DETALLE_GD_1[[#This Row],[VALOR PPTO]])</f>
        <v>-8.2372322899505767E-4</v>
      </c>
      <c r="AB1643" s="2">
        <f>+DETALLE_GD_1[[#This Row],[VALOR PPTO]]*DETALLE_GD_1[[#This Row],[CANTIDAD RECIBIDA]]</f>
        <v>12140</v>
      </c>
      <c r="AC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3" s="3">
        <f>+DETALLE_GD_1[[#This Row],[CANTIDAD SOLICITADA]]-DETALLE_GD_1[[#This Row],[DEVOLUCIÓN]]</f>
        <v>4</v>
      </c>
      <c r="AE1643" s="38" t="str">
        <f>+_xlfn.XLOOKUP(DETALLE_GD_1[[#This Row],[CODIGO]],PRODUCTOS[CODIGO],PRODUCTOS[DESC CORTA],"",0)</f>
        <v>ARGOLLA TOALLA BENTON</v>
      </c>
    </row>
    <row r="1644" spans="1:31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6"/>
      <c r="V1644" s="2"/>
      <c r="W1644">
        <v>6188</v>
      </c>
      <c r="X1644" s="2">
        <v>6579000000</v>
      </c>
      <c r="Y1644" s="6">
        <v>14528</v>
      </c>
      <c r="Z1644" s="38">
        <v>10010</v>
      </c>
      <c r="AA1644" s="86">
        <f>+((DETALLE_GD_1[[#This Row],[VALOR X UN (GD)]]-DETALLE_GD_1[[#This Row],[VALOR PPTO]])/DETALLE_GD_1[[#This Row],[VALOR PPTO]])</f>
        <v>-0.13064427312775331</v>
      </c>
      <c r="AB1644" s="2">
        <f>+DETALLE_GD_1[[#This Row],[VALOR PPTO]]*DETALLE_GD_1[[#This Row],[CANTIDAD RECIBIDA]]</f>
        <v>14528</v>
      </c>
      <c r="AC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4" s="3">
        <f>+DETALLE_GD_1[[#This Row],[CANTIDAD SOLICITADA]]-DETALLE_GD_1[[#This Row],[DEVOLUCIÓN]]</f>
        <v>4</v>
      </c>
      <c r="AE1644" s="38" t="str">
        <f>+_xlfn.XLOOKUP(DETALLE_GD_1[[#This Row],[CODIGO]],PRODUCTOS[CODIGO],PRODUCTOS[DESC CORTA],"",0)</f>
        <v>PORTA ROLLO BENTON</v>
      </c>
    </row>
    <row r="1645" spans="1:31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6"/>
      <c r="V1645" s="2"/>
      <c r="W1645">
        <v>6188</v>
      </c>
      <c r="X1645" s="2">
        <v>6579000000</v>
      </c>
      <c r="Y1645" s="6">
        <v>63133.935483999994</v>
      </c>
      <c r="Z1645" s="38">
        <v>10010</v>
      </c>
      <c r="AA1645" s="86">
        <f>+((DETALLE_GD_1[[#This Row],[VALOR X UN (GD)]]-DETALLE_GD_1[[#This Row],[VALOR PPTO]])/DETALLE_GD_1[[#This Row],[VALOR PPTO]])</f>
        <v>0.28816616970097464</v>
      </c>
      <c r="AB1645" s="2">
        <f>+DETALLE_GD_1[[#This Row],[VALOR PPTO]]*DETALLE_GD_1[[#This Row],[CANTIDAD RECIBIDA]]</f>
        <v>63133.935599999997</v>
      </c>
      <c r="AC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5" s="3">
        <f>+DETALLE_GD_1[[#This Row],[CANTIDAD SOLICITADA]]-DETALLE_GD_1[[#This Row],[DEVOLUCIÓN]]</f>
        <v>4</v>
      </c>
      <c r="AE1645" s="38">
        <f>+_xlfn.XLOOKUP(DETALLE_GD_1[[#This Row],[CODIGO]],PRODUCTOS[CODIGO],PRODUCTOS[DESC CORTA],"",0)</f>
        <v>0</v>
      </c>
    </row>
    <row r="1646" spans="1:31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6"/>
      <c r="V1646" s="2">
        <v>4129489</v>
      </c>
      <c r="W1646">
        <v>6188</v>
      </c>
      <c r="X1646" s="2">
        <v>6579000000</v>
      </c>
      <c r="Y1646" s="6">
        <v>1947659.9999999993</v>
      </c>
      <c r="Z1646" s="38">
        <v>10010</v>
      </c>
      <c r="AA1646" s="86">
        <f>+((DETALLE_GD_1[[#This Row],[VALOR X UN (GD)]]-DETALLE_GD_1[[#This Row],[VALOR PPTO]])/DETALLE_GD_1[[#This Row],[VALOR PPTO]])</f>
        <v>-5.1855560005389863E-5</v>
      </c>
      <c r="AB1646" s="2">
        <f>+DETALLE_GD_1[[#This Row],[VALOR PPTO]]*DETALLE_GD_1[[#This Row],[CANTIDAD RECIBIDA]]</f>
        <v>1947660</v>
      </c>
      <c r="AC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6" s="3">
        <f>+DETALLE_GD_1[[#This Row],[CANTIDAD SOLICITADA]]-DETALLE_GD_1[[#This Row],[DEVOLUCIÓN]]</f>
        <v>130</v>
      </c>
      <c r="AE1646" s="38" t="str">
        <f>+_xlfn.XLOOKUP(DETALLE_GD_1[[#This Row],[CODIGO]],PRODUCTOS[CODIGO],PRODUCTOS[DESC CORTA],"",0)</f>
        <v>TERCIADO FENOLICO</v>
      </c>
    </row>
    <row r="1647" spans="1:31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6"/>
      <c r="V1647" s="2"/>
      <c r="W1647">
        <v>6188</v>
      </c>
      <c r="X1647" s="2">
        <v>6579000000</v>
      </c>
      <c r="Y1647" s="6">
        <v>446866.4150959999</v>
      </c>
      <c r="Z1647" s="38">
        <v>10010</v>
      </c>
      <c r="AA1647" s="86">
        <f>+((DETALLE_GD_1[[#This Row],[VALOR X UN (GD)]]-DETALLE_GD_1[[#This Row],[VALOR PPTO]])/DETALLE_GD_1[[#This Row],[VALOR PPTO]])</f>
        <v>-8.2403631034834571E-2</v>
      </c>
      <c r="AB1647" s="2">
        <f>+DETALLE_GD_1[[#This Row],[VALOR PPTO]]*DETALLE_GD_1[[#This Row],[CANTIDAD RECIBIDA]]</f>
        <v>446866.41519999999</v>
      </c>
      <c r="AC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7" s="3">
        <f>+DETALLE_GD_1[[#This Row],[CANTIDAD SOLICITADA]]-DETALLE_GD_1[[#This Row],[DEVOLUCIÓN]]</f>
        <v>8</v>
      </c>
      <c r="AE1647" s="38">
        <f>+_xlfn.XLOOKUP(DETALLE_GD_1[[#This Row],[CODIGO]],PRODUCTOS[CODIGO],PRODUCTOS[DESC CORTA],"",0)</f>
        <v>0</v>
      </c>
    </row>
    <row r="1648" spans="1:31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6"/>
      <c r="V1648" s="2"/>
      <c r="W1648">
        <v>6188</v>
      </c>
      <c r="X1648" s="2">
        <v>6579000000</v>
      </c>
      <c r="Y1648" s="6">
        <v>946350.47999999986</v>
      </c>
      <c r="Z1648" s="38">
        <v>10010</v>
      </c>
      <c r="AA1648" s="86">
        <f>+((DETALLE_GD_1[[#This Row],[VALOR X UN (GD)]]-DETALLE_GD_1[[#This Row],[VALOR PPTO]])/DETALLE_GD_1[[#This Row],[VALOR PPTO]])</f>
        <v>-5.9588287805447206E-2</v>
      </c>
      <c r="AB1648" s="2">
        <f>+DETALLE_GD_1[[#This Row],[VALOR PPTO]]*DETALLE_GD_1[[#This Row],[CANTIDAD RECIBIDA]]</f>
        <v>946350.4</v>
      </c>
      <c r="AC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48" s="3">
        <f>+DETALLE_GD_1[[#This Row],[CANTIDAD SOLICITADA]]-DETALLE_GD_1[[#This Row],[DEVOLUCIÓN]]</f>
        <v>2000</v>
      </c>
      <c r="AE1648" s="38" t="str">
        <f>+_xlfn.XLOOKUP(DETALLE_GD_1[[#This Row],[CODIGO]],PRODUCTOS[CODIGO],PRODUCTOS[DESC CORTA],"",0)</f>
        <v>TORNILLO SIMPSON 6"</v>
      </c>
    </row>
    <row r="1649" spans="1:31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6"/>
      <c r="V1649" s="2"/>
      <c r="W1649">
        <v>6188</v>
      </c>
      <c r="X1649" s="2">
        <v>6579000000</v>
      </c>
      <c r="Y1649" s="6">
        <v>35000.185429999998</v>
      </c>
      <c r="Z1649" s="38">
        <v>10010</v>
      </c>
      <c r="AA1649" s="86">
        <f>+((DETALLE_GD_1[[#This Row],[VALOR X UN (GD)]]-DETALLE_GD_1[[#This Row],[VALOR PPTO]])/DETALLE_GD_1[[#This Row],[VALOR PPTO]])</f>
        <v>-5.2971147976295791E-6</v>
      </c>
      <c r="AB1649" s="2">
        <f>+DETALLE_GD_1[[#This Row],[VALOR PPTO]]*DETALLE_GD_1[[#This Row],[CANTIDAD RECIBIDA]]</f>
        <v>35000.185400000002</v>
      </c>
      <c r="AC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49" s="3">
        <f>+DETALLE_GD_1[[#This Row],[CANTIDAD SOLICITADA]]-DETALLE_GD_1[[#This Row],[DEVOLUCIÓN]]</f>
        <v>2</v>
      </c>
      <c r="AE1649" s="38" t="str">
        <f>+_xlfn.XLOOKUP(DETALLE_GD_1[[#This Row],[CODIGO]],PRODUCTOS[CODIGO],PRODUCTOS[DESC CORTA],"",0)</f>
        <v>GRAPA T50</v>
      </c>
    </row>
    <row r="1650" spans="1:31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6"/>
      <c r="V1650" s="2"/>
      <c r="W1650">
        <v>6188</v>
      </c>
      <c r="X1650" s="2">
        <v>6579000000</v>
      </c>
      <c r="Y1650" s="6">
        <v>64728.427048000027</v>
      </c>
      <c r="Z1650" s="38">
        <v>10010</v>
      </c>
      <c r="AA1650" s="86">
        <f>+((DETALLE_GD_1[[#This Row],[VALOR X UN (GD)]]-DETALLE_GD_1[[#This Row],[VALOR PPTO]])/DETALLE_GD_1[[#This Row],[VALOR PPTO]])</f>
        <v>-6.5998822847693946E-6</v>
      </c>
      <c r="AB1650" s="2">
        <f>+DETALLE_GD_1[[#This Row],[VALOR PPTO]]*DETALLE_GD_1[[#This Row],[CANTIDAD RECIBIDA]]</f>
        <v>64728.427199999998</v>
      </c>
      <c r="AC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0" s="3">
        <f>+DETALLE_GD_1[[#This Row],[CANTIDAD SOLICITADA]]-DETALLE_GD_1[[#This Row],[DEVOLUCIÓN]]</f>
        <v>4</v>
      </c>
      <c r="AE1650" s="38" t="str">
        <f>+_xlfn.XLOOKUP(DETALLE_GD_1[[#This Row],[CODIGO]],PRODUCTOS[CODIGO],PRODUCTOS[DESC CORTA],"",0)</f>
        <v>GRAPA T40</v>
      </c>
    </row>
    <row r="1651" spans="1:31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6"/>
      <c r="V1651" s="2"/>
      <c r="W1651">
        <v>6188</v>
      </c>
      <c r="X1651" s="2">
        <v>6579000000</v>
      </c>
      <c r="Y1651" s="6">
        <v>763658.3333399999</v>
      </c>
      <c r="Z1651" s="38">
        <v>10010</v>
      </c>
      <c r="AA1651" s="86">
        <f>+((DETALLE_GD_1[[#This Row],[VALOR X UN (GD)]]-DETALLE_GD_1[[#This Row],[VALOR PPTO]])/DETALLE_GD_1[[#This Row],[VALOR PPTO]])</f>
        <v>2.4280054540726018E-2</v>
      </c>
      <c r="AB1651" s="2">
        <f>+DETALLE_GD_1[[#This Row],[VALOR PPTO]]*DETALLE_GD_1[[#This Row],[CANTIDAD RECIBIDA]]</f>
        <v>763658.33400000003</v>
      </c>
      <c r="AC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1" s="3">
        <f>+DETALLE_GD_1[[#This Row],[CANTIDAD SOLICITADA]]-DETALLE_GD_1[[#This Row],[DEVOLUCIÓN]]</f>
        <v>20</v>
      </c>
      <c r="AE1651" s="38" t="str">
        <f>+_xlfn.XLOOKUP(DETALLE_GD_1[[#This Row],[CODIGO]],PRODUCTOS[CODIGO],PRODUCTOS[DESC CORTA],"",0)</f>
        <v>FIBROCEMENTO BALCON</v>
      </c>
    </row>
    <row r="1652" spans="1:31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6"/>
      <c r="V1652" s="2">
        <v>1399212</v>
      </c>
      <c r="W1652">
        <v>6188</v>
      </c>
      <c r="X1652" s="2">
        <v>6579000000</v>
      </c>
      <c r="Y1652" s="6">
        <v>30952.44</v>
      </c>
      <c r="Z1652" s="38">
        <v>10010</v>
      </c>
      <c r="AA1652" s="86">
        <f>+((DETALLE_GD_1[[#This Row],[VALOR X UN (GD)]]-DETALLE_GD_1[[#This Row],[VALOR PPTO]])/DETALLE_GD_1[[#This Row],[VALOR PPTO]])</f>
        <v>-8.9077242923396804E-2</v>
      </c>
      <c r="AB1652" s="2">
        <f>+DETALLE_GD_1[[#This Row],[VALOR PPTO]]*DETALLE_GD_1[[#This Row],[CANTIDAD RECIBIDA]]</f>
        <v>30952.350000000002</v>
      </c>
      <c r="AC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2" s="3">
        <f>+DETALLE_GD_1[[#This Row],[CANTIDAD SOLICITADA]]-DETALLE_GD_1[[#This Row],[DEVOLUCIÓN]]</f>
        <v>4500</v>
      </c>
      <c r="AE1652" s="38">
        <f>+_xlfn.XLOOKUP(DETALLE_GD_1[[#This Row],[CODIGO]],PRODUCTOS[CODIGO],PRODUCTOS[DESC CORTA],"",0)</f>
        <v>0</v>
      </c>
    </row>
    <row r="1653" spans="1:31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6"/>
      <c r="V1653" s="2"/>
      <c r="W1653">
        <v>6188</v>
      </c>
      <c r="X1653" s="2">
        <v>6579000000</v>
      </c>
      <c r="Y1653" s="6">
        <v>1866.9503550000009</v>
      </c>
      <c r="Z1653" s="38">
        <v>10010</v>
      </c>
      <c r="AA1653" s="86">
        <f>+((DETALLE_GD_1[[#This Row],[VALOR X UN (GD)]]-DETALLE_GD_1[[#This Row],[VALOR PPTO]])/DETALLE_GD_1[[#This Row],[VALOR PPTO]])</f>
        <v>2.6567390328128124E-5</v>
      </c>
      <c r="AB1653" s="2">
        <f>+DETALLE_GD_1[[#This Row],[VALOR PPTO]]*DETALLE_GD_1[[#This Row],[CANTIDAD RECIBIDA]]</f>
        <v>1866.9503999999999</v>
      </c>
      <c r="AC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3" s="3">
        <f>+DETALLE_GD_1[[#This Row],[CANTIDAD SOLICITADA]]-DETALLE_GD_1[[#This Row],[DEVOLUCIÓN]]</f>
        <v>1</v>
      </c>
      <c r="AE1653" s="38">
        <f>+_xlfn.XLOOKUP(DETALLE_GD_1[[#This Row],[CODIGO]],PRODUCTOS[CODIGO],PRODUCTOS[DESC CORTA],"",0)</f>
        <v>0</v>
      </c>
    </row>
    <row r="1654" spans="1:31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6"/>
      <c r="V1654" s="2"/>
      <c r="W1654">
        <v>6188</v>
      </c>
      <c r="X1654" s="2">
        <v>6579000000</v>
      </c>
      <c r="Y1654" s="6">
        <v>16517.660688</v>
      </c>
      <c r="Z1654" s="38">
        <v>10010</v>
      </c>
      <c r="AA1654" s="86">
        <f>+((DETALLE_GD_1[[#This Row],[VALOR X UN (GD)]]-DETALLE_GD_1[[#This Row],[VALOR PPTO]])/DETALLE_GD_1[[#This Row],[VALOR PPTO]])</f>
        <v>2.3994899422923075E-2</v>
      </c>
      <c r="AB1654" s="2">
        <f>+DETALLE_GD_1[[#This Row],[VALOR PPTO]]*DETALLE_GD_1[[#This Row],[CANTIDAD RECIBIDA]]</f>
        <v>16517.660400000001</v>
      </c>
      <c r="AC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4" s="3">
        <f>+DETALLE_GD_1[[#This Row],[CANTIDAD SOLICITADA]]-DETALLE_GD_1[[#This Row],[DEVOLUCIÓN]]</f>
        <v>12</v>
      </c>
      <c r="AE1654" s="38">
        <f>+_xlfn.XLOOKUP(DETALLE_GD_1[[#This Row],[CODIGO]],PRODUCTOS[CODIGO],PRODUCTOS[DESC CORTA],"",0)</f>
        <v>0</v>
      </c>
    </row>
    <row r="1655" spans="1:31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6"/>
      <c r="V1655" s="2"/>
      <c r="W1655">
        <v>6188</v>
      </c>
      <c r="X1655" s="2">
        <v>6579000000</v>
      </c>
      <c r="Y1655" s="6">
        <v>44052</v>
      </c>
      <c r="Z1655" s="38">
        <v>10010</v>
      </c>
      <c r="AA1655" s="86">
        <f>+((DETALLE_GD_1[[#This Row],[VALOR X UN (GD)]]-DETALLE_GD_1[[#This Row],[VALOR PPTO]])/DETALLE_GD_1[[#This Row],[VALOR PPTO]])</f>
        <v>2.4289566875511357E-3</v>
      </c>
      <c r="AB1655" s="2">
        <f>+DETALLE_GD_1[[#This Row],[VALOR PPTO]]*DETALLE_GD_1[[#This Row],[CANTIDAD RECIBIDA]]</f>
        <v>44052</v>
      </c>
      <c r="AC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5" s="3">
        <f>+DETALLE_GD_1[[#This Row],[CANTIDAD SOLICITADA]]-DETALLE_GD_1[[#This Row],[DEVOLUCIÓN]]</f>
        <v>12</v>
      </c>
      <c r="AE1655" s="38" t="str">
        <f>+_xlfn.XLOOKUP(DETALLE_GD_1[[#This Row],[CODIGO]],PRODUCTOS[CODIGO],PRODUCTOS[DESC CORTA],"",0)</f>
        <v>SELLO</v>
      </c>
    </row>
    <row r="1656" spans="1:31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6"/>
      <c r="V1656" s="2"/>
      <c r="W1656">
        <v>6188</v>
      </c>
      <c r="X1656" s="2">
        <v>6579000000</v>
      </c>
      <c r="Y1656" s="6">
        <v>50286.86</v>
      </c>
      <c r="Z1656" s="38">
        <v>10010</v>
      </c>
      <c r="AA1656" s="86">
        <f>+((DETALLE_GD_1[[#This Row],[VALOR X UN (GD)]]-DETALLE_GD_1[[#This Row],[VALOR PPTO]])/DETALLE_GD_1[[#This Row],[VALOR PPTO]])</f>
        <v>-1.5627541667942689E-2</v>
      </c>
      <c r="AB1656" s="2">
        <f>+DETALLE_GD_1[[#This Row],[VALOR PPTO]]*DETALLE_GD_1[[#This Row],[CANTIDAD RECIBIDA]]</f>
        <v>50286.86</v>
      </c>
      <c r="AC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6" s="3">
        <f>+DETALLE_GD_1[[#This Row],[CANTIDAD SOLICITADA]]-DETALLE_GD_1[[#This Row],[DEVOLUCIÓN]]</f>
        <v>1</v>
      </c>
      <c r="AE1656" s="38" t="str">
        <f>+_xlfn.XLOOKUP(DETALLE_GD_1[[#This Row],[CODIGO]],PRODUCTOS[CODIGO],PRODUCTOS[DESC CORTA],"",0)</f>
        <v>ESMALTE AL AGUA</v>
      </c>
    </row>
    <row r="1657" spans="1:31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707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6"/>
      <c r="V1657" s="2"/>
      <c r="W1657">
        <v>6188</v>
      </c>
      <c r="X1657" s="2">
        <v>6579000000</v>
      </c>
      <c r="Y1657" s="6" t="s">
        <v>355</v>
      </c>
      <c r="Z1657" s="38">
        <v>10010</v>
      </c>
      <c r="AA1657" s="86" t="e">
        <f>+((DETALLE_GD_1[[#This Row],[VALOR X UN (GD)]]-DETALLE_GD_1[[#This Row],[VALOR PPTO]])/DETALLE_GD_1[[#This Row],[VALOR PPTO]])</f>
        <v>#DIV/0!</v>
      </c>
      <c r="AB1657" s="2">
        <f>+DETALLE_GD_1[[#This Row],[VALOR PPTO]]*DETALLE_GD_1[[#This Row],[CANTIDAD RECIBIDA]]</f>
        <v>0</v>
      </c>
      <c r="AC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7" s="3">
        <f>+DETALLE_GD_1[[#This Row],[CANTIDAD SOLICITADA]]-DETALLE_GD_1[[#This Row],[DEVOLUCIÓN]]</f>
        <v>12</v>
      </c>
      <c r="AE1657" s="38" t="str">
        <f>+_xlfn.XLOOKUP(DETALLE_GD_1[[#This Row],[CODIGO]],PRODUCTOS[CODIGO],PRODUCTOS[DESC CORTA],"",0)</f>
        <v/>
      </c>
    </row>
    <row r="1658" spans="1:31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6"/>
      <c r="V1658" s="2"/>
      <c r="W1658">
        <v>6188</v>
      </c>
      <c r="X1658" s="2">
        <v>6579000000</v>
      </c>
      <c r="Y1658" s="6">
        <v>103746</v>
      </c>
      <c r="Z1658" s="38">
        <v>10010</v>
      </c>
      <c r="AA1658" s="86">
        <f>+((DETALLE_GD_1[[#This Row],[VALOR X UN (GD)]]-DETALLE_GD_1[[#This Row],[VALOR PPTO]])/DETALLE_GD_1[[#This Row],[VALOR PPTO]])</f>
        <v>1.6386173924777824E-4</v>
      </c>
      <c r="AB1658" s="2">
        <f>+DETALLE_GD_1[[#This Row],[VALOR PPTO]]*DETALLE_GD_1[[#This Row],[CANTIDAD RECIBIDA]]</f>
        <v>103746</v>
      </c>
      <c r="AC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58" s="3">
        <f>+DETALLE_GD_1[[#This Row],[CANTIDAD SOLICITADA]]-DETALLE_GD_1[[#This Row],[DEVOLUCIÓN]]</f>
        <v>2</v>
      </c>
      <c r="AE1658" s="38" t="str">
        <f>+_xlfn.XLOOKUP(DETALLE_GD_1[[#This Row],[CODIGO]],PRODUCTOS[CODIGO],PRODUCTOS[DESC CORTA],"",0)</f>
        <v>PUERTA INTERIOR</v>
      </c>
    </row>
    <row r="1659" spans="1:31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6"/>
      <c r="V1659" s="2"/>
      <c r="W1659">
        <v>6188</v>
      </c>
      <c r="X1659" s="2">
        <v>6579000000</v>
      </c>
      <c r="Y1659" s="6">
        <v>52920</v>
      </c>
      <c r="Z1659" s="38">
        <v>10010</v>
      </c>
      <c r="AA1659" s="86">
        <f>+((DETALLE_GD_1[[#This Row],[VALOR X UN (GD)]]-DETALLE_GD_1[[#This Row],[VALOR PPTO]])/DETALLE_GD_1[[#This Row],[VALOR PPTO]])</f>
        <v>-1.9727891156462583E-2</v>
      </c>
      <c r="AB1659" s="2">
        <f>+DETALLE_GD_1[[#This Row],[VALOR PPTO]]*DETALLE_GD_1[[#This Row],[CANTIDAD RECIBIDA]]</f>
        <v>52920</v>
      </c>
      <c r="AC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59" s="3">
        <f>+DETALLE_GD_1[[#This Row],[CANTIDAD SOLICITADA]]-DETALLE_GD_1[[#This Row],[DEVOLUCIÓN]]</f>
        <v>1</v>
      </c>
      <c r="AE1659" s="38" t="str">
        <f>+_xlfn.XLOOKUP(DETALLE_GD_1[[#This Row],[CODIGO]],PRODUCTOS[CODIGO],PRODUCTOS[DESC CORTA],"",0)</f>
        <v/>
      </c>
    </row>
    <row r="1660" spans="1:31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6"/>
      <c r="V1660" s="2"/>
      <c r="W1660">
        <v>6188</v>
      </c>
      <c r="X1660" s="2">
        <v>6579000000</v>
      </c>
      <c r="Y1660" s="6">
        <v>30272</v>
      </c>
      <c r="Z1660" s="38">
        <v>10010</v>
      </c>
      <c r="AA1660" s="86">
        <f>+((DETALLE_GD_1[[#This Row],[VALOR X UN (GD)]]-DETALLE_GD_1[[#This Row],[VALOR PPTO]])/DETALLE_GD_1[[#This Row],[VALOR PPTO]])</f>
        <v>7.5977801268498947E-4</v>
      </c>
      <c r="AB1660" s="2">
        <f>+DETALLE_GD_1[[#This Row],[VALOR PPTO]]*DETALLE_GD_1[[#This Row],[CANTIDAD RECIBIDA]]</f>
        <v>30272</v>
      </c>
      <c r="AC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0" s="3">
        <f>+DETALLE_GD_1[[#This Row],[CANTIDAD SOLICITADA]]-DETALLE_GD_1[[#This Row],[DEVOLUCIÓN]]</f>
        <v>4</v>
      </c>
      <c r="AE1660" s="38" t="str">
        <f>+_xlfn.XLOOKUP(DETALLE_GD_1[[#This Row],[CODIGO]],PRODUCTOS[CODIGO],PRODUCTOS[DESC CORTA],"",0)</f>
        <v>CEERRADURA BAÑO 815 TUBULAR</v>
      </c>
    </row>
    <row r="1661" spans="1:31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6"/>
      <c r="V1661" s="2"/>
      <c r="W1661">
        <v>6188</v>
      </c>
      <c r="X1661" s="2">
        <v>6579000000</v>
      </c>
      <c r="Y1661" s="6" t="s">
        <v>355</v>
      </c>
      <c r="Z1661" s="38">
        <v>10010</v>
      </c>
      <c r="AA1661" s="86" t="e">
        <f>+((DETALLE_GD_1[[#This Row],[VALOR X UN (GD)]]-DETALLE_GD_1[[#This Row],[VALOR PPTO]])/DETALLE_GD_1[[#This Row],[VALOR PPTO]])</f>
        <v>#DIV/0!</v>
      </c>
      <c r="AB1661" s="2">
        <f>+DETALLE_GD_1[[#This Row],[VALOR PPTO]]*DETALLE_GD_1[[#This Row],[CANTIDAD RECIBIDA]]</f>
        <v>0</v>
      </c>
      <c r="AC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1" s="3">
        <f>+DETALLE_GD_1[[#This Row],[CANTIDAD SOLICITADA]]-DETALLE_GD_1[[#This Row],[DEVOLUCIÓN]]</f>
        <v>2</v>
      </c>
      <c r="AE1661" s="38" t="str">
        <f>+_xlfn.XLOOKUP(DETALLE_GD_1[[#This Row],[CODIGO]],PRODUCTOS[CODIGO],PRODUCTOS[DESC CORTA],"",0)</f>
        <v/>
      </c>
    </row>
    <row r="1662" spans="1:31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6"/>
      <c r="V1662" s="2"/>
      <c r="W1662">
        <v>6188</v>
      </c>
      <c r="X1662" s="2">
        <v>6579000000</v>
      </c>
      <c r="Y1662" s="6">
        <v>145847</v>
      </c>
      <c r="Z1662" s="38">
        <v>10010</v>
      </c>
      <c r="AA1662" s="86">
        <f>+((DETALLE_GD_1[[#This Row],[VALOR X UN (GD)]]-DETALLE_GD_1[[#This Row],[VALOR PPTO]])/DETALLE_GD_1[[#This Row],[VALOR PPTO]])</f>
        <v>-2.2736155011758897E-2</v>
      </c>
      <c r="AB1662" s="2">
        <f>+DETALLE_GD_1[[#This Row],[VALOR PPTO]]*DETALLE_GD_1[[#This Row],[CANTIDAD RECIBIDA]]</f>
        <v>145847</v>
      </c>
      <c r="AC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2" s="3">
        <f>+DETALLE_GD_1[[#This Row],[CANTIDAD SOLICITADA]]-DETALLE_GD_1[[#This Row],[DEVOLUCIÓN]]</f>
        <v>1</v>
      </c>
      <c r="AE1662" s="38" t="str">
        <f>+_xlfn.XLOOKUP(DETALLE_GD_1[[#This Row],[CODIGO]],PRODUCTOS[CODIGO],PRODUCTOS[DESC CORTA],"",0)</f>
        <v>KIT PREC</v>
      </c>
    </row>
    <row r="1663" spans="1:31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6"/>
      <c r="V1663" s="2"/>
      <c r="W1663">
        <v>6188</v>
      </c>
      <c r="X1663" s="2">
        <v>6579000000</v>
      </c>
      <c r="Y1663" s="6">
        <v>22804.146594000005</v>
      </c>
      <c r="Z1663" s="38">
        <v>10010</v>
      </c>
      <c r="AA1663" s="86">
        <f>+((DETALLE_GD_1[[#This Row],[VALOR X UN (GD)]]-DETALLE_GD_1[[#This Row],[VALOR PPTO]])/DETALLE_GD_1[[#This Row],[VALOR PPTO]])</f>
        <v>-1.3797490672151356E-4</v>
      </c>
      <c r="AB1663" s="2">
        <f>+DETALLE_GD_1[[#This Row],[VALOR PPTO]]*DETALLE_GD_1[[#This Row],[CANTIDAD RECIBIDA]]</f>
        <v>22804.1466</v>
      </c>
      <c r="AC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3" s="3">
        <f>+DETALLE_GD_1[[#This Row],[CANTIDAD SOLICITADA]]-DETALLE_GD_1[[#This Row],[DEVOLUCIÓN]]</f>
        <v>6</v>
      </c>
      <c r="AE1663" s="38">
        <f>+_xlfn.XLOOKUP(DETALLE_GD_1[[#This Row],[CODIGO]],PRODUCTOS[CODIGO],PRODUCTOS[DESC CORTA],"",0)</f>
        <v>0</v>
      </c>
    </row>
    <row r="1664" spans="1:31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6"/>
      <c r="V1664" s="2"/>
      <c r="W1664">
        <v>6188</v>
      </c>
      <c r="X1664" s="2">
        <v>6579000000</v>
      </c>
      <c r="Y1664" s="6">
        <v>40551.199997999996</v>
      </c>
      <c r="Z1664" s="38">
        <v>10010</v>
      </c>
      <c r="AA1664" s="86">
        <f>+((DETALLE_GD_1[[#This Row],[VALOR X UN (GD)]]-DETALLE_GD_1[[#This Row],[VALOR PPTO]])/DETALLE_GD_1[[#This Row],[VALOR PPTO]])</f>
        <v>3.3952144616939288E-2</v>
      </c>
      <c r="AB1664" s="2">
        <f>+DETALLE_GD_1[[#This Row],[VALOR PPTO]]*DETALLE_GD_1[[#This Row],[CANTIDAD RECIBIDA]]</f>
        <v>40551.199800000002</v>
      </c>
      <c r="AC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4" s="3">
        <f>+DETALLE_GD_1[[#This Row],[CANTIDAD SOLICITADA]]-DETALLE_GD_1[[#This Row],[DEVOLUCIÓN]]</f>
        <v>6</v>
      </c>
      <c r="AE1664" s="38">
        <f>+_xlfn.XLOOKUP(DETALLE_GD_1[[#This Row],[CODIGO]],PRODUCTOS[CODIGO],PRODUCTOS[DESC CORTA],"",0)</f>
        <v>0</v>
      </c>
    </row>
    <row r="1665" spans="1:31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6"/>
      <c r="V1665" s="2"/>
      <c r="W1665">
        <v>6188</v>
      </c>
      <c r="X1665" s="2">
        <v>6579000000</v>
      </c>
      <c r="Y1665" s="6">
        <v>9588</v>
      </c>
      <c r="Z1665" s="38">
        <v>10010</v>
      </c>
      <c r="AA1665" s="86">
        <f>+((DETALLE_GD_1[[#This Row],[VALOR X UN (GD)]]-DETALLE_GD_1[[#This Row],[VALOR PPTO]])/DETALLE_GD_1[[#This Row],[VALOR PPTO]])</f>
        <v>5.840632040050063E-2</v>
      </c>
      <c r="AB1665" s="2">
        <f>+DETALLE_GD_1[[#This Row],[VALOR PPTO]]*DETALLE_GD_1[[#This Row],[CANTIDAD RECIBIDA]]</f>
        <v>9588</v>
      </c>
      <c r="AC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5" s="3">
        <f>+DETALLE_GD_1[[#This Row],[CANTIDAD SOLICITADA]]-DETALLE_GD_1[[#This Row],[DEVOLUCIÓN]]</f>
        <v>6</v>
      </c>
      <c r="AE1665" s="38" t="str">
        <f>+_xlfn.XLOOKUP(DETALLE_GD_1[[#This Row],[CODIGO]],PRODUCTOS[CODIGO],PRODUCTOS[DESC CORTA],"",0)</f>
        <v>CUADRADILLO EXPANSION 8X</v>
      </c>
    </row>
    <row r="1666" spans="1:31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6"/>
      <c r="V1666" s="2"/>
      <c r="W1666">
        <v>6188</v>
      </c>
      <c r="X1666" s="2">
        <v>6579000000</v>
      </c>
      <c r="Y1666" s="6">
        <v>8460</v>
      </c>
      <c r="Z1666" s="38">
        <v>10010</v>
      </c>
      <c r="AA1666" s="86">
        <f>+((DETALLE_GD_1[[#This Row],[VALOR X UN (GD)]]-DETALLE_GD_1[[#This Row],[VALOR PPTO]])/DETALLE_GD_1[[#This Row],[VALOR PPTO]])</f>
        <v>3.6643049645390065E-2</v>
      </c>
      <c r="AB1666" s="2">
        <f>+DETALLE_GD_1[[#This Row],[VALOR PPTO]]*DETALLE_GD_1[[#This Row],[CANTIDAD RECIBIDA]]</f>
        <v>8460</v>
      </c>
      <c r="AC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6" s="3">
        <f>+DETALLE_GD_1[[#This Row],[CANTIDAD SOLICITADA]]-DETALLE_GD_1[[#This Row],[DEVOLUCIÓN]]</f>
        <v>6</v>
      </c>
      <c r="AE1666" s="38" t="str">
        <f>+_xlfn.XLOOKUP(DETALLE_GD_1[[#This Row],[CODIGO]],PRODUCTOS[CODIGO],PRODUCTOS[DESC CORTA],"",0)</f>
        <v>BOCALLAVE B1 800 ACCESO</v>
      </c>
    </row>
    <row r="1667" spans="1:31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6"/>
      <c r="V1667" s="2"/>
      <c r="W1667">
        <v>6188</v>
      </c>
      <c r="X1667" s="2">
        <v>6579000000</v>
      </c>
      <c r="Y1667" s="6">
        <v>30504</v>
      </c>
      <c r="Z1667" s="38">
        <v>10010</v>
      </c>
      <c r="AA1667" s="86">
        <f>+((DETALLE_GD_1[[#This Row],[VALOR X UN (GD)]]-DETALLE_GD_1[[#This Row],[VALOR PPTO]])/DETALLE_GD_1[[#This Row],[VALOR PPTO]])</f>
        <v>-3.0159913453973713E-3</v>
      </c>
      <c r="AB1667" s="2">
        <f>+DETALLE_GD_1[[#This Row],[VALOR PPTO]]*DETALLE_GD_1[[#This Row],[CANTIDAD RECIBIDA]]</f>
        <v>30504</v>
      </c>
      <c r="AC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7" s="3">
        <f>+DETALLE_GD_1[[#This Row],[CANTIDAD SOLICITADA]]-DETALLE_GD_1[[#This Row],[DEVOLUCIÓN]]</f>
        <v>6</v>
      </c>
      <c r="AE1667" s="38" t="str">
        <f>+_xlfn.XLOOKUP(DETALLE_GD_1[[#This Row],[CODIGO]],PRODUCTOS[CODIGO],PRODUCTOS[DESC CORTA],"",0)</f>
        <v>MANILLA JUEGO</v>
      </c>
    </row>
    <row r="1668" spans="1:31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6"/>
      <c r="V1668" s="2"/>
      <c r="W1668">
        <v>6188</v>
      </c>
      <c r="X1668" s="2">
        <v>6579000000</v>
      </c>
      <c r="Y1668" s="6">
        <v>28788</v>
      </c>
      <c r="Z1668" s="38">
        <v>10010</v>
      </c>
      <c r="AA1668" s="86">
        <f>+((DETALLE_GD_1[[#This Row],[VALOR X UN (GD)]]-DETALLE_GD_1[[#This Row],[VALOR PPTO]])/DETALLE_GD_1[[#This Row],[VALOR PPTO]])</f>
        <v>-2.6052521884118384E-3</v>
      </c>
      <c r="AB1668" s="2">
        <f>+DETALLE_GD_1[[#This Row],[VALOR PPTO]]*DETALLE_GD_1[[#This Row],[CANTIDAD RECIBIDA]]</f>
        <v>28788</v>
      </c>
      <c r="AC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8" s="3">
        <f>+DETALLE_GD_1[[#This Row],[CANTIDAD SOLICITADA]]-DETALLE_GD_1[[#This Row],[DEVOLUCIÓN]]</f>
        <v>6</v>
      </c>
      <c r="AE1668" s="38" t="str">
        <f>+_xlfn.XLOOKUP(DETALLE_GD_1[[#This Row],[CODIGO]],PRODUCTOS[CODIGO],PRODUCTOS[DESC CORTA],"",0)</f>
        <v>CILINDRO 03 LLAVE/LLAVE</v>
      </c>
    </row>
    <row r="1669" spans="1:31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6"/>
      <c r="V1669" s="2"/>
      <c r="W1669">
        <v>6188</v>
      </c>
      <c r="X1669" s="2">
        <v>6579000000</v>
      </c>
      <c r="Y1669" s="6">
        <v>40428</v>
      </c>
      <c r="Z1669" s="38">
        <v>10010</v>
      </c>
      <c r="AA1669" s="86">
        <f>+((DETALLE_GD_1[[#This Row],[VALOR X UN (GD)]]-DETALLE_GD_1[[#This Row],[VALOR PPTO]])/DETALLE_GD_1[[#This Row],[VALOR PPTO]])</f>
        <v>-7.3216533095874494E-3</v>
      </c>
      <c r="AB1669" s="2">
        <f>+DETALLE_GD_1[[#This Row],[VALOR PPTO]]*DETALLE_GD_1[[#This Row],[CANTIDAD RECIBIDA]]</f>
        <v>40428</v>
      </c>
      <c r="AC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69" s="3">
        <f>+DETALLE_GD_1[[#This Row],[CANTIDAD SOLICITADA]]-DETALLE_GD_1[[#This Row],[DEVOLUCIÓN]]</f>
        <v>6</v>
      </c>
      <c r="AE1669" s="38" t="str">
        <f>+_xlfn.XLOOKUP(DETALLE_GD_1[[#This Row],[CODIGO]],PRODUCTOS[CODIGO],PRODUCTOS[DESC CORTA],"",0)</f>
        <v>CERRADURA DE EMB</v>
      </c>
    </row>
    <row r="1670" spans="1:31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6"/>
      <c r="V1670" s="2"/>
      <c r="W1670">
        <v>6188</v>
      </c>
      <c r="X1670" s="2">
        <v>6579000000</v>
      </c>
      <c r="Y1670" s="6">
        <v>155618.99999999997</v>
      </c>
      <c r="Z1670" s="38">
        <v>10010</v>
      </c>
      <c r="AA1670" s="86">
        <f>+((DETALLE_GD_1[[#This Row],[VALOR X UN (GD)]]-DETALLE_GD_1[[#This Row],[VALOR PPTO]])/DETALLE_GD_1[[#This Row],[VALOR PPTO]])</f>
        <v>1.6707535712223284E-4</v>
      </c>
      <c r="AB1670" s="2">
        <f>+DETALLE_GD_1[[#This Row],[VALOR PPTO]]*DETALLE_GD_1[[#This Row],[CANTIDAD RECIBIDA]]</f>
        <v>155619</v>
      </c>
      <c r="AC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70" s="3">
        <f>+DETALLE_GD_1[[#This Row],[CANTIDAD SOLICITADA]]-DETALLE_GD_1[[#This Row],[DEVOLUCIÓN]]</f>
        <v>3</v>
      </c>
      <c r="AE1670" s="38" t="str">
        <f>+_xlfn.XLOOKUP(DETALLE_GD_1[[#This Row],[CODIGO]],PRODUCTOS[CODIGO],PRODUCTOS[DESC CORTA],"",0)</f>
        <v>PUERTA INTERIOR</v>
      </c>
    </row>
    <row r="1671" spans="1:31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6"/>
      <c r="V1671" s="2"/>
      <c r="W1671">
        <v>6188</v>
      </c>
      <c r="X1671" s="2">
        <v>6579000000</v>
      </c>
      <c r="Y1671" s="6">
        <v>52920</v>
      </c>
      <c r="Z1671" s="38">
        <v>10010</v>
      </c>
      <c r="AA1671" s="86">
        <f>+((DETALLE_GD_1[[#This Row],[VALOR X UN (GD)]]-DETALLE_GD_1[[#This Row],[VALOR PPTO]])/DETALLE_GD_1[[#This Row],[VALOR PPTO]])</f>
        <v>-1.9727891156462583E-2</v>
      </c>
      <c r="AB1671" s="2">
        <f>+DETALLE_GD_1[[#This Row],[VALOR PPTO]]*DETALLE_GD_1[[#This Row],[CANTIDAD RECIBIDA]]</f>
        <v>52920</v>
      </c>
      <c r="AC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1" s="3">
        <f>+DETALLE_GD_1[[#This Row],[CANTIDAD SOLICITADA]]-DETALLE_GD_1[[#This Row],[DEVOLUCIÓN]]</f>
        <v>1</v>
      </c>
      <c r="AE1671" s="38" t="str">
        <f>+_xlfn.XLOOKUP(DETALLE_GD_1[[#This Row],[CODIGO]],PRODUCTOS[CODIGO],PRODUCTOS[DESC CORTA],"",0)</f>
        <v/>
      </c>
    </row>
    <row r="1672" spans="1:31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798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6"/>
      <c r="V1672" s="2"/>
      <c r="W1672">
        <v>6188</v>
      </c>
      <c r="X1672" s="2">
        <v>6579000000</v>
      </c>
      <c r="Y1672" s="6" t="s">
        <v>355</v>
      </c>
      <c r="Z1672" s="38">
        <v>10010</v>
      </c>
      <c r="AA1672" s="86" t="e">
        <f>+((DETALLE_GD_1[[#This Row],[VALOR X UN (GD)]]-DETALLE_GD_1[[#This Row],[VALOR PPTO]])/DETALLE_GD_1[[#This Row],[VALOR PPTO]])</f>
        <v>#DIV/0!</v>
      </c>
      <c r="AB1672" s="2">
        <f>+DETALLE_GD_1[[#This Row],[VALOR PPTO]]*DETALLE_GD_1[[#This Row],[CANTIDAD RECIBIDA]]</f>
        <v>0</v>
      </c>
      <c r="AC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2" s="3">
        <f>+DETALLE_GD_1[[#This Row],[CANTIDAD SOLICITADA]]-DETALLE_GD_1[[#This Row],[DEVOLUCIÓN]]</f>
        <v>6</v>
      </c>
      <c r="AE1672" s="38" t="str">
        <f>+_xlfn.XLOOKUP(DETALLE_GD_1[[#This Row],[CODIGO]],PRODUCTOS[CODIGO],PRODUCTOS[DESC CORTA],"",0)</f>
        <v/>
      </c>
    </row>
    <row r="1673" spans="1:31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799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6"/>
      <c r="V1673" s="2"/>
      <c r="W1673">
        <v>6188</v>
      </c>
      <c r="X1673" s="2">
        <v>6579000000</v>
      </c>
      <c r="Y1673" s="6" t="s">
        <v>355</v>
      </c>
      <c r="Z1673" s="38">
        <v>10010</v>
      </c>
      <c r="AA1673" s="86" t="e">
        <f>+((DETALLE_GD_1[[#This Row],[VALOR X UN (GD)]]-DETALLE_GD_1[[#This Row],[VALOR PPTO]])/DETALLE_GD_1[[#This Row],[VALOR PPTO]])</f>
        <v>#DIV/0!</v>
      </c>
      <c r="AB1673" s="2">
        <f>+DETALLE_GD_1[[#This Row],[VALOR PPTO]]*DETALLE_GD_1[[#This Row],[CANTIDAD RECIBIDA]]</f>
        <v>0</v>
      </c>
      <c r="AC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3" s="3">
        <f>+DETALLE_GD_1[[#This Row],[CANTIDAD SOLICITADA]]-DETALLE_GD_1[[#This Row],[DEVOLUCIÓN]]</f>
        <v>3</v>
      </c>
      <c r="AE1673" s="38" t="str">
        <f>+_xlfn.XLOOKUP(DETALLE_GD_1[[#This Row],[CODIGO]],PRODUCTOS[CODIGO],PRODUCTOS[DESC CORTA],"",0)</f>
        <v/>
      </c>
    </row>
    <row r="1674" spans="1:31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6"/>
      <c r="V1674" s="2">
        <v>846383</v>
      </c>
      <c r="W1674">
        <v>6188</v>
      </c>
      <c r="X1674" s="2">
        <v>6579000000</v>
      </c>
      <c r="Y1674" s="6">
        <v>178701.44068</v>
      </c>
      <c r="Z1674" s="38">
        <v>10010</v>
      </c>
      <c r="AA1674" s="86">
        <f>+((DETALLE_GD_1[[#This Row],[VALOR X UN (GD)]]-DETALLE_GD_1[[#This Row],[VALOR PPTO]])/DETALLE_GD_1[[#This Row],[VALOR PPTO]])</f>
        <v>-7.445066433459821E-2</v>
      </c>
      <c r="AB1674" s="2">
        <f>+DETALLE_GD_1[[#This Row],[VALOR PPTO]]*DETALLE_GD_1[[#This Row],[CANTIDAD RECIBIDA]]</f>
        <v>178701.44100000002</v>
      </c>
      <c r="AC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4" s="3">
        <f>+DETALLE_GD_1[[#This Row],[CANTIDAD SOLICITADA]]-DETALLE_GD_1[[#This Row],[DEVOLUCIÓN]]</f>
        <v>10</v>
      </c>
      <c r="AE1674" s="38" t="str">
        <f>+_xlfn.XLOOKUP(DETALLE_GD_1[[#This Row],[CODIGO]],PRODUCTOS[CODIGO],PRODUCTOS[DESC CORTA],"",0)</f>
        <v>VENTILACIÓN PASIVA</v>
      </c>
    </row>
    <row r="1675" spans="1:31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6"/>
      <c r="V1675" s="2"/>
      <c r="W1675">
        <v>6188</v>
      </c>
      <c r="X1675" s="2">
        <v>6579000000</v>
      </c>
      <c r="Y1675" s="6">
        <v>15202.764396000002</v>
      </c>
      <c r="Z1675" s="38">
        <v>10010</v>
      </c>
      <c r="AA1675" s="86">
        <f>+((DETALLE_GD_1[[#This Row],[VALOR X UN (GD)]]-DETALLE_GD_1[[#This Row],[VALOR PPTO]])/DETALLE_GD_1[[#This Row],[VALOR PPTO]])</f>
        <v>-1.1605784011229058E-4</v>
      </c>
      <c r="AB1675" s="2">
        <f>+DETALLE_GD_1[[#This Row],[VALOR PPTO]]*DETALLE_GD_1[[#This Row],[CANTIDAD RECIBIDA]]</f>
        <v>15202.7644</v>
      </c>
      <c r="AC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5" s="3">
        <f>+DETALLE_GD_1[[#This Row],[CANTIDAD SOLICITADA]]-DETALLE_GD_1[[#This Row],[DEVOLUCIÓN]]</f>
        <v>4</v>
      </c>
      <c r="AE1675" s="38">
        <f>+_xlfn.XLOOKUP(DETALLE_GD_1[[#This Row],[CODIGO]],PRODUCTOS[CODIGO],PRODUCTOS[DESC CORTA],"",0)</f>
        <v>0</v>
      </c>
    </row>
    <row r="1676" spans="1:31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6"/>
      <c r="V1676" s="2"/>
      <c r="W1676">
        <v>6188</v>
      </c>
      <c r="X1676" s="2">
        <v>6579000000</v>
      </c>
      <c r="Y1676" s="6">
        <v>33792.666665000004</v>
      </c>
      <c r="Z1676" s="38">
        <v>10010</v>
      </c>
      <c r="AA1676" s="86">
        <f>+((DETALLE_GD_1[[#This Row],[VALOR X UN (GD)]]-DETALLE_GD_1[[#This Row],[VALOR PPTO]])/DETALLE_GD_1[[#This Row],[VALOR PPTO]])</f>
        <v>3.3952144616939288E-2</v>
      </c>
      <c r="AB1676" s="2">
        <f>+DETALLE_GD_1[[#This Row],[VALOR PPTO]]*DETALLE_GD_1[[#This Row],[CANTIDAD RECIBIDA]]</f>
        <v>33792.666499999999</v>
      </c>
      <c r="AC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6" s="3">
        <f>+DETALLE_GD_1[[#This Row],[CANTIDAD SOLICITADA]]-DETALLE_GD_1[[#This Row],[DEVOLUCIÓN]]</f>
        <v>5</v>
      </c>
      <c r="AE1676" s="38">
        <f>+_xlfn.XLOOKUP(DETALLE_GD_1[[#This Row],[CODIGO]],PRODUCTOS[CODIGO],PRODUCTOS[DESC CORTA],"",0)</f>
        <v>0</v>
      </c>
    </row>
    <row r="1677" spans="1:31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6"/>
      <c r="V1677" s="2"/>
      <c r="W1677">
        <v>6188</v>
      </c>
      <c r="X1677" s="2">
        <v>6579000000</v>
      </c>
      <c r="Y1677" s="6">
        <v>7990</v>
      </c>
      <c r="Z1677" s="38">
        <v>10010</v>
      </c>
      <c r="AA1677" s="86">
        <f>+((DETALLE_GD_1[[#This Row],[VALOR X UN (GD)]]-DETALLE_GD_1[[#This Row],[VALOR PPTO]])/DETALLE_GD_1[[#This Row],[VALOR PPTO]])</f>
        <v>5.8448060075093927E-2</v>
      </c>
      <c r="AB1677" s="2">
        <f>+DETALLE_GD_1[[#This Row],[VALOR PPTO]]*DETALLE_GD_1[[#This Row],[CANTIDAD RECIBIDA]]</f>
        <v>7990</v>
      </c>
      <c r="AC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7" s="3">
        <f>+DETALLE_GD_1[[#This Row],[CANTIDAD SOLICITADA]]-DETALLE_GD_1[[#This Row],[DEVOLUCIÓN]]</f>
        <v>5</v>
      </c>
      <c r="AE1677" s="38" t="str">
        <f>+_xlfn.XLOOKUP(DETALLE_GD_1[[#This Row],[CODIGO]],PRODUCTOS[CODIGO],PRODUCTOS[DESC CORTA],"",0)</f>
        <v>CUADRADILLO EXPANSION 8X</v>
      </c>
    </row>
    <row r="1678" spans="1:31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6"/>
      <c r="V1678" s="2"/>
      <c r="W1678">
        <v>6188</v>
      </c>
      <c r="X1678" s="2">
        <v>6579000000</v>
      </c>
      <c r="Y1678" s="6">
        <v>14100</v>
      </c>
      <c r="Z1678" s="38">
        <v>10010</v>
      </c>
      <c r="AA1678" s="86">
        <f>+((DETALLE_GD_1[[#This Row],[VALOR X UN (GD)]]-DETALLE_GD_1[[#This Row],[VALOR PPTO]])/DETALLE_GD_1[[#This Row],[VALOR PPTO]])</f>
        <v>3.6595744680851E-2</v>
      </c>
      <c r="AB1678" s="2">
        <f>+DETALLE_GD_1[[#This Row],[VALOR PPTO]]*DETALLE_GD_1[[#This Row],[CANTIDAD RECIBIDA]]</f>
        <v>14100</v>
      </c>
      <c r="AC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8" s="3">
        <f>+DETALLE_GD_1[[#This Row],[CANTIDAD SOLICITADA]]-DETALLE_GD_1[[#This Row],[DEVOLUCIÓN]]</f>
        <v>10</v>
      </c>
      <c r="AE1678" s="38" t="str">
        <f>+_xlfn.XLOOKUP(DETALLE_GD_1[[#This Row],[CODIGO]],PRODUCTOS[CODIGO],PRODUCTOS[DESC CORTA],"",0)</f>
        <v>BOCALLAVE B1 800 ACCESO</v>
      </c>
    </row>
    <row r="1679" spans="1:31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6"/>
      <c r="V1679" s="2"/>
      <c r="W1679">
        <v>6188</v>
      </c>
      <c r="X1679" s="2">
        <v>6579000000</v>
      </c>
      <c r="Y1679" s="6">
        <v>76260</v>
      </c>
      <c r="Z1679" s="38">
        <v>10010</v>
      </c>
      <c r="AA1679" s="86">
        <f>+((DETALLE_GD_1[[#This Row],[VALOR X UN (GD)]]-DETALLE_GD_1[[#This Row],[VALOR PPTO]])/DETALLE_GD_1[[#This Row],[VALOR PPTO]])</f>
        <v>-3.0159913453973713E-3</v>
      </c>
      <c r="AB1679" s="2">
        <f>+DETALLE_GD_1[[#This Row],[VALOR PPTO]]*DETALLE_GD_1[[#This Row],[CANTIDAD RECIBIDA]]</f>
        <v>76260</v>
      </c>
      <c r="AC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79" s="3">
        <f>+DETALLE_GD_1[[#This Row],[CANTIDAD SOLICITADA]]-DETALLE_GD_1[[#This Row],[DEVOLUCIÓN]]</f>
        <v>15</v>
      </c>
      <c r="AE1679" s="38" t="str">
        <f>+_xlfn.XLOOKUP(DETALLE_GD_1[[#This Row],[CODIGO]],PRODUCTOS[CODIGO],PRODUCTOS[DESC CORTA],"",0)</f>
        <v>MANILLA JUEGO</v>
      </c>
    </row>
    <row r="1680" spans="1:31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6"/>
      <c r="V1680" s="2"/>
      <c r="W1680">
        <v>6188</v>
      </c>
      <c r="X1680" s="2">
        <v>6579000000</v>
      </c>
      <c r="Y1680" s="6">
        <v>47980</v>
      </c>
      <c r="Z1680" s="38">
        <v>10010</v>
      </c>
      <c r="AA1680" s="86">
        <f>+((DETALLE_GD_1[[#This Row],[VALOR X UN (GD)]]-DETALLE_GD_1[[#This Row],[VALOR PPTO]])/DETALLE_GD_1[[#This Row],[VALOR PPTO]])</f>
        <v>-2.6052521884118384E-3</v>
      </c>
      <c r="AB1680" s="2">
        <f>+DETALLE_GD_1[[#This Row],[VALOR PPTO]]*DETALLE_GD_1[[#This Row],[CANTIDAD RECIBIDA]]</f>
        <v>47980</v>
      </c>
      <c r="AC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0" s="3">
        <f>+DETALLE_GD_1[[#This Row],[CANTIDAD SOLICITADA]]-DETALLE_GD_1[[#This Row],[DEVOLUCIÓN]]</f>
        <v>10</v>
      </c>
      <c r="AE1680" s="38" t="str">
        <f>+_xlfn.XLOOKUP(DETALLE_GD_1[[#This Row],[CODIGO]],PRODUCTOS[CODIGO],PRODUCTOS[DESC CORTA],"",0)</f>
        <v>CILINDRO 03 LLAVE/LLAVE</v>
      </c>
    </row>
    <row r="1681" spans="1:31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6"/>
      <c r="V1681" s="2"/>
      <c r="W1681">
        <v>6188</v>
      </c>
      <c r="X1681" s="2">
        <v>6579000000</v>
      </c>
      <c r="Y1681" s="6">
        <v>67380</v>
      </c>
      <c r="Z1681" s="38">
        <v>10010</v>
      </c>
      <c r="AA1681" s="86">
        <f>+((DETALLE_GD_1[[#This Row],[VALOR X UN (GD)]]-DETALLE_GD_1[[#This Row],[VALOR PPTO]])/DETALLE_GD_1[[#This Row],[VALOR PPTO]])</f>
        <v>-7.3167111902642003E-3</v>
      </c>
      <c r="AB1681" s="2">
        <f>+DETALLE_GD_1[[#This Row],[VALOR PPTO]]*DETALLE_GD_1[[#This Row],[CANTIDAD RECIBIDA]]</f>
        <v>67380</v>
      </c>
      <c r="AC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1" s="3">
        <f>+DETALLE_GD_1[[#This Row],[CANTIDAD SOLICITADA]]-DETALLE_GD_1[[#This Row],[DEVOLUCIÓN]]</f>
        <v>10</v>
      </c>
      <c r="AE1681" s="38" t="str">
        <f>+_xlfn.XLOOKUP(DETALLE_GD_1[[#This Row],[CODIGO]],PRODUCTOS[CODIGO],PRODUCTOS[DESC CORTA],"",0)</f>
        <v>CERRADURA DE EMB</v>
      </c>
    </row>
    <row r="1682" spans="1:31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6"/>
      <c r="V1682" s="2"/>
      <c r="W1682">
        <v>6188</v>
      </c>
      <c r="X1682" s="2">
        <v>6579000000</v>
      </c>
      <c r="Y1682" s="6">
        <v>405989.40789499989</v>
      </c>
      <c r="Z1682" s="38">
        <v>10010</v>
      </c>
      <c r="AA1682" s="86">
        <f>+((DETALLE_GD_1[[#This Row],[VALOR X UN (GD)]]-DETALLE_GD_1[[#This Row],[VALOR PPTO]])/DETALLE_GD_1[[#This Row],[VALOR PPTO]])</f>
        <v>2.7120392264026835E-2</v>
      </c>
      <c r="AB1682" s="2">
        <f>+DETALLE_GD_1[[#This Row],[VALOR PPTO]]*DETALLE_GD_1[[#This Row],[CANTIDAD RECIBIDA]]</f>
        <v>405989.40799999994</v>
      </c>
      <c r="AC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2" s="3">
        <f>+DETALLE_GD_1[[#This Row],[CANTIDAD SOLICITADA]]-DETALLE_GD_1[[#This Row],[DEVOLUCIÓN]]</f>
        <v>5</v>
      </c>
      <c r="AE1682" s="38">
        <f>+_xlfn.XLOOKUP(DETALLE_GD_1[[#This Row],[CODIGO]],PRODUCTOS[CODIGO],PRODUCTOS[DESC CORTA],"",0)</f>
        <v>0</v>
      </c>
    </row>
    <row r="1683" spans="1:31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6" t="s">
        <v>2017</v>
      </c>
      <c r="V1683" s="2">
        <v>718632</v>
      </c>
      <c r="W1683">
        <v>6215</v>
      </c>
      <c r="X1683" s="2">
        <v>6579000000</v>
      </c>
      <c r="Y1683" s="6">
        <v>414196.66666999995</v>
      </c>
      <c r="Z1683" s="38">
        <v>10010</v>
      </c>
      <c r="AA1683" s="86">
        <f>+((DETALLE_GD_1[[#This Row],[VALOR X UN (GD)]]-DETALLE_GD_1[[#This Row],[VALOR PPTO]])/DETALLE_GD_1[[#This Row],[VALOR PPTO]])</f>
        <v>8.3639808719174688E-3</v>
      </c>
      <c r="AB1683" s="2">
        <f>+DETALLE_GD_1[[#This Row],[VALOR PPTO]]*DETALLE_GD_1[[#This Row],[CANTIDAD RECIBIDA]]</f>
        <v>414196.66700000002</v>
      </c>
      <c r="AC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3" s="3">
        <f>+DETALLE_GD_1[[#This Row],[CANTIDAD SOLICITADA]]-DETALLE_GD_1[[#This Row],[DEVOLUCIÓN]]</f>
        <v>10</v>
      </c>
      <c r="AE1683" s="38" t="str">
        <f>+_xlfn.XLOOKUP(DETALLE_GD_1[[#This Row],[CODIGO]],PRODUCTOS[CODIGO],PRODUCTOS[DESC CORTA],"",0)</f>
        <v>MUEBLE LAVAPLATOS</v>
      </c>
    </row>
    <row r="1684" spans="1:31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6"/>
      <c r="V1684" s="2"/>
      <c r="W1684">
        <v>6215</v>
      </c>
      <c r="X1684" s="2">
        <v>6579000000</v>
      </c>
      <c r="Y1684" s="6" t="s">
        <v>355</v>
      </c>
      <c r="Z1684" s="38">
        <v>10010</v>
      </c>
      <c r="AA1684" s="86" t="e">
        <f>+((DETALLE_GD_1[[#This Row],[VALOR X UN (GD)]]-DETALLE_GD_1[[#This Row],[VALOR PPTO]])/DETALLE_GD_1[[#This Row],[VALOR PPTO]])</f>
        <v>#DIV/0!</v>
      </c>
      <c r="AB1684" s="2">
        <f>+DETALLE_GD_1[[#This Row],[VALOR PPTO]]*DETALLE_GD_1[[#This Row],[CANTIDAD RECIBIDA]]</f>
        <v>0</v>
      </c>
      <c r="AC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4" s="3">
        <f>+DETALLE_GD_1[[#This Row],[CANTIDAD SOLICITADA]]-DETALLE_GD_1[[#This Row],[DEVOLUCIÓN]]</f>
        <v>4</v>
      </c>
      <c r="AE1684" s="38" t="str">
        <f>+_xlfn.XLOOKUP(DETALLE_GD_1[[#This Row],[CODIGO]],PRODUCTOS[CODIGO],PRODUCTOS[DESC CORTA],"",0)</f>
        <v/>
      </c>
    </row>
    <row r="1685" spans="1:31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6"/>
      <c r="V1685" s="2"/>
      <c r="W1685">
        <v>6215</v>
      </c>
      <c r="X1685" s="2">
        <v>6579000000</v>
      </c>
      <c r="Y1685" s="6">
        <v>92599.999997999999</v>
      </c>
      <c r="Z1685" s="38">
        <v>10010</v>
      </c>
      <c r="AA1685" s="86">
        <f>+((DETALLE_GD_1[[#This Row],[VALOR X UN (GD)]]-DETALLE_GD_1[[#This Row],[VALOR PPTO]])/DETALLE_GD_1[[#This Row],[VALOR PPTO]])</f>
        <v>-5.7246220426017756E-2</v>
      </c>
      <c r="AB1685" s="2">
        <f>+DETALLE_GD_1[[#This Row],[VALOR PPTO]]*DETALLE_GD_1[[#This Row],[CANTIDAD RECIBIDA]]</f>
        <v>92599.999800000005</v>
      </c>
      <c r="AC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5" s="3">
        <f>+DETALLE_GD_1[[#This Row],[CANTIDAD SOLICITADA]]-DETALLE_GD_1[[#This Row],[DEVOLUCIÓN]]</f>
        <v>6</v>
      </c>
      <c r="AE1685" s="38" t="str">
        <f>+_xlfn.XLOOKUP(DETALLE_GD_1[[#This Row],[CODIGO]],PRODUCTOS[CODIGO],PRODUCTOS[DESC CORTA],"",0)</f>
        <v>LAVAPLATOS</v>
      </c>
    </row>
    <row r="1686" spans="1:31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6"/>
      <c r="V1686" s="2"/>
      <c r="W1686">
        <v>6215</v>
      </c>
      <c r="X1686" s="2">
        <v>6579000000</v>
      </c>
      <c r="Y1686" s="6">
        <v>16620</v>
      </c>
      <c r="Z1686" s="38">
        <v>10010</v>
      </c>
      <c r="AA1686" s="86">
        <f>+((DETALLE_GD_1[[#This Row],[VALOR X UN (GD)]]-DETALLE_GD_1[[#This Row],[VALOR PPTO]])/DETALLE_GD_1[[#This Row],[VALOR PPTO]])</f>
        <v>1.8050541516242751E-4</v>
      </c>
      <c r="AB1686" s="2">
        <f>+DETALLE_GD_1[[#This Row],[VALOR PPTO]]*DETALLE_GD_1[[#This Row],[CANTIDAD RECIBIDA]]</f>
        <v>16620</v>
      </c>
      <c r="AC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6" s="3">
        <f>+DETALLE_GD_1[[#This Row],[CANTIDAD SOLICITADA]]-DETALLE_GD_1[[#This Row],[DEVOLUCIÓN]]</f>
        <v>10</v>
      </c>
      <c r="AE1686" s="38" t="str">
        <f>+_xlfn.XLOOKUP(DETALLE_GD_1[[#This Row],[CODIGO]],PRODUCTOS[CODIGO],PRODUCTOS[DESC CORTA],"",0)</f>
        <v>SIFON LAVAPLATO</v>
      </c>
    </row>
    <row r="1687" spans="1:31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6"/>
      <c r="V1687" s="2"/>
      <c r="W1687">
        <v>6215</v>
      </c>
      <c r="X1687" s="2">
        <v>6579000000</v>
      </c>
      <c r="Y1687" s="6">
        <v>138690</v>
      </c>
      <c r="Z1687" s="38">
        <v>10010</v>
      </c>
      <c r="AA1687" s="86">
        <f>+((DETALLE_GD_1[[#This Row],[VALOR X UN (GD)]]-DETALLE_GD_1[[#This Row],[VALOR PPTO]])/DETALLE_GD_1[[#This Row],[VALOR PPTO]])</f>
        <v>0</v>
      </c>
      <c r="AB1687" s="2">
        <f>+DETALLE_GD_1[[#This Row],[VALOR PPTO]]*DETALLE_GD_1[[#This Row],[CANTIDAD RECIBIDA]]</f>
        <v>138690</v>
      </c>
      <c r="AC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7" s="3">
        <f>+DETALLE_GD_1[[#This Row],[CANTIDAD SOLICITADA]]-DETALLE_GD_1[[#This Row],[DEVOLUCIÓN]]</f>
        <v>10</v>
      </c>
      <c r="AE1687" s="38" t="str">
        <f>+_xlfn.XLOOKUP(DETALLE_GD_1[[#This Row],[CODIGO]],PRODUCTOS[CODIGO],PRODUCTOS[DESC CORTA],"",0)</f>
        <v>NEW TS2024022)</v>
      </c>
    </row>
    <row r="1688" spans="1:31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1601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6" t="s">
        <v>2018</v>
      </c>
      <c r="V1688" s="2">
        <v>1176205</v>
      </c>
      <c r="W1688">
        <v>6215</v>
      </c>
      <c r="X1688" s="2">
        <v>6579000000</v>
      </c>
      <c r="Y1688" s="6">
        <v>56412</v>
      </c>
      <c r="Z1688" s="38">
        <v>10010</v>
      </c>
      <c r="AA1688" s="86">
        <f>+((DETALLE_GD_1[[#This Row],[VALOR X UN (GD)]]-DETALLE_GD_1[[#This Row],[VALOR PPTO]])/DETALLE_GD_1[[#This Row],[VALOR PPTO]])</f>
        <v>0</v>
      </c>
      <c r="AB1688" s="2">
        <f>+DETALLE_GD_1[[#This Row],[VALOR PPTO]]*DETALLE_GD_1[[#This Row],[CANTIDAD RECIBIDA]]</f>
        <v>56412</v>
      </c>
      <c r="AC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8" s="3">
        <f>+DETALLE_GD_1[[#This Row],[CANTIDAD SOLICITADA]]-DETALLE_GD_1[[#This Row],[DEVOLUCIÓN]]</f>
        <v>18</v>
      </c>
      <c r="AE1688" s="38" t="str">
        <f>+_xlfn.XLOOKUP(DETALLE_GD_1[[#This Row],[CODIGO]],PRODUCTOS[CODIGO],PRODUCTOS[DESC CORTA],"",0)</f>
        <v>E</v>
      </c>
    </row>
    <row r="1689" spans="1:31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561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6"/>
      <c r="V1689" s="2"/>
      <c r="W1689">
        <v>6215</v>
      </c>
      <c r="X1689" s="2">
        <v>6579000000</v>
      </c>
      <c r="Y1689" s="6">
        <v>88569</v>
      </c>
      <c r="Z1689" s="38">
        <v>10010</v>
      </c>
      <c r="AA1689" s="86">
        <f>+((DETALLE_GD_1[[#This Row],[VALOR X UN (GD)]]-DETALLE_GD_1[[#This Row],[VALOR PPTO]])/DETALLE_GD_1[[#This Row],[VALOR PPTO]])</f>
        <v>-2.2579006198573029E-5</v>
      </c>
      <c r="AB1689" s="2">
        <f>+DETALLE_GD_1[[#This Row],[VALOR PPTO]]*DETALLE_GD_1[[#This Row],[CANTIDAD RECIBIDA]]</f>
        <v>88569</v>
      </c>
      <c r="AC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89" s="3">
        <f>+DETALLE_GD_1[[#This Row],[CANTIDAD SOLICITADA]]-DETALLE_GD_1[[#This Row],[DEVOLUCIÓN]]</f>
        <v>9</v>
      </c>
      <c r="AE1689" s="38" t="str">
        <f>+_xlfn.XLOOKUP(DETALLE_GD_1[[#This Row],[CODIGO]],PRODUCTOS[CODIGO],PRODUCTOS[DESC CORTA],"",0)</f>
        <v>E</v>
      </c>
    </row>
    <row r="1690" spans="1:31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560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6"/>
      <c r="V1690" s="2"/>
      <c r="W1690">
        <v>6215</v>
      </c>
      <c r="X1690" s="2">
        <v>6579000000</v>
      </c>
      <c r="Y1690" s="6">
        <v>94194</v>
      </c>
      <c r="Z1690" s="38">
        <v>10010</v>
      </c>
      <c r="AA1690" s="86">
        <f>+((DETALLE_GD_1[[#This Row],[VALOR X UN (GD)]]-DETALLE_GD_1[[#This Row],[VALOR PPTO]])/DETALLE_GD_1[[#This Row],[VALOR PPTO]])</f>
        <v>-3.184597745081557E-5</v>
      </c>
      <c r="AB1690" s="2">
        <f>+DETALLE_GD_1[[#This Row],[VALOR PPTO]]*DETALLE_GD_1[[#This Row],[CANTIDAD RECIBIDA]]</f>
        <v>94194</v>
      </c>
      <c r="AC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0" s="3">
        <f>+DETALLE_GD_1[[#This Row],[CANTIDAD SOLICITADA]]-DETALLE_GD_1[[#This Row],[DEVOLUCIÓN]]</f>
        <v>9</v>
      </c>
      <c r="AE1690" s="38" t="str">
        <f>+_xlfn.XLOOKUP(DETALLE_GD_1[[#This Row],[CODIGO]],PRODUCTOS[CODIGO],PRODUCTOS[DESC CORTA],"",0)</f>
        <v>E</v>
      </c>
    </row>
    <row r="1691" spans="1:31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6"/>
      <c r="V1691" s="2"/>
      <c r="W1691">
        <v>6215</v>
      </c>
      <c r="X1691" s="2">
        <v>6579000000</v>
      </c>
      <c r="Y1691" s="6">
        <v>4218.1170840000004</v>
      </c>
      <c r="Z1691" s="38">
        <v>10010</v>
      </c>
      <c r="AA1691" s="86">
        <f>+((DETALLE_GD_1[[#This Row],[VALOR X UN (GD)]]-DETALLE_GD_1[[#This Row],[VALOR PPTO]])/DETALLE_GD_1[[#This Row],[VALOR PPTO]])</f>
        <v>8.0102804165934655E-2</v>
      </c>
      <c r="AB1691" s="2">
        <f>+DETALLE_GD_1[[#This Row],[VALOR PPTO]]*DETALLE_GD_1[[#This Row],[CANTIDAD RECIBIDA]]</f>
        <v>4218.1170000000002</v>
      </c>
      <c r="AC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1" s="3">
        <f>+DETALLE_GD_1[[#This Row],[CANTIDAD SOLICITADA]]-DETALLE_GD_1[[#This Row],[DEVOLUCIÓN]]</f>
        <v>2</v>
      </c>
      <c r="AE1691" s="38" t="str">
        <f>+_xlfn.XLOOKUP(DETALLE_GD_1[[#This Row],[CODIGO]],PRODUCTOS[CODIGO],PRODUCTOS[DESC CORTA],"",0)</f>
        <v>TRAPOS DE ASEO</v>
      </c>
    </row>
    <row r="1692" spans="1:31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6"/>
      <c r="V1692" s="2"/>
      <c r="W1692">
        <v>6215</v>
      </c>
      <c r="X1692" s="2">
        <v>6579000000</v>
      </c>
      <c r="Y1692" s="6">
        <v>811237.38780000038</v>
      </c>
      <c r="Z1692" s="38">
        <v>10010</v>
      </c>
      <c r="AA1692" s="86">
        <f>+((DETALLE_GD_1[[#This Row],[VALOR X UN (GD)]]-DETALLE_GD_1[[#This Row],[VALOR PPTO]])/DETALLE_GD_1[[#This Row],[VALOR PPTO]])</f>
        <v>-4.1854446472556059E-3</v>
      </c>
      <c r="AB1692" s="2">
        <f>+DETALLE_GD_1[[#This Row],[VALOR PPTO]]*DETALLE_GD_1[[#This Row],[CANTIDAD RECIBIDA]]</f>
        <v>811237.39199999999</v>
      </c>
      <c r="AC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692" s="3">
        <f>+DETALLE_GD_1[[#This Row],[CANTIDAD SOLICITADA]]-DETALLE_GD_1[[#This Row],[DEVOLUCIÓN]]</f>
        <v>84</v>
      </c>
      <c r="AE1692" s="38" t="str">
        <f>+_xlfn.XLOOKUP(DETALLE_GD_1[[#This Row],[CODIGO]],PRODUCTOS[CODIGO],PRODUCTOS[DESC CORTA],"",0)</f>
        <v>OSB 9.5</v>
      </c>
    </row>
    <row r="1693" spans="1:31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6"/>
      <c r="V1693" s="2"/>
      <c r="W1693">
        <v>6215</v>
      </c>
      <c r="X1693" s="2">
        <v>6579000000</v>
      </c>
      <c r="Y1693" s="6">
        <v>4261.5146199999999</v>
      </c>
      <c r="Z1693" s="38">
        <v>10010</v>
      </c>
      <c r="AA1693" s="86">
        <f>+((DETALLE_GD_1[[#This Row],[VALOR X UN (GD)]]-DETALLE_GD_1[[#This Row],[VALOR PPTO]])/DETALLE_GD_1[[#This Row],[VALOR PPTO]])</f>
        <v>-2.9922366099602339E-2</v>
      </c>
      <c r="AB1693" s="2">
        <f>+DETALLE_GD_1[[#This Row],[VALOR PPTO]]*DETALLE_GD_1[[#This Row],[CANTIDAD RECIBIDA]]</f>
        <v>4261.5146000000004</v>
      </c>
      <c r="AC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3" s="3">
        <f>+DETALLE_GD_1[[#This Row],[CANTIDAD SOLICITADA]]-DETALLE_GD_1[[#This Row],[DEVOLUCIÓN]]</f>
        <v>2</v>
      </c>
      <c r="AE1693" s="38" t="str">
        <f>+_xlfn.XLOOKUP(DETALLE_GD_1[[#This Row],[CODIGO]],PRODUCTOS[CODIGO],PRODUCTOS[DESC CORTA],"",0)</f>
        <v>DUCO</v>
      </c>
    </row>
    <row r="1694" spans="1:31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6"/>
      <c r="V1694" s="2"/>
      <c r="W1694">
        <v>6215</v>
      </c>
      <c r="X1694" s="2">
        <v>6579000000</v>
      </c>
      <c r="Y1694" s="6">
        <v>71496</v>
      </c>
      <c r="Z1694" s="38">
        <v>10010</v>
      </c>
      <c r="AA1694" s="86">
        <f>+((DETALLE_GD_1[[#This Row],[VALOR X UN (GD)]]-DETALLE_GD_1[[#This Row],[VALOR PPTO]])/DETALLE_GD_1[[#This Row],[VALOR PPTO]])</f>
        <v>6.1807653575025177E-2</v>
      </c>
      <c r="AB1694" s="2">
        <f>+DETALLE_GD_1[[#This Row],[VALOR PPTO]]*DETALLE_GD_1[[#This Row],[CANTIDAD RECIBIDA]]</f>
        <v>71496</v>
      </c>
      <c r="AC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4" s="3">
        <f>+DETALLE_GD_1[[#This Row],[CANTIDAD SOLICITADA]]-DETALLE_GD_1[[#This Row],[DEVOLUCIÓN]]</f>
        <v>24</v>
      </c>
      <c r="AE1694" s="38" t="str">
        <f>+_xlfn.XLOOKUP(DETALLE_GD_1[[#This Row],[CODIGO]],PRODUCTOS[CODIGO],PRODUCTOS[DESC CORTA],"",0)</f>
        <v/>
      </c>
    </row>
    <row r="1695" spans="1:31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6"/>
      <c r="V1695" s="2"/>
      <c r="W1695">
        <v>6215</v>
      </c>
      <c r="X1695" s="2">
        <v>6579000000</v>
      </c>
      <c r="Y1695" s="6">
        <v>44052</v>
      </c>
      <c r="Z1695" s="38">
        <v>10010</v>
      </c>
      <c r="AA1695" s="86">
        <f>+((DETALLE_GD_1[[#This Row],[VALOR X UN (GD)]]-DETALLE_GD_1[[#This Row],[VALOR PPTO]])/DETALLE_GD_1[[#This Row],[VALOR PPTO]])</f>
        <v>2.4289566875511357E-3</v>
      </c>
      <c r="AB1695" s="2">
        <f>+DETALLE_GD_1[[#This Row],[VALOR PPTO]]*DETALLE_GD_1[[#This Row],[CANTIDAD RECIBIDA]]</f>
        <v>44052</v>
      </c>
      <c r="AC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5" s="3">
        <f>+DETALLE_GD_1[[#This Row],[CANTIDAD SOLICITADA]]-DETALLE_GD_1[[#This Row],[DEVOLUCIÓN]]</f>
        <v>12</v>
      </c>
      <c r="AE1695" s="38" t="str">
        <f>+_xlfn.XLOOKUP(DETALLE_GD_1[[#This Row],[CODIGO]],PRODUCTOS[CODIGO],PRODUCTOS[DESC CORTA],"",0)</f>
        <v>SELLO</v>
      </c>
    </row>
    <row r="1696" spans="1:31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1602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6"/>
      <c r="V1696" s="2"/>
      <c r="W1696">
        <v>6215</v>
      </c>
      <c r="X1696" s="2">
        <v>6579000000</v>
      </c>
      <c r="Y1696" s="6" t="s">
        <v>355</v>
      </c>
      <c r="Z1696" s="38">
        <v>10010</v>
      </c>
      <c r="AA1696" s="86" t="e">
        <f>+((DETALLE_GD_1[[#This Row],[VALOR X UN (GD)]]-DETALLE_GD_1[[#This Row],[VALOR PPTO]])/DETALLE_GD_1[[#This Row],[VALOR PPTO]])</f>
        <v>#DIV/0!</v>
      </c>
      <c r="AB1696" s="2">
        <f>+DETALLE_GD_1[[#This Row],[VALOR PPTO]]*DETALLE_GD_1[[#This Row],[CANTIDAD RECIBIDA]]</f>
        <v>0</v>
      </c>
      <c r="AC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6" s="3">
        <f>+DETALLE_GD_1[[#This Row],[CANTIDAD SOLICITADA]]-DETALLE_GD_1[[#This Row],[DEVOLUCIÓN]]</f>
        <v>100</v>
      </c>
      <c r="AE1696" s="38" t="str">
        <f>+_xlfn.XLOOKUP(DETALLE_GD_1[[#This Row],[CODIGO]],PRODUCTOS[CODIGO],PRODUCTOS[DESC CORTA],"",0)</f>
        <v/>
      </c>
    </row>
    <row r="1697" spans="1:31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798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6" t="s">
        <v>2016</v>
      </c>
      <c r="V1697" s="2">
        <v>653777</v>
      </c>
      <c r="W1697">
        <v>6215</v>
      </c>
      <c r="X1697" s="2">
        <v>6579000000</v>
      </c>
      <c r="Y1697" s="6" t="s">
        <v>355</v>
      </c>
      <c r="Z1697" s="38">
        <v>10010</v>
      </c>
      <c r="AA1697" s="86" t="e">
        <f>+((DETALLE_GD_1[[#This Row],[VALOR X UN (GD)]]-DETALLE_GD_1[[#This Row],[VALOR PPTO]])/DETALLE_GD_1[[#This Row],[VALOR PPTO]])</f>
        <v>#DIV/0!</v>
      </c>
      <c r="AB1697" s="2">
        <f>+DETALLE_GD_1[[#This Row],[VALOR PPTO]]*DETALLE_GD_1[[#This Row],[CANTIDAD RECIBIDA]]</f>
        <v>0</v>
      </c>
      <c r="AC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7" s="3">
        <f>+DETALLE_GD_1[[#This Row],[CANTIDAD SOLICITADA]]-DETALLE_GD_1[[#This Row],[DEVOLUCIÓN]]</f>
        <v>3</v>
      </c>
      <c r="AE1697" s="38" t="str">
        <f>+_xlfn.XLOOKUP(DETALLE_GD_1[[#This Row],[CODIGO]],PRODUCTOS[CODIGO],PRODUCTOS[DESC CORTA],"",0)</f>
        <v/>
      </c>
    </row>
    <row r="1698" spans="1:31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799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6"/>
      <c r="V1698" s="2"/>
      <c r="W1698">
        <v>6215</v>
      </c>
      <c r="X1698" s="2">
        <v>6579000000</v>
      </c>
      <c r="Y1698" s="6" t="s">
        <v>355</v>
      </c>
      <c r="Z1698" s="38">
        <v>10010</v>
      </c>
      <c r="AA1698" s="86" t="e">
        <f>+((DETALLE_GD_1[[#This Row],[VALOR X UN (GD)]]-DETALLE_GD_1[[#This Row],[VALOR PPTO]])/DETALLE_GD_1[[#This Row],[VALOR PPTO]])</f>
        <v>#DIV/0!</v>
      </c>
      <c r="AB1698" s="2">
        <f>+DETALLE_GD_1[[#This Row],[VALOR PPTO]]*DETALLE_GD_1[[#This Row],[CANTIDAD RECIBIDA]]</f>
        <v>0</v>
      </c>
      <c r="AC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8" s="3">
        <f>+DETALLE_GD_1[[#This Row],[CANTIDAD SOLICITADA]]-DETALLE_GD_1[[#This Row],[DEVOLUCIÓN]]</f>
        <v>1</v>
      </c>
      <c r="AE1698" s="38" t="str">
        <f>+_xlfn.XLOOKUP(DETALLE_GD_1[[#This Row],[CODIGO]],PRODUCTOS[CODIGO],PRODUCTOS[DESC CORTA],"",0)</f>
        <v/>
      </c>
    </row>
    <row r="1699" spans="1:31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6"/>
      <c r="V1699" s="2"/>
      <c r="W1699">
        <v>6215</v>
      </c>
      <c r="X1699" s="2">
        <v>6579000000</v>
      </c>
      <c r="Y1699" s="6">
        <v>30952.44</v>
      </c>
      <c r="Z1699" s="38">
        <v>10010</v>
      </c>
      <c r="AA1699" s="86">
        <f>+((DETALLE_GD_1[[#This Row],[VALOR X UN (GD)]]-DETALLE_GD_1[[#This Row],[VALOR PPTO]])/DETALLE_GD_1[[#This Row],[VALOR PPTO]])</f>
        <v>-8.9077242923396804E-2</v>
      </c>
      <c r="AB1699" s="2">
        <f>+DETALLE_GD_1[[#This Row],[VALOR PPTO]]*DETALLE_GD_1[[#This Row],[CANTIDAD RECIBIDA]]</f>
        <v>30952.350000000002</v>
      </c>
      <c r="AC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699" s="3">
        <f>+DETALLE_GD_1[[#This Row],[CANTIDAD SOLICITADA]]-DETALLE_GD_1[[#This Row],[DEVOLUCIÓN]]</f>
        <v>4500</v>
      </c>
      <c r="AE1699" s="38">
        <f>+_xlfn.XLOOKUP(DETALLE_GD_1[[#This Row],[CODIGO]],PRODUCTOS[CODIGO],PRODUCTOS[DESC CORTA],"",0)</f>
        <v>0</v>
      </c>
    </row>
    <row r="1700" spans="1:31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6"/>
      <c r="V1700" s="2"/>
      <c r="W1700">
        <v>6215</v>
      </c>
      <c r="X1700" s="2">
        <v>6579000000</v>
      </c>
      <c r="Y1700" s="6">
        <v>41376.000000000007</v>
      </c>
      <c r="Z1700" s="38">
        <v>10010</v>
      </c>
      <c r="AA1700" s="86">
        <f>+((DETALLE_GD_1[[#This Row],[VALOR X UN (GD)]]-DETALLE_GD_1[[#This Row],[VALOR PPTO]])/DETALLE_GD_1[[#This Row],[VALOR PPTO]])</f>
        <v>0.18551821345707656</v>
      </c>
      <c r="AB1700" s="2">
        <f>+DETALLE_GD_1[[#This Row],[VALOR PPTO]]*DETALLE_GD_1[[#This Row],[CANTIDAD RECIBIDA]]</f>
        <v>41376</v>
      </c>
      <c r="AC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0" s="3">
        <f>+DETALLE_GD_1[[#This Row],[CANTIDAD SOLICITADA]]-DETALLE_GD_1[[#This Row],[DEVOLUCIÓN]]</f>
        <v>48</v>
      </c>
      <c r="AE1700" s="38">
        <f>+_xlfn.XLOOKUP(DETALLE_GD_1[[#This Row],[CODIGO]],PRODUCTOS[CODIGO],PRODUCTOS[DESC CORTA],"",0)</f>
        <v>0</v>
      </c>
    </row>
    <row r="1701" spans="1:31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6"/>
      <c r="V1701" s="2"/>
      <c r="W1701">
        <v>6215</v>
      </c>
      <c r="X1701" s="2">
        <v>6579000000</v>
      </c>
      <c r="Y1701" s="6">
        <v>4218.1170840000004</v>
      </c>
      <c r="Z1701" s="38">
        <v>10010</v>
      </c>
      <c r="AA1701" s="86">
        <f>+((DETALLE_GD_1[[#This Row],[VALOR X UN (GD)]]-DETALLE_GD_1[[#This Row],[VALOR PPTO]])/DETALLE_GD_1[[#This Row],[VALOR PPTO]])</f>
        <v>8.0102804165934655E-2</v>
      </c>
      <c r="AB1701" s="2">
        <f>+DETALLE_GD_1[[#This Row],[VALOR PPTO]]*DETALLE_GD_1[[#This Row],[CANTIDAD RECIBIDA]]</f>
        <v>4218.1170000000002</v>
      </c>
      <c r="AC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1" s="3">
        <f>+DETALLE_GD_1[[#This Row],[CANTIDAD SOLICITADA]]-DETALLE_GD_1[[#This Row],[DEVOLUCIÓN]]</f>
        <v>2</v>
      </c>
      <c r="AE1701" s="38" t="str">
        <f>+_xlfn.XLOOKUP(DETALLE_GD_1[[#This Row],[CODIGO]],PRODUCTOS[CODIGO],PRODUCTOS[DESC CORTA],"",0)</f>
        <v>TRAPOS DE ASEO</v>
      </c>
    </row>
    <row r="1702" spans="1:31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6"/>
      <c r="V1702" s="2"/>
      <c r="W1702">
        <v>6215</v>
      </c>
      <c r="X1702" s="2">
        <v>6579000000</v>
      </c>
      <c r="Y1702" s="6">
        <v>71496</v>
      </c>
      <c r="Z1702" s="38">
        <v>10010</v>
      </c>
      <c r="AA1702" s="86">
        <f>+((DETALLE_GD_1[[#This Row],[VALOR X UN (GD)]]-DETALLE_GD_1[[#This Row],[VALOR PPTO]])/DETALLE_GD_1[[#This Row],[VALOR PPTO]])</f>
        <v>6.1807653575025177E-2</v>
      </c>
      <c r="AB1702" s="2">
        <f>+DETALLE_GD_1[[#This Row],[VALOR PPTO]]*DETALLE_GD_1[[#This Row],[CANTIDAD RECIBIDA]]</f>
        <v>71496</v>
      </c>
      <c r="AC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2" s="3">
        <f>+DETALLE_GD_1[[#This Row],[CANTIDAD SOLICITADA]]-DETALLE_GD_1[[#This Row],[DEVOLUCIÓN]]</f>
        <v>24</v>
      </c>
      <c r="AE1702" s="38" t="str">
        <f>+_xlfn.XLOOKUP(DETALLE_GD_1[[#This Row],[CODIGO]],PRODUCTOS[CODIGO],PRODUCTOS[DESC CORTA],"",0)</f>
        <v/>
      </c>
    </row>
    <row r="1703" spans="1:31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6"/>
      <c r="V1703" s="2"/>
      <c r="W1703">
        <v>6215</v>
      </c>
      <c r="X1703" s="2">
        <v>6579000000</v>
      </c>
      <c r="Y1703" s="6">
        <v>15565.623143999999</v>
      </c>
      <c r="Z1703" s="38">
        <v>10010</v>
      </c>
      <c r="AA1703" s="86">
        <f>+((DETALLE_GD_1[[#This Row],[VALOR X UN (GD)]]-DETALLE_GD_1[[#This Row],[VALOR PPTO]])/DETALLE_GD_1[[#This Row],[VALOR PPTO]])</f>
        <v>2.4207189489081083E-5</v>
      </c>
      <c r="AB1703" s="2">
        <f>+DETALLE_GD_1[[#This Row],[VALOR PPTO]]*DETALLE_GD_1[[#This Row],[CANTIDAD RECIBIDA]]</f>
        <v>15565.623599999999</v>
      </c>
      <c r="AC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3" s="3">
        <f>+DETALLE_GD_1[[#This Row],[CANTIDAD SOLICITADA]]-DETALLE_GD_1[[#This Row],[DEVOLUCIÓN]]</f>
        <v>12</v>
      </c>
      <c r="AE1703" s="38" t="str">
        <f>+_xlfn.XLOOKUP(DETALLE_GD_1[[#This Row],[CODIGO]],PRODUCTOS[CODIGO],PRODUCTOS[DESC CORTA],"",0)</f>
        <v>SELLO FUNGICIDA</v>
      </c>
    </row>
    <row r="1704" spans="1:31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6"/>
      <c r="V1704" s="2"/>
      <c r="W1704">
        <v>6215</v>
      </c>
      <c r="X1704" s="2">
        <v>6579000000</v>
      </c>
      <c r="Y1704" s="6">
        <v>11100.438759999999</v>
      </c>
      <c r="Z1704" s="38">
        <v>10010</v>
      </c>
      <c r="AA1704" s="86">
        <f>+((DETALLE_GD_1[[#This Row],[VALOR X UN (GD)]]-DETALLE_GD_1[[#This Row],[VALOR PPTO]])/DETALLE_GD_1[[#This Row],[VALOR PPTO]])</f>
        <v>0.39111615315394299</v>
      </c>
      <c r="AB1704" s="2">
        <f>+DETALLE_GD_1[[#This Row],[VALOR PPTO]]*DETALLE_GD_1[[#This Row],[CANTIDAD RECIBIDA]]</f>
        <v>11100.438999999998</v>
      </c>
      <c r="AC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4" s="3">
        <f>+DETALLE_GD_1[[#This Row],[CANTIDAD SOLICITADA]]-DETALLE_GD_1[[#This Row],[DEVOLUCIÓN]]</f>
        <v>10</v>
      </c>
      <c r="AE1704" s="38">
        <f>+_xlfn.XLOOKUP(DETALLE_GD_1[[#This Row],[CODIGO]],PRODUCTOS[CODIGO],PRODUCTOS[DESC CORTA],"",0)</f>
        <v>0</v>
      </c>
    </row>
    <row r="1705" spans="1:31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710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6"/>
      <c r="V1705" s="2"/>
      <c r="W1705">
        <v>6215</v>
      </c>
      <c r="X1705" s="2">
        <v>6579000000</v>
      </c>
      <c r="Y1705" s="6">
        <v>0</v>
      </c>
      <c r="Z1705" s="38">
        <v>10010</v>
      </c>
      <c r="AA1705" s="86" t="e">
        <f>+((DETALLE_GD_1[[#This Row],[VALOR X UN (GD)]]-DETALLE_GD_1[[#This Row],[VALOR PPTO]])/DETALLE_GD_1[[#This Row],[VALOR PPTO]])</f>
        <v>#DIV/0!</v>
      </c>
      <c r="AB1705" s="2">
        <f>+DETALLE_GD_1[[#This Row],[VALOR PPTO]]*DETALLE_GD_1[[#This Row],[CANTIDAD RECIBIDA]]</f>
        <v>0</v>
      </c>
      <c r="AC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5" s="3">
        <f>+DETALLE_GD_1[[#This Row],[CANTIDAD SOLICITADA]]-DETALLE_GD_1[[#This Row],[DEVOLUCIÓN]]</f>
        <v>5</v>
      </c>
      <c r="AE1705" s="38" t="str">
        <f>+_xlfn.XLOOKUP(DETALLE_GD_1[[#This Row],[CODIGO]],PRODUCTOS[CODIGO],PRODUCTOS[DESC CORTA],"",0)</f>
        <v/>
      </c>
    </row>
    <row r="1706" spans="1:31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6"/>
      <c r="V1706" s="2"/>
      <c r="W1706">
        <v>6215</v>
      </c>
      <c r="X1706" s="2">
        <v>6579000000</v>
      </c>
      <c r="Y1706" s="6">
        <v>3832</v>
      </c>
      <c r="Z1706" s="38">
        <v>10010</v>
      </c>
      <c r="AA1706" s="86">
        <f>+((DETALLE_GD_1[[#This Row],[VALOR X UN (GD)]]-DETALLE_GD_1[[#This Row],[VALOR PPTO]])/DETALLE_GD_1[[#This Row],[VALOR PPTO]])</f>
        <v>8.0897703549060538E-3</v>
      </c>
      <c r="AB1706" s="2">
        <f>+DETALLE_GD_1[[#This Row],[VALOR PPTO]]*DETALLE_GD_1[[#This Row],[CANTIDAD RECIBIDA]]</f>
        <v>3832</v>
      </c>
      <c r="AC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6" s="3">
        <f>+DETALLE_GD_1[[#This Row],[CANTIDAD SOLICITADA]]-DETALLE_GD_1[[#This Row],[DEVOLUCIÓN]]</f>
        <v>2</v>
      </c>
      <c r="AE1706" s="38" t="str">
        <f>+_xlfn.XLOOKUP(DETALLE_GD_1[[#This Row],[CODIGO]],PRODUCTOS[CODIGO],PRODUCTOS[DESC CORTA],"",0)</f>
        <v>PERCHA SIMPLE YORK</v>
      </c>
    </row>
    <row r="1707" spans="1:31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6"/>
      <c r="V1707" s="2"/>
      <c r="W1707">
        <v>6215</v>
      </c>
      <c r="X1707" s="2">
        <v>6579000000</v>
      </c>
      <c r="Y1707" s="6">
        <v>6808</v>
      </c>
      <c r="Z1707" s="38">
        <v>10010</v>
      </c>
      <c r="AA1707" s="86">
        <f>+((DETALLE_GD_1[[#This Row],[VALOR X UN (GD)]]-DETALLE_GD_1[[#This Row],[VALOR PPTO]])/DETALLE_GD_1[[#This Row],[VALOR PPTO]])</f>
        <v>-2.5264394829612222E-2</v>
      </c>
      <c r="AB1707" s="2">
        <f>+DETALLE_GD_1[[#This Row],[VALOR PPTO]]*DETALLE_GD_1[[#This Row],[CANTIDAD RECIBIDA]]</f>
        <v>6808</v>
      </c>
      <c r="AC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7" s="3">
        <f>+DETALLE_GD_1[[#This Row],[CANTIDAD SOLICITADA]]-DETALLE_GD_1[[#This Row],[DEVOLUCIÓN]]</f>
        <v>2</v>
      </c>
      <c r="AE1707" s="38" t="str">
        <f>+_xlfn.XLOOKUP(DETALLE_GD_1[[#This Row],[CODIGO]],PRODUCTOS[CODIGO],PRODUCTOS[DESC CORTA],"",0)</f>
        <v>NUEVA</v>
      </c>
    </row>
    <row r="1708" spans="1:31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6"/>
      <c r="V1708" s="2"/>
      <c r="W1708">
        <v>6215</v>
      </c>
      <c r="X1708" s="2">
        <v>6579000000</v>
      </c>
      <c r="Y1708" s="6">
        <v>5813.3421920000001</v>
      </c>
      <c r="Z1708" s="38">
        <v>10010</v>
      </c>
      <c r="AA1708" s="86">
        <f>+((DETALLE_GD_1[[#This Row],[VALOR X UN (GD)]]-DETALLE_GD_1[[#This Row],[VALOR PPTO]])/DETALLE_GD_1[[#This Row],[VALOR PPTO]])</f>
        <v>-5.886458911709137E-5</v>
      </c>
      <c r="AB1708" s="2">
        <f>+DETALLE_GD_1[[#This Row],[VALOR PPTO]]*DETALLE_GD_1[[#This Row],[CANTIDAD RECIBIDA]]</f>
        <v>5813.3422</v>
      </c>
      <c r="AC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8" s="3">
        <f>+DETALLE_GD_1[[#This Row],[CANTIDAD SOLICITADA]]-DETALLE_GD_1[[#This Row],[DEVOLUCIÓN]]</f>
        <v>2</v>
      </c>
      <c r="AE1708" s="38">
        <f>+_xlfn.XLOOKUP(DETALLE_GD_1[[#This Row],[CODIGO]],PRODUCTOS[CODIGO],PRODUCTOS[DESC CORTA],"",0)</f>
        <v>0</v>
      </c>
    </row>
    <row r="1709" spans="1:31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6"/>
      <c r="V1709" s="2"/>
      <c r="W1709">
        <v>6215</v>
      </c>
      <c r="X1709" s="2">
        <v>6579000000</v>
      </c>
      <c r="Y1709" s="6">
        <v>670.97943200000009</v>
      </c>
      <c r="Z1709" s="38">
        <v>10010</v>
      </c>
      <c r="AA1709" s="86">
        <f>+((DETALLE_GD_1[[#This Row],[VALOR X UN (GD)]]-DETALLE_GD_1[[#This Row],[VALOR PPTO]])/DETALLE_GD_1[[#This Row],[VALOR PPTO]])</f>
        <v>3.0403308833823098E-5</v>
      </c>
      <c r="AB1709" s="2">
        <f>+DETALLE_GD_1[[#This Row],[VALOR PPTO]]*DETALLE_GD_1[[#This Row],[CANTIDAD RECIBIDA]]</f>
        <v>670.9796</v>
      </c>
      <c r="AC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09" s="3">
        <f>+DETALLE_GD_1[[#This Row],[CANTIDAD SOLICITADA]]-DETALLE_GD_1[[#This Row],[DEVOLUCIÓN]]</f>
        <v>4</v>
      </c>
      <c r="AE1709" s="38">
        <f>+_xlfn.XLOOKUP(DETALLE_GD_1[[#This Row],[CODIGO]],PRODUCTOS[CODIGO],PRODUCTOS[DESC CORTA],"",0)</f>
        <v>0</v>
      </c>
    </row>
    <row r="1710" spans="1:31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6"/>
      <c r="V1710" s="2"/>
      <c r="W1710">
        <v>6215</v>
      </c>
      <c r="X1710" s="2">
        <v>6579000000</v>
      </c>
      <c r="Y1710" s="6">
        <v>4624</v>
      </c>
      <c r="Z1710" s="38">
        <v>10010</v>
      </c>
      <c r="AA1710" s="86">
        <f>+((DETALLE_GD_1[[#This Row],[VALOR X UN (GD)]]-DETALLE_GD_1[[#This Row],[VALOR PPTO]])/DETALLE_GD_1[[#This Row],[VALOR PPTO]])</f>
        <v>2.1626297577854672E-4</v>
      </c>
      <c r="AB1710" s="2">
        <f>+DETALLE_GD_1[[#This Row],[VALOR PPTO]]*DETALLE_GD_1[[#This Row],[CANTIDAD RECIBIDA]]</f>
        <v>4624</v>
      </c>
      <c r="AC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0" s="3">
        <f>+DETALLE_GD_1[[#This Row],[CANTIDAD SOLICITADA]]-DETALLE_GD_1[[#This Row],[DEVOLUCIÓN]]</f>
        <v>2</v>
      </c>
      <c r="AE1710" s="38" t="str">
        <f>+_xlfn.XLOOKUP(DETALLE_GD_1[[#This Row],[CODIGO]],PRODUCTOS[CODIGO],PRODUCTOS[DESC CORTA],"",0)</f>
        <v>CELOSIA ALUMINIO 25X25</v>
      </c>
    </row>
    <row r="1711" spans="1:31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6"/>
      <c r="V1711" s="2"/>
      <c r="W1711">
        <v>6215</v>
      </c>
      <c r="X1711" s="2">
        <v>6579000000</v>
      </c>
      <c r="Y1711" s="6">
        <v>6070</v>
      </c>
      <c r="Z1711" s="38">
        <v>10010</v>
      </c>
      <c r="AA1711" s="86">
        <f>+((DETALLE_GD_1[[#This Row],[VALOR X UN (GD)]]-DETALLE_GD_1[[#This Row],[VALOR PPTO]])/DETALLE_GD_1[[#This Row],[VALOR PPTO]])</f>
        <v>-8.2372322899505767E-4</v>
      </c>
      <c r="AB1711" s="2">
        <f>+DETALLE_GD_1[[#This Row],[VALOR PPTO]]*DETALLE_GD_1[[#This Row],[CANTIDAD RECIBIDA]]</f>
        <v>6070</v>
      </c>
      <c r="AC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1" s="3">
        <f>+DETALLE_GD_1[[#This Row],[CANTIDAD SOLICITADA]]-DETALLE_GD_1[[#This Row],[DEVOLUCIÓN]]</f>
        <v>2</v>
      </c>
      <c r="AE1711" s="38" t="str">
        <f>+_xlfn.XLOOKUP(DETALLE_GD_1[[#This Row],[CODIGO]],PRODUCTOS[CODIGO],PRODUCTOS[DESC CORTA],"",0)</f>
        <v>ARGOLLA TOALLA BENTON</v>
      </c>
    </row>
    <row r="1712" spans="1:31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6"/>
      <c r="V1712" s="2"/>
      <c r="W1712">
        <v>6215</v>
      </c>
      <c r="X1712" s="2">
        <v>6579000000</v>
      </c>
      <c r="Y1712" s="6">
        <v>7264</v>
      </c>
      <c r="Z1712" s="38">
        <v>10010</v>
      </c>
      <c r="AA1712" s="86">
        <f>+((DETALLE_GD_1[[#This Row],[VALOR X UN (GD)]]-DETALLE_GD_1[[#This Row],[VALOR PPTO]])/DETALLE_GD_1[[#This Row],[VALOR PPTO]])</f>
        <v>-0.13312224669603523</v>
      </c>
      <c r="AB1712" s="2">
        <f>+DETALLE_GD_1[[#This Row],[VALOR PPTO]]*DETALLE_GD_1[[#This Row],[CANTIDAD RECIBIDA]]</f>
        <v>7264</v>
      </c>
      <c r="AC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2" s="3">
        <f>+DETALLE_GD_1[[#This Row],[CANTIDAD SOLICITADA]]-DETALLE_GD_1[[#This Row],[DEVOLUCIÓN]]</f>
        <v>2</v>
      </c>
      <c r="AE1712" s="38" t="str">
        <f>+_xlfn.XLOOKUP(DETALLE_GD_1[[#This Row],[CODIGO]],PRODUCTOS[CODIGO],PRODUCTOS[DESC CORTA],"",0)</f>
        <v>PORTA ROLLO BENTON</v>
      </c>
    </row>
    <row r="1713" spans="1:31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6"/>
      <c r="V1713" s="2"/>
      <c r="W1713">
        <v>6215</v>
      </c>
      <c r="X1713" s="2">
        <v>6579000000</v>
      </c>
      <c r="Y1713" s="6">
        <v>31566.967741999997</v>
      </c>
      <c r="Z1713" s="38">
        <v>10010</v>
      </c>
      <c r="AA1713" s="86">
        <f>+((DETALLE_GD_1[[#This Row],[VALOR X UN (GD)]]-DETALLE_GD_1[[#This Row],[VALOR PPTO]])/DETALLE_GD_1[[#This Row],[VALOR PPTO]])</f>
        <v>0.28815033035893939</v>
      </c>
      <c r="AB1713" s="2">
        <f>+DETALLE_GD_1[[#This Row],[VALOR PPTO]]*DETALLE_GD_1[[#This Row],[CANTIDAD RECIBIDA]]</f>
        <v>31566.967799999999</v>
      </c>
      <c r="AC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3" s="3">
        <f>+DETALLE_GD_1[[#This Row],[CANTIDAD SOLICITADA]]-DETALLE_GD_1[[#This Row],[DEVOLUCIÓN]]</f>
        <v>2</v>
      </c>
      <c r="AE1713" s="38">
        <f>+_xlfn.XLOOKUP(DETALLE_GD_1[[#This Row],[CODIGO]],PRODUCTOS[CODIGO],PRODUCTOS[DESC CORTA],"",0)</f>
        <v>0</v>
      </c>
    </row>
    <row r="1714" spans="1:31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6"/>
      <c r="V1714" s="2"/>
      <c r="W1714">
        <v>6215</v>
      </c>
      <c r="X1714" s="2">
        <v>6579000000</v>
      </c>
      <c r="Y1714" s="6">
        <v>291694</v>
      </c>
      <c r="Z1714" s="38">
        <v>10010</v>
      </c>
      <c r="AA1714" s="86">
        <f>+((DETALLE_GD_1[[#This Row],[VALOR X UN (GD)]]-DETALLE_GD_1[[#This Row],[VALOR PPTO]])/DETALLE_GD_1[[#This Row],[VALOR PPTO]])</f>
        <v>-2.2732726761606342E-2</v>
      </c>
      <c r="AB1714" s="2">
        <f>+DETALLE_GD_1[[#This Row],[VALOR PPTO]]*DETALLE_GD_1[[#This Row],[CANTIDAD RECIBIDA]]</f>
        <v>291694</v>
      </c>
      <c r="AC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4" s="3">
        <f>+DETALLE_GD_1[[#This Row],[CANTIDAD SOLICITADA]]-DETALLE_GD_1[[#This Row],[DEVOLUCIÓN]]</f>
        <v>2</v>
      </c>
      <c r="AE1714" s="38" t="str">
        <f>+_xlfn.XLOOKUP(DETALLE_GD_1[[#This Row],[CODIGO]],PRODUCTOS[CODIGO],PRODUCTOS[DESC CORTA],"",0)</f>
        <v>KIT PREC</v>
      </c>
    </row>
    <row r="1715" spans="1:31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6" t="s">
        <v>2019</v>
      </c>
      <c r="V1715" s="2">
        <v>2651601</v>
      </c>
      <c r="W1715">
        <v>6215</v>
      </c>
      <c r="X1715" s="2">
        <v>6579000000</v>
      </c>
      <c r="Y1715" s="6">
        <v>1480755.0557880001</v>
      </c>
      <c r="Z1715" s="38">
        <v>10010</v>
      </c>
      <c r="AA1715" s="86">
        <f>+((DETALLE_GD_1[[#This Row],[VALOR X UN (GD)]]-DETALLE_GD_1[[#This Row],[VALOR PPTO]])/DETALLE_GD_1[[#This Row],[VALOR PPTO]])</f>
        <v>3.3028376752600841E-2</v>
      </c>
      <c r="AB1715" s="2">
        <f>+DETALLE_GD_1[[#This Row],[VALOR PPTO]]*DETALLE_GD_1[[#This Row],[CANTIDAD RECIBIDA]]</f>
        <v>1480755.06</v>
      </c>
      <c r="AC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5" s="3">
        <f>+DETALLE_GD_1[[#This Row],[CANTIDAD SOLICITADA]]-DETALLE_GD_1[[#This Row],[DEVOLUCIÓN]]</f>
        <v>108</v>
      </c>
      <c r="AE1715" s="38" t="str">
        <f>+_xlfn.XLOOKUP(DETALLE_GD_1[[#This Row],[CODIGO]],PRODUCTOS[CODIGO],PRODUCTOS[DESC CORTA],"",0)</f>
        <v>PINO 2X8X4</v>
      </c>
    </row>
    <row r="1716" spans="1:31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6"/>
      <c r="V1716" s="2"/>
      <c r="W1716">
        <v>6215</v>
      </c>
      <c r="X1716" s="2">
        <v>6579000000</v>
      </c>
      <c r="Y1716" s="6">
        <v>1106302.4691599987</v>
      </c>
      <c r="Z1716" s="38">
        <v>10010</v>
      </c>
      <c r="AA1716" s="86">
        <f>+((DETALLE_GD_1[[#This Row],[VALOR X UN (GD)]]-DETALLE_GD_1[[#This Row],[VALOR PPTO]])/DETALLE_GD_1[[#This Row],[VALOR PPTO]])</f>
        <v>1.413404863746349E-2</v>
      </c>
      <c r="AB1716" s="2">
        <f>+DETALLE_GD_1[[#This Row],[VALOR PPTO]]*DETALLE_GD_1[[#This Row],[CANTIDAD RECIBIDA]]</f>
        <v>1106302.4616</v>
      </c>
      <c r="AC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16" s="3">
        <f>+DETALLE_GD_1[[#This Row],[CANTIDAD SOLICITADA]]-DETALLE_GD_1[[#This Row],[DEVOLUCIÓN]]</f>
        <v>168</v>
      </c>
      <c r="AE1716" s="38" t="str">
        <f>+_xlfn.XLOOKUP(DETALLE_GD_1[[#This Row],[CODIGO]],PRODUCTOS[CODIGO],PRODUCTOS[DESC CORTA],"",0)</f>
        <v>PINO 2X6X320</v>
      </c>
    </row>
    <row r="1717" spans="1:31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798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6" t="s">
        <v>2012</v>
      </c>
      <c r="V1717" s="2">
        <v>1492064</v>
      </c>
      <c r="W1717">
        <v>6215</v>
      </c>
      <c r="X1717" s="2">
        <v>6579000000</v>
      </c>
      <c r="Y1717" s="6" t="s">
        <v>355</v>
      </c>
      <c r="Z1717" s="38">
        <v>10010</v>
      </c>
      <c r="AA1717" s="86" t="e">
        <f>+((DETALLE_GD_1[[#This Row],[VALOR X UN (GD)]]-DETALLE_GD_1[[#This Row],[VALOR PPTO]])/DETALLE_GD_1[[#This Row],[VALOR PPTO]])</f>
        <v>#DIV/0!</v>
      </c>
      <c r="AB1717" s="2">
        <f>+DETALLE_GD_1[[#This Row],[VALOR PPTO]]*DETALLE_GD_1[[#This Row],[CANTIDAD RECIBIDA]]</f>
        <v>0</v>
      </c>
      <c r="AC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7" s="3">
        <f>+DETALLE_GD_1[[#This Row],[CANTIDAD SOLICITADA]]-DETALLE_GD_1[[#This Row],[DEVOLUCIÓN]]</f>
        <v>21</v>
      </c>
      <c r="AE1717" s="38" t="str">
        <f>+_xlfn.XLOOKUP(DETALLE_GD_1[[#This Row],[CODIGO]],PRODUCTOS[CODIGO],PRODUCTOS[DESC CORTA],"",0)</f>
        <v/>
      </c>
    </row>
    <row r="1718" spans="1:31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799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6"/>
      <c r="V1718" s="2"/>
      <c r="W1718">
        <v>6215</v>
      </c>
      <c r="X1718" s="2">
        <v>6579000000</v>
      </c>
      <c r="Y1718" s="6" t="s">
        <v>355</v>
      </c>
      <c r="Z1718" s="38">
        <v>10010</v>
      </c>
      <c r="AA1718" s="86" t="e">
        <f>+((DETALLE_GD_1[[#This Row],[VALOR X UN (GD)]]-DETALLE_GD_1[[#This Row],[VALOR PPTO]])/DETALLE_GD_1[[#This Row],[VALOR PPTO]])</f>
        <v>#DIV/0!</v>
      </c>
      <c r="AB1718" s="2">
        <f>+DETALLE_GD_1[[#This Row],[VALOR PPTO]]*DETALLE_GD_1[[#This Row],[CANTIDAD RECIBIDA]]</f>
        <v>0</v>
      </c>
      <c r="AC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8" s="3">
        <f>+DETALLE_GD_1[[#This Row],[CANTIDAD SOLICITADA]]-DETALLE_GD_1[[#This Row],[DEVOLUCIÓN]]</f>
        <v>7</v>
      </c>
      <c r="AE1718" s="38" t="str">
        <f>+_xlfn.XLOOKUP(DETALLE_GD_1[[#This Row],[CODIGO]],PRODUCTOS[CODIGO],PRODUCTOS[DESC CORTA],"",0)</f>
        <v/>
      </c>
    </row>
    <row r="1719" spans="1:31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6"/>
      <c r="V1719" s="2"/>
      <c r="W1719">
        <v>6215</v>
      </c>
      <c r="X1719" s="2">
        <v>6579000000</v>
      </c>
      <c r="Y1719" s="6">
        <v>5748</v>
      </c>
      <c r="Z1719" s="38">
        <v>10010</v>
      </c>
      <c r="AA1719" s="86">
        <f>+((DETALLE_GD_1[[#This Row],[VALOR X UN (GD)]]-DETALLE_GD_1[[#This Row],[VALOR PPTO]])/DETALLE_GD_1[[#This Row],[VALOR PPTO]])</f>
        <v>8.176774530271394E-3</v>
      </c>
      <c r="AB1719" s="2">
        <f>+DETALLE_GD_1[[#This Row],[VALOR PPTO]]*DETALLE_GD_1[[#This Row],[CANTIDAD RECIBIDA]]</f>
        <v>5748</v>
      </c>
      <c r="AC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19" s="3">
        <f>+DETALLE_GD_1[[#This Row],[CANTIDAD SOLICITADA]]-DETALLE_GD_1[[#This Row],[DEVOLUCIÓN]]</f>
        <v>3</v>
      </c>
      <c r="AE1719" s="38" t="str">
        <f>+_xlfn.XLOOKUP(DETALLE_GD_1[[#This Row],[CODIGO]],PRODUCTOS[CODIGO],PRODUCTOS[DESC CORTA],"",0)</f>
        <v>PERCHA SIMPLE YORK</v>
      </c>
    </row>
    <row r="1720" spans="1:31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6"/>
      <c r="V1720" s="2"/>
      <c r="W1720">
        <v>6215</v>
      </c>
      <c r="X1720" s="2">
        <v>6579000000</v>
      </c>
      <c r="Y1720" s="6">
        <v>8720.0132880000001</v>
      </c>
      <c r="Z1720" s="38">
        <v>10010</v>
      </c>
      <c r="AA1720" s="86">
        <f>+((DETALLE_GD_1[[#This Row],[VALOR X UN (GD)]]-DETALLE_GD_1[[#This Row],[VALOR PPTO]])/DETALLE_GD_1[[#This Row],[VALOR PPTO]])</f>
        <v>-1.5137591589929127E-6</v>
      </c>
      <c r="AB1720" s="2">
        <f>+DETALLE_GD_1[[#This Row],[VALOR PPTO]]*DETALLE_GD_1[[#This Row],[CANTIDAD RECIBIDA]]</f>
        <v>8720.0133000000005</v>
      </c>
      <c r="AC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0" s="3">
        <f>+DETALLE_GD_1[[#This Row],[CANTIDAD SOLICITADA]]-DETALLE_GD_1[[#This Row],[DEVOLUCIÓN]]</f>
        <v>3</v>
      </c>
      <c r="AE1720" s="38">
        <f>+_xlfn.XLOOKUP(DETALLE_GD_1[[#This Row],[CODIGO]],PRODUCTOS[CODIGO],PRODUCTOS[DESC CORTA],"",0)</f>
        <v>0</v>
      </c>
    </row>
    <row r="1721" spans="1:31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6"/>
      <c r="V1721" s="2"/>
      <c r="W1721">
        <v>6215</v>
      </c>
      <c r="X1721" s="2">
        <v>6579000000</v>
      </c>
      <c r="Y1721" s="6">
        <v>1006.469148</v>
      </c>
      <c r="Z1721" s="38">
        <v>10010</v>
      </c>
      <c r="AA1721" s="86">
        <f>+((DETALLE_GD_1[[#This Row],[VALOR X UN (GD)]]-DETALLE_GD_1[[#This Row],[VALOR PPTO]])/DETALLE_GD_1[[#This Row],[VALOR PPTO]])</f>
        <v>-4.6618406878545695E-4</v>
      </c>
      <c r="AB1721" s="2">
        <f>+DETALLE_GD_1[[#This Row],[VALOR PPTO]]*DETALLE_GD_1[[#This Row],[CANTIDAD RECIBIDA]]</f>
        <v>1006.4694</v>
      </c>
      <c r="AC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1" s="3">
        <f>+DETALLE_GD_1[[#This Row],[CANTIDAD SOLICITADA]]-DETALLE_GD_1[[#This Row],[DEVOLUCIÓN]]</f>
        <v>6</v>
      </c>
      <c r="AE1721" s="38">
        <f>+_xlfn.XLOOKUP(DETALLE_GD_1[[#This Row],[CODIGO]],PRODUCTOS[CODIGO],PRODUCTOS[DESC CORTA],"",0)</f>
        <v>0</v>
      </c>
    </row>
    <row r="1722" spans="1:31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6"/>
      <c r="V1722" s="2"/>
      <c r="W1722">
        <v>6215</v>
      </c>
      <c r="X1722" s="2">
        <v>6579000000</v>
      </c>
      <c r="Y1722" s="6">
        <v>9105</v>
      </c>
      <c r="Z1722" s="38">
        <v>10010</v>
      </c>
      <c r="AA1722" s="86">
        <f>+((DETALLE_GD_1[[#This Row],[VALOR X UN (GD)]]-DETALLE_GD_1[[#This Row],[VALOR PPTO]])/DETALLE_GD_1[[#This Row],[VALOR PPTO]])</f>
        <v>-8.7864909390452024E-4</v>
      </c>
      <c r="AB1722" s="2">
        <f>+DETALLE_GD_1[[#This Row],[VALOR PPTO]]*DETALLE_GD_1[[#This Row],[CANTIDAD RECIBIDA]]</f>
        <v>9105</v>
      </c>
      <c r="AC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2" s="3">
        <f>+DETALLE_GD_1[[#This Row],[CANTIDAD SOLICITADA]]-DETALLE_GD_1[[#This Row],[DEVOLUCIÓN]]</f>
        <v>3</v>
      </c>
      <c r="AE1722" s="38" t="str">
        <f>+_xlfn.XLOOKUP(DETALLE_GD_1[[#This Row],[CODIGO]],PRODUCTOS[CODIGO],PRODUCTOS[DESC CORTA],"",0)</f>
        <v>ARGOLLA TOALLA BENTON</v>
      </c>
    </row>
    <row r="1723" spans="1:31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6"/>
      <c r="V1723" s="2"/>
      <c r="W1723">
        <v>6215</v>
      </c>
      <c r="X1723" s="2">
        <v>6579000000</v>
      </c>
      <c r="Y1723" s="6">
        <v>10896</v>
      </c>
      <c r="Z1723" s="38">
        <v>10010</v>
      </c>
      <c r="AA1723" s="86">
        <f>+((DETALLE_GD_1[[#This Row],[VALOR X UN (GD)]]-DETALLE_GD_1[[#This Row],[VALOR PPTO]])/DETALLE_GD_1[[#This Row],[VALOR PPTO]])</f>
        <v>-0.13316814427312781</v>
      </c>
      <c r="AB1723" s="2">
        <f>+DETALLE_GD_1[[#This Row],[VALOR PPTO]]*DETALLE_GD_1[[#This Row],[CANTIDAD RECIBIDA]]</f>
        <v>10896</v>
      </c>
      <c r="AC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3" s="3">
        <f>+DETALLE_GD_1[[#This Row],[CANTIDAD SOLICITADA]]-DETALLE_GD_1[[#This Row],[DEVOLUCIÓN]]</f>
        <v>3</v>
      </c>
      <c r="AE1723" s="38" t="str">
        <f>+_xlfn.XLOOKUP(DETALLE_GD_1[[#This Row],[CODIGO]],PRODUCTOS[CODIGO],PRODUCTOS[DESC CORTA],"",0)</f>
        <v>PORTA ROLLO BENTON</v>
      </c>
    </row>
    <row r="1724" spans="1:31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6"/>
      <c r="V1724" s="2"/>
      <c r="W1724">
        <v>6215</v>
      </c>
      <c r="X1724" s="2">
        <v>6579000000</v>
      </c>
      <c r="Y1724" s="6">
        <v>47350.451612999997</v>
      </c>
      <c r="Z1724" s="38">
        <v>10010</v>
      </c>
      <c r="AA1724" s="86">
        <f>+((DETALLE_GD_1[[#This Row],[VALOR X UN (GD)]]-DETALLE_GD_1[[#This Row],[VALOR PPTO]])/DETALLE_GD_1[[#This Row],[VALOR PPTO]])</f>
        <v>0.28816089203220857</v>
      </c>
      <c r="AB1724" s="2">
        <f>+DETALLE_GD_1[[#This Row],[VALOR PPTO]]*DETALLE_GD_1[[#This Row],[CANTIDAD RECIBIDA]]</f>
        <v>47350.451699999998</v>
      </c>
      <c r="AC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4" s="3">
        <f>+DETALLE_GD_1[[#This Row],[CANTIDAD SOLICITADA]]-DETALLE_GD_1[[#This Row],[DEVOLUCIÓN]]</f>
        <v>3</v>
      </c>
      <c r="AE1724" s="38">
        <f>+_xlfn.XLOOKUP(DETALLE_GD_1[[#This Row],[CODIGO]],PRODUCTOS[CODIGO],PRODUCTOS[DESC CORTA],"",0)</f>
        <v>0</v>
      </c>
    </row>
    <row r="1725" spans="1:31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6"/>
      <c r="V1725" s="2"/>
      <c r="W1725">
        <v>6215</v>
      </c>
      <c r="X1725" s="2">
        <v>6579000000</v>
      </c>
      <c r="Y1725" s="6">
        <v>475295.51668</v>
      </c>
      <c r="Z1725" s="38">
        <v>10010</v>
      </c>
      <c r="AA1725" s="86">
        <f>+((DETALLE_GD_1[[#This Row],[VALOR X UN (GD)]]-DETALLE_GD_1[[#This Row],[VALOR PPTO]])/DETALLE_GD_1[[#This Row],[VALOR PPTO]])</f>
        <v>9.3378713886288892E-2</v>
      </c>
      <c r="AB1725" s="2">
        <f>+DETALLE_GD_1[[#This Row],[VALOR PPTO]]*DETALLE_GD_1[[#This Row],[CANTIDAD RECIBIDA]]</f>
        <v>475295.516</v>
      </c>
      <c r="AC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5" s="3">
        <f>+DETALLE_GD_1[[#This Row],[CANTIDAD SOLICITADA]]-DETALLE_GD_1[[#This Row],[DEVOLUCIÓN]]</f>
        <v>40</v>
      </c>
      <c r="AE1725" s="38" t="str">
        <f>+_xlfn.XLOOKUP(DETALLE_GD_1[[#This Row],[CODIGO]],PRODUCTOS[CODIGO],PRODUCTOS[DESC CORTA],"",0)</f>
        <v>PISO TARKET</v>
      </c>
    </row>
    <row r="1726" spans="1:31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6"/>
      <c r="V1726" s="2"/>
      <c r="W1726">
        <v>6215</v>
      </c>
      <c r="X1726" s="2">
        <v>6579000000</v>
      </c>
      <c r="Y1726" s="6">
        <v>350000.00000000029</v>
      </c>
      <c r="Z1726" s="38">
        <v>10010</v>
      </c>
      <c r="AA1726" s="86">
        <f>+((DETALLE_GD_1[[#This Row],[VALOR X UN (GD)]]-DETALLE_GD_1[[#This Row],[VALOR PPTO]])/DETALLE_GD_1[[#This Row],[VALOR PPTO]])</f>
        <v>0</v>
      </c>
      <c r="AB1726" s="2">
        <f>+DETALLE_GD_1[[#This Row],[VALOR PPTO]]*DETALLE_GD_1[[#This Row],[CANTIDAD RECIBIDA]]</f>
        <v>350000</v>
      </c>
      <c r="AC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6" s="3">
        <f>+DETALLE_GD_1[[#This Row],[CANTIDAD SOLICITADA]]-DETALLE_GD_1[[#This Row],[DEVOLUCIÓN]]</f>
        <v>10</v>
      </c>
      <c r="AE1726" s="38" t="str">
        <f>+_xlfn.XLOOKUP(DETALLE_GD_1[[#This Row],[CODIGO]],PRODUCTOS[CODIGO],PRODUCTOS[DESC CORTA],"",0)</f>
        <v>CLAVO HELICOIDAL PROFIX</v>
      </c>
    </row>
    <row r="1727" spans="1:31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6" t="s">
        <v>2019</v>
      </c>
      <c r="V1727" s="2">
        <v>1185745</v>
      </c>
      <c r="W1727">
        <v>6215</v>
      </c>
      <c r="X1727" s="2">
        <v>6579000000</v>
      </c>
      <c r="Y1727" s="6">
        <v>1229712.6064800003</v>
      </c>
      <c r="Z1727" s="38">
        <v>10010</v>
      </c>
      <c r="AA1727" s="86">
        <f>+((DETALLE_GD_1[[#This Row],[VALOR X UN (GD)]]-DETALLE_GD_1[[#This Row],[VALOR PPTO]])/DETALLE_GD_1[[#This Row],[VALOR PPTO]])</f>
        <v>-3.5754364068482349E-2</v>
      </c>
      <c r="AB1727" s="2">
        <f>+DETALLE_GD_1[[#This Row],[VALOR PPTO]]*DETALLE_GD_1[[#This Row],[CANTIDAD RECIBIDA]]</f>
        <v>1229712.5999999999</v>
      </c>
      <c r="AC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27" s="3">
        <f>+DETALLE_GD_1[[#This Row],[CANTIDAD SOLICITADA]]-DETALLE_GD_1[[#This Row],[DEVOLUCIÓN]]</f>
        <v>240</v>
      </c>
      <c r="AE1727" s="38" t="str">
        <f>+_xlfn.XLOOKUP(DETALLE_GD_1[[#This Row],[CODIGO]],PRODUCTOS[CODIGO],PRODUCTOS[DESC CORTA],"",0)</f>
        <v>PINO 2X4X320</v>
      </c>
    </row>
    <row r="1728" spans="1:31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6" t="s">
        <v>2012</v>
      </c>
      <c r="V1728" s="2">
        <v>3640187</v>
      </c>
      <c r="W1728">
        <v>6215</v>
      </c>
      <c r="X1728" s="2">
        <v>6579000000</v>
      </c>
      <c r="Y1728" s="6">
        <v>1866.9503550000009</v>
      </c>
      <c r="Z1728" s="38">
        <v>10010</v>
      </c>
      <c r="AA1728" s="86">
        <f>+((DETALLE_GD_1[[#This Row],[VALOR X UN (GD)]]-DETALLE_GD_1[[#This Row],[VALOR PPTO]])/DETALLE_GD_1[[#This Row],[VALOR PPTO]])</f>
        <v>2.6567390328128124E-5</v>
      </c>
      <c r="AB1728" s="2">
        <f>+DETALLE_GD_1[[#This Row],[VALOR PPTO]]*DETALLE_GD_1[[#This Row],[CANTIDAD RECIBIDA]]</f>
        <v>1866.9503999999999</v>
      </c>
      <c r="AC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8" s="3">
        <f>+DETALLE_GD_1[[#This Row],[CANTIDAD SOLICITADA]]-DETALLE_GD_1[[#This Row],[DEVOLUCIÓN]]</f>
        <v>1</v>
      </c>
      <c r="AE1728" s="38">
        <f>+_xlfn.XLOOKUP(DETALLE_GD_1[[#This Row],[CODIGO]],PRODUCTOS[CODIGO],PRODUCTOS[DESC CORTA],"",0)</f>
        <v>0</v>
      </c>
    </row>
    <row r="1729" spans="1:31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6"/>
      <c r="V1729" s="2"/>
      <c r="W1729">
        <v>6215</v>
      </c>
      <c r="X1729" s="2">
        <v>6579000000</v>
      </c>
      <c r="Y1729" s="6">
        <v>7557.04882</v>
      </c>
      <c r="Z1729" s="38">
        <v>10010</v>
      </c>
      <c r="AA1729" s="86">
        <f>+((DETALLE_GD_1[[#This Row],[VALOR X UN (GD)]]-DETALLE_GD_1[[#This Row],[VALOR PPTO]])/DETALLE_GD_1[[#This Row],[VALOR PPTO]])</f>
        <v>-4.4203630279491375E-2</v>
      </c>
      <c r="AB1729" s="2">
        <f>+DETALLE_GD_1[[#This Row],[VALOR PPTO]]*DETALLE_GD_1[[#This Row],[CANTIDAD RECIBIDA]]</f>
        <v>7557.0489999999991</v>
      </c>
      <c r="AC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29" s="3">
        <f>+DETALLE_GD_1[[#This Row],[CANTIDAD SOLICITADA]]-DETALLE_GD_1[[#This Row],[DEVOLUCIÓN]]</f>
        <v>10</v>
      </c>
      <c r="AE1729" s="38">
        <f>+_xlfn.XLOOKUP(DETALLE_GD_1[[#This Row],[CODIGO]],PRODUCTOS[CODIGO],PRODUCTOS[DESC CORTA],"",0)</f>
        <v>0</v>
      </c>
    </row>
    <row r="1730" spans="1:31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6"/>
      <c r="V1730" s="2"/>
      <c r="W1730">
        <v>6215</v>
      </c>
      <c r="X1730" s="2">
        <v>6579000000</v>
      </c>
      <c r="Y1730" s="6">
        <v>10653.786550000001</v>
      </c>
      <c r="Z1730" s="38">
        <v>10010</v>
      </c>
      <c r="AA1730" s="86">
        <f>+((DETALLE_GD_1[[#This Row],[VALOR X UN (GD)]]-DETALLE_GD_1[[#This Row],[VALOR PPTO]])/DETALLE_GD_1[[#This Row],[VALOR PPTO]])</f>
        <v>-2.9828502758151007E-2</v>
      </c>
      <c r="AB1730" s="2">
        <f>+DETALLE_GD_1[[#This Row],[VALOR PPTO]]*DETALLE_GD_1[[#This Row],[CANTIDAD RECIBIDA]]</f>
        <v>10653.786500000002</v>
      </c>
      <c r="AC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0" s="3">
        <f>+DETALLE_GD_1[[#This Row],[CANTIDAD SOLICITADA]]-DETALLE_GD_1[[#This Row],[DEVOLUCIÓN]]</f>
        <v>5</v>
      </c>
      <c r="AE1730" s="38" t="str">
        <f>+_xlfn.XLOOKUP(DETALLE_GD_1[[#This Row],[CODIGO]],PRODUCTOS[CODIGO],PRODUCTOS[DESC CORTA],"",0)</f>
        <v>DUCO</v>
      </c>
    </row>
    <row r="1731" spans="1:31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6"/>
      <c r="V1731" s="2"/>
      <c r="W1731">
        <v>6215</v>
      </c>
      <c r="X1731" s="2">
        <v>6579000000</v>
      </c>
      <c r="Y1731" s="6">
        <v>1507039.7545999996</v>
      </c>
      <c r="Z1731" s="38">
        <v>10010</v>
      </c>
      <c r="AA1731" s="86">
        <f>+((DETALLE_GD_1[[#This Row],[VALOR X UN (GD)]]-DETALLE_GD_1[[#This Row],[VALOR PPTO]])/DETALLE_GD_1[[#This Row],[VALOR PPTO]])</f>
        <v>3.2065842881489145E-4</v>
      </c>
      <c r="AB1731" s="2">
        <f>+DETALLE_GD_1[[#This Row],[VALOR PPTO]]*DETALLE_GD_1[[#This Row],[CANTIDAD RECIBIDA]]</f>
        <v>1507039.7549999999</v>
      </c>
      <c r="AC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1" s="3">
        <f>+DETALLE_GD_1[[#This Row],[CANTIDAD SOLICITADA]]-DETALLE_GD_1[[#This Row],[DEVOLUCIÓN]]</f>
        <v>10</v>
      </c>
      <c r="AE1731" s="38">
        <f>+_xlfn.XLOOKUP(DETALLE_GD_1[[#This Row],[CODIGO]],PRODUCTOS[CODIGO],PRODUCTOS[DESC CORTA],"",0)</f>
        <v>0</v>
      </c>
    </row>
    <row r="1732" spans="1:31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6"/>
      <c r="V1732" s="2"/>
      <c r="W1732">
        <v>6215</v>
      </c>
      <c r="X1732" s="2">
        <v>6579000000</v>
      </c>
      <c r="Y1732" s="6">
        <v>26604.837693000005</v>
      </c>
      <c r="Z1732" s="38">
        <v>10010</v>
      </c>
      <c r="AA1732" s="86">
        <f>+((DETALLE_GD_1[[#This Row],[VALOR X UN (GD)]]-DETALLE_GD_1[[#This Row],[VALOR PPTO]])/DETALLE_GD_1[[#This Row],[VALOR PPTO]])</f>
        <v>-1.0666481156548073E-4</v>
      </c>
      <c r="AB1732" s="2">
        <f>+DETALLE_GD_1[[#This Row],[VALOR PPTO]]*DETALLE_GD_1[[#This Row],[CANTIDAD RECIBIDA]]</f>
        <v>26604.8377</v>
      </c>
      <c r="AC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2" s="3">
        <f>+DETALLE_GD_1[[#This Row],[CANTIDAD SOLICITADA]]-DETALLE_GD_1[[#This Row],[DEVOLUCIÓN]]</f>
        <v>7</v>
      </c>
      <c r="AE1732" s="38">
        <f>+_xlfn.XLOOKUP(DETALLE_GD_1[[#This Row],[CODIGO]],PRODUCTOS[CODIGO],PRODUCTOS[DESC CORTA],"",0)</f>
        <v>0</v>
      </c>
    </row>
    <row r="1733" spans="1:31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6"/>
      <c r="V1733" s="2"/>
      <c r="W1733">
        <v>6215</v>
      </c>
      <c r="X1733" s="2">
        <v>6579000000</v>
      </c>
      <c r="Y1733" s="6">
        <v>35748</v>
      </c>
      <c r="Z1733" s="38">
        <v>10010</v>
      </c>
      <c r="AA1733" s="86">
        <f>+((DETALLE_GD_1[[#This Row],[VALOR X UN (GD)]]-DETALLE_GD_1[[#This Row],[VALOR PPTO]])/DETALLE_GD_1[[#This Row],[VALOR PPTO]])</f>
        <v>6.182165156092656E-2</v>
      </c>
      <c r="AB1733" s="2">
        <f>+DETALLE_GD_1[[#This Row],[VALOR PPTO]]*DETALLE_GD_1[[#This Row],[CANTIDAD RECIBIDA]]</f>
        <v>35748</v>
      </c>
      <c r="AC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3" s="3">
        <f>+DETALLE_GD_1[[#This Row],[CANTIDAD SOLICITADA]]-DETALLE_GD_1[[#This Row],[DEVOLUCIÓN]]</f>
        <v>12</v>
      </c>
      <c r="AE1733" s="38" t="str">
        <f>+_xlfn.XLOOKUP(DETALLE_GD_1[[#This Row],[CODIGO]],PRODUCTOS[CODIGO],PRODUCTOS[DESC CORTA],"",0)</f>
        <v/>
      </c>
    </row>
    <row r="1734" spans="1:31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6"/>
      <c r="V1734" s="2"/>
      <c r="W1734">
        <v>6215</v>
      </c>
      <c r="X1734" s="2">
        <v>6579000000</v>
      </c>
      <c r="Y1734" s="6">
        <v>33035.321376</v>
      </c>
      <c r="Z1734" s="38">
        <v>10010</v>
      </c>
      <c r="AA1734" s="86">
        <f>+((DETALLE_GD_1[[#This Row],[VALOR X UN (GD)]]-DETALLE_GD_1[[#This Row],[VALOR PPTO]])/DETALLE_GD_1[[#This Row],[VALOR PPTO]])</f>
        <v>2.3994899422923075E-2</v>
      </c>
      <c r="AB1734" s="2">
        <f>+DETALLE_GD_1[[#This Row],[VALOR PPTO]]*DETALLE_GD_1[[#This Row],[CANTIDAD RECIBIDA]]</f>
        <v>33035.320800000001</v>
      </c>
      <c r="AC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4" s="3">
        <f>+DETALLE_GD_1[[#This Row],[CANTIDAD SOLICITADA]]-DETALLE_GD_1[[#This Row],[DEVOLUCIÓN]]</f>
        <v>24</v>
      </c>
      <c r="AE1734" s="38">
        <f>+_xlfn.XLOOKUP(DETALLE_GD_1[[#This Row],[CODIGO]],PRODUCTOS[CODIGO],PRODUCTOS[DESC CORTA],"",0)</f>
        <v>0</v>
      </c>
    </row>
    <row r="1735" spans="1:31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707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6"/>
      <c r="V1735" s="2"/>
      <c r="W1735">
        <v>6215</v>
      </c>
      <c r="X1735" s="2">
        <v>6579000000</v>
      </c>
      <c r="Y1735" s="6" t="s">
        <v>355</v>
      </c>
      <c r="Z1735" s="38">
        <v>10010</v>
      </c>
      <c r="AA1735" s="86" t="e">
        <f>+((DETALLE_GD_1[[#This Row],[VALOR X UN (GD)]]-DETALLE_GD_1[[#This Row],[VALOR PPTO]])/DETALLE_GD_1[[#This Row],[VALOR PPTO]])</f>
        <v>#DIV/0!</v>
      </c>
      <c r="AB1735" s="2">
        <f>+DETALLE_GD_1[[#This Row],[VALOR PPTO]]*DETALLE_GD_1[[#This Row],[CANTIDAD RECIBIDA]]</f>
        <v>0</v>
      </c>
      <c r="AC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5" s="3">
        <f>+DETALLE_GD_1[[#This Row],[CANTIDAD SOLICITADA]]-DETALLE_GD_1[[#This Row],[DEVOLUCIÓN]]</f>
        <v>24</v>
      </c>
      <c r="AE1735" s="38" t="str">
        <f>+_xlfn.XLOOKUP(DETALLE_GD_1[[#This Row],[CODIGO]],PRODUCTOS[CODIGO],PRODUCTOS[DESC CORTA],"",0)</f>
        <v/>
      </c>
    </row>
    <row r="1736" spans="1:31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6"/>
      <c r="V1736" s="2"/>
      <c r="W1736">
        <v>6215</v>
      </c>
      <c r="X1736" s="2">
        <v>6579000000</v>
      </c>
      <c r="Y1736" s="6">
        <v>41376.000000000007</v>
      </c>
      <c r="Z1736" s="38">
        <v>10010</v>
      </c>
      <c r="AA1736" s="86">
        <f>+((DETALLE_GD_1[[#This Row],[VALOR X UN (GD)]]-DETALLE_GD_1[[#This Row],[VALOR PPTO]])/DETALLE_GD_1[[#This Row],[VALOR PPTO]])</f>
        <v>0.18551821345707656</v>
      </c>
      <c r="AB1736" s="2">
        <f>+DETALLE_GD_1[[#This Row],[VALOR PPTO]]*DETALLE_GD_1[[#This Row],[CANTIDAD RECIBIDA]]</f>
        <v>41376</v>
      </c>
      <c r="AC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6" s="3">
        <f>+DETALLE_GD_1[[#This Row],[CANTIDAD SOLICITADA]]-DETALLE_GD_1[[#This Row],[DEVOLUCIÓN]]</f>
        <v>48</v>
      </c>
      <c r="AE1736" s="38">
        <f>+_xlfn.XLOOKUP(DETALLE_GD_1[[#This Row],[CODIGO]],PRODUCTOS[CODIGO],PRODUCTOS[DESC CORTA],"",0)</f>
        <v>0</v>
      </c>
    </row>
    <row r="1737" spans="1:31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6"/>
      <c r="V1737" s="2"/>
      <c r="W1737">
        <v>6215</v>
      </c>
      <c r="X1737" s="2">
        <v>6579000000</v>
      </c>
      <c r="Y1737" s="6">
        <v>134999.93025000003</v>
      </c>
      <c r="Z1737" s="38">
        <v>10010</v>
      </c>
      <c r="AA1737" s="86">
        <f>+((DETALLE_GD_1[[#This Row],[VALOR X UN (GD)]]-DETALLE_GD_1[[#This Row],[VALOR PPTO]])/DETALLE_GD_1[[#This Row],[VALOR PPTO]])</f>
        <v>5.1851878741837811E-7</v>
      </c>
      <c r="AB1737" s="2">
        <f>+DETALLE_GD_1[[#This Row],[VALOR PPTO]]*DETALLE_GD_1[[#This Row],[CANTIDAD RECIBIDA]]</f>
        <v>134999.93</v>
      </c>
      <c r="AC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7" s="3">
        <f>+DETALLE_GD_1[[#This Row],[CANTIDAD SOLICITADA]]-DETALLE_GD_1[[#This Row],[DEVOLUCIÓN]]</f>
        <v>50</v>
      </c>
      <c r="AE1737" s="38" t="str">
        <f>+_xlfn.XLOOKUP(DETALLE_GD_1[[#This Row],[CODIGO]],PRODUCTOS[CODIGO],PRODUCTOS[DESC CORTA],"",0)</f>
        <v>CORNIZA BLANCA</v>
      </c>
    </row>
    <row r="1738" spans="1:31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6"/>
      <c r="V1738" s="2"/>
      <c r="W1738">
        <v>6215</v>
      </c>
      <c r="X1738" s="2">
        <v>6579000000</v>
      </c>
      <c r="Y1738" s="6">
        <v>71351.251229999994</v>
      </c>
      <c r="Z1738" s="38">
        <v>10010</v>
      </c>
      <c r="AA1738" s="86">
        <f>+((DETALLE_GD_1[[#This Row],[VALOR X UN (GD)]]-DETALLE_GD_1[[#This Row],[VALOR PPTO]])/DETALLE_GD_1[[#This Row],[VALOR PPTO]])</f>
        <v>-8.2847196089767261E-2</v>
      </c>
      <c r="AB1738" s="2">
        <f>+DETALLE_GD_1[[#This Row],[VALOR PPTO]]*DETALLE_GD_1[[#This Row],[CANTIDAD RECIBIDA]]</f>
        <v>71351.25</v>
      </c>
      <c r="AC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38" s="3">
        <f>+DETALLE_GD_1[[#This Row],[CANTIDAD SOLICITADA]]-DETALLE_GD_1[[#This Row],[DEVOLUCIÓN]]</f>
        <v>30</v>
      </c>
      <c r="AE1738" s="38">
        <f>+_xlfn.XLOOKUP(DETALLE_GD_1[[#This Row],[CODIGO]],PRODUCTOS[CODIGO],PRODUCTOS[DESC CORTA],"",0)</f>
        <v>0</v>
      </c>
    </row>
    <row r="1739" spans="1:31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6"/>
      <c r="V1739" s="2"/>
      <c r="W1739">
        <v>6215</v>
      </c>
      <c r="X1739" s="2">
        <v>6579000000</v>
      </c>
      <c r="Y1739" s="6">
        <v>146674.5090299999</v>
      </c>
      <c r="Z1739" s="38">
        <v>10010</v>
      </c>
      <c r="AA1739" s="86">
        <f>+((DETALLE_GD_1[[#This Row],[VALOR X UN (GD)]]-DETALLE_GD_1[[#This Row],[VALOR PPTO]])/DETALLE_GD_1[[#This Row],[VALOR PPTO]])</f>
        <v>-0.33256294497038946</v>
      </c>
      <c r="AB1739" s="2">
        <f>+DETALLE_GD_1[[#This Row],[VALOR PPTO]]*DETALLE_GD_1[[#This Row],[CANTIDAD RECIBIDA]]</f>
        <v>146674.50700000001</v>
      </c>
      <c r="AC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39" s="3">
        <f>+DETALLE_GD_1[[#This Row],[CANTIDAD SOLICITADA]]-DETALLE_GD_1[[#This Row],[DEVOLUCIÓN]]</f>
        <v>70</v>
      </c>
      <c r="AE1739" s="38" t="str">
        <f>+_xlfn.XLOOKUP(DETALLE_GD_1[[#This Row],[CODIGO]],PRODUCTOS[CODIGO],PRODUCTOS[DESC CORTA],"",0)</f>
        <v>CUBREJUNTA</v>
      </c>
    </row>
    <row r="1740" spans="1:31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6"/>
      <c r="V1740" s="2"/>
      <c r="W1740">
        <v>6215</v>
      </c>
      <c r="X1740" s="2">
        <v>6579000000</v>
      </c>
      <c r="Y1740" s="6">
        <v>1562691.6666700002</v>
      </c>
      <c r="Z1740" s="38">
        <v>10010</v>
      </c>
      <c r="AA1740" s="86">
        <f>+((DETALLE_GD_1[[#This Row],[VALOR X UN (GD)]]-DETALLE_GD_1[[#This Row],[VALOR PPTO]])/DETALLE_GD_1[[#This Row],[VALOR PPTO]])</f>
        <v>-0.26495224601463241</v>
      </c>
      <c r="AB1740" s="2">
        <f>+DETALLE_GD_1[[#This Row],[VALOR PPTO]]*DETALLE_GD_1[[#This Row],[CANTIDAD RECIBIDA]]</f>
        <v>1562691.6669999999</v>
      </c>
      <c r="AC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0" s="3">
        <f>+DETALLE_GD_1[[#This Row],[CANTIDAD SOLICITADA]]-DETALLE_GD_1[[#This Row],[DEVOLUCIÓN]]</f>
        <v>10</v>
      </c>
      <c r="AE1740" s="38" t="str">
        <f>+_xlfn.XLOOKUP(DETALLE_GD_1[[#This Row],[CODIGO]],PRODUCTOS[CODIGO],PRODUCTOS[DESC CORTA],"",0)</f>
        <v/>
      </c>
    </row>
    <row r="1741" spans="1:31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6"/>
      <c r="V1741" s="2"/>
      <c r="W1741">
        <v>6215</v>
      </c>
      <c r="X1741" s="2">
        <v>6579000000</v>
      </c>
      <c r="Y1741" s="6">
        <v>405989.40789499989</v>
      </c>
      <c r="Z1741" s="38">
        <v>10010</v>
      </c>
      <c r="AA1741" s="86">
        <f>+((DETALLE_GD_1[[#This Row],[VALOR X UN (GD)]]-DETALLE_GD_1[[#This Row],[VALOR PPTO]])/DETALLE_GD_1[[#This Row],[VALOR PPTO]])</f>
        <v>2.7120392264026835E-2</v>
      </c>
      <c r="AB1741" s="2">
        <f>+DETALLE_GD_1[[#This Row],[VALOR PPTO]]*DETALLE_GD_1[[#This Row],[CANTIDAD RECIBIDA]]</f>
        <v>405989.40799999994</v>
      </c>
      <c r="AC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1" s="3">
        <f>+DETALLE_GD_1[[#This Row],[CANTIDAD SOLICITADA]]-DETALLE_GD_1[[#This Row],[DEVOLUCIÓN]]</f>
        <v>5</v>
      </c>
      <c r="AE1741" s="38">
        <f>+_xlfn.XLOOKUP(DETALLE_GD_1[[#This Row],[CODIGO]],PRODUCTOS[CODIGO],PRODUCTOS[DESC CORTA],"",0)</f>
        <v>0</v>
      </c>
    </row>
    <row r="1742" spans="1:31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6"/>
      <c r="V1742" s="2"/>
      <c r="W1742">
        <v>6215</v>
      </c>
      <c r="X1742" s="2">
        <v>6579000000</v>
      </c>
      <c r="Y1742" s="6">
        <v>10210.598529999999</v>
      </c>
      <c r="Z1742" s="38">
        <v>10010</v>
      </c>
      <c r="AA1742" s="86">
        <f>+((DETALLE_GD_1[[#This Row],[VALOR X UN (GD)]]-DETALLE_GD_1[[#This Row],[VALOR PPTO]])/DETALLE_GD_1[[#This Row],[VALOR PPTO]])</f>
        <v>-0.16831515801938537</v>
      </c>
      <c r="AB1742" s="2">
        <f>+DETALLE_GD_1[[#This Row],[VALOR PPTO]]*DETALLE_GD_1[[#This Row],[CANTIDAD RECIBIDA]]</f>
        <v>10210.5985</v>
      </c>
      <c r="AC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2" s="3">
        <f>+DETALLE_GD_1[[#This Row],[CANTIDAD SOLICITADA]]-DETALLE_GD_1[[#This Row],[DEVOLUCIÓN]]</f>
        <v>5</v>
      </c>
      <c r="AE1742" s="38" t="str">
        <f>+_xlfn.XLOOKUP(DETALLE_GD_1[[#This Row],[CODIGO]],PRODUCTOS[CODIGO],PRODUCTOS[DESC CORTA],"",0)</f>
        <v>BROCHA 5/8 X4</v>
      </c>
    </row>
    <row r="1743" spans="1:31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6"/>
      <c r="V1743" s="2"/>
      <c r="W1743">
        <v>6215</v>
      </c>
      <c r="X1743" s="2">
        <v>6579000000</v>
      </c>
      <c r="Y1743" s="6">
        <v>4601.7689049999999</v>
      </c>
      <c r="Z1743" s="38">
        <v>10010</v>
      </c>
      <c r="AA1743" s="86">
        <f>+((DETALLE_GD_1[[#This Row],[VALOR X UN (GD)]]-DETALLE_GD_1[[#This Row],[VALOR PPTO]])/DETALLE_GD_1[[#This Row],[VALOR PPTO]])</f>
        <v>-0.24507292738944528</v>
      </c>
      <c r="AB1743" s="2">
        <f>+DETALLE_GD_1[[#This Row],[VALOR PPTO]]*DETALLE_GD_1[[#This Row],[CANTIDAD RECIBIDA]]</f>
        <v>4601.7690000000002</v>
      </c>
      <c r="AC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3" s="3">
        <f>+DETALLE_GD_1[[#This Row],[CANTIDAD SOLICITADA]]-DETALLE_GD_1[[#This Row],[DEVOLUCIÓN]]</f>
        <v>5</v>
      </c>
      <c r="AE1743" s="38">
        <f>+_xlfn.XLOOKUP(DETALLE_GD_1[[#This Row],[CODIGO]],PRODUCTOS[CODIGO],PRODUCTOS[DESC CORTA],"",0)</f>
        <v>0</v>
      </c>
    </row>
    <row r="1744" spans="1:31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6"/>
      <c r="V1744" s="2"/>
      <c r="W1744">
        <v>6215</v>
      </c>
      <c r="X1744" s="2">
        <v>6579000000</v>
      </c>
      <c r="Y1744" s="6">
        <v>28575.132740000001</v>
      </c>
      <c r="Z1744" s="38">
        <v>10010</v>
      </c>
      <c r="AA1744" s="86">
        <f>+((DETALLE_GD_1[[#This Row],[VALOR X UN (GD)]]-DETALLE_GD_1[[#This Row],[VALOR PPTO]])/DETALLE_GD_1[[#This Row],[VALOR PPTO]])</f>
        <v>2.3750370645694318E-3</v>
      </c>
      <c r="AB1744" s="2">
        <f>+DETALLE_GD_1[[#This Row],[VALOR PPTO]]*DETALLE_GD_1[[#This Row],[CANTIDAD RECIBIDA]]</f>
        <v>28575.133000000002</v>
      </c>
      <c r="AC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4" s="3">
        <f>+DETALLE_GD_1[[#This Row],[CANTIDAD SOLICITADA]]-DETALLE_GD_1[[#This Row],[DEVOLUCIÓN]]</f>
        <v>10</v>
      </c>
      <c r="AE1744" s="38" t="str">
        <f>+_xlfn.XLOOKUP(DETALLE_GD_1[[#This Row],[CODIGO]],PRODUCTOS[CODIGO],PRODUCTOS[DESC CORTA],"",0)</f>
        <v>RODILLO CHIPORRO</v>
      </c>
    </row>
    <row r="1745" spans="1:31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6" t="s">
        <v>2012</v>
      </c>
      <c r="V1745" s="2">
        <v>2894444</v>
      </c>
      <c r="W1745">
        <v>6215</v>
      </c>
      <c r="X1745" s="2">
        <v>6579000000</v>
      </c>
      <c r="Y1745" s="6">
        <v>8774.3786550000004</v>
      </c>
      <c r="Z1745" s="38">
        <v>10010</v>
      </c>
      <c r="AA1745" s="86">
        <f>+((DETALLE_GD_1[[#This Row],[VALOR X UN (GD)]]-DETALLE_GD_1[[#This Row],[VALOR PPTO]])/DETALLE_GD_1[[#This Row],[VALOR PPTO]])</f>
        <v>-4.0320234646819128E-3</v>
      </c>
      <c r="AB1745" s="2">
        <f>+DETALLE_GD_1[[#This Row],[VALOR PPTO]]*DETALLE_GD_1[[#This Row],[CANTIDAD RECIBIDA]]</f>
        <v>8774.3785000000007</v>
      </c>
      <c r="AC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5" s="3">
        <f>+DETALLE_GD_1[[#This Row],[CANTIDAD SOLICITADA]]-DETALLE_GD_1[[#This Row],[DEVOLUCIÓN]]</f>
        <v>5</v>
      </c>
      <c r="AE1745" s="38" t="str">
        <f>+_xlfn.XLOOKUP(DETALLE_GD_1[[#This Row],[CODIGO]],PRODUCTOS[CODIGO],PRODUCTOS[DESC CORTA],"",0)</f>
        <v>ANGULO BLANCO</v>
      </c>
    </row>
    <row r="1746" spans="1:31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6"/>
      <c r="V1746" s="2"/>
      <c r="W1746">
        <v>6215</v>
      </c>
      <c r="X1746" s="2">
        <v>6579000000</v>
      </c>
      <c r="Y1746" s="6">
        <v>38851.535660000001</v>
      </c>
      <c r="Z1746" s="38">
        <v>10010</v>
      </c>
      <c r="AA1746" s="86">
        <f>+((DETALLE_GD_1[[#This Row],[VALOR X UN (GD)]]-DETALLE_GD_1[[#This Row],[VALOR PPTO]])/DETALLE_GD_1[[#This Row],[VALOR PPTO]])</f>
        <v>0.39111615315394299</v>
      </c>
      <c r="AB1746" s="2">
        <f>+DETALLE_GD_1[[#This Row],[VALOR PPTO]]*DETALLE_GD_1[[#This Row],[CANTIDAD RECIBIDA]]</f>
        <v>38851.536499999995</v>
      </c>
      <c r="AC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6" s="3">
        <f>+DETALLE_GD_1[[#This Row],[CANTIDAD SOLICITADA]]-DETALLE_GD_1[[#This Row],[DEVOLUCIÓN]]</f>
        <v>35</v>
      </c>
      <c r="AE1746" s="38">
        <f>+_xlfn.XLOOKUP(DETALLE_GD_1[[#This Row],[CODIGO]],PRODUCTOS[CODIGO],PRODUCTOS[DESC CORTA],"",0)</f>
        <v>0</v>
      </c>
    </row>
    <row r="1747" spans="1:31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6"/>
      <c r="V1747" s="2"/>
      <c r="W1747">
        <v>6215</v>
      </c>
      <c r="X1747" s="2">
        <v>6579000000</v>
      </c>
      <c r="Y1747" s="6">
        <v>917083.44828000001</v>
      </c>
      <c r="Z1747" s="38">
        <v>10010</v>
      </c>
      <c r="AA1747" s="86">
        <f>+((DETALLE_GD_1[[#This Row],[VALOR X UN (GD)]]-DETALLE_GD_1[[#This Row],[VALOR PPTO]])/DETALLE_GD_1[[#This Row],[VALOR PPTO]])</f>
        <v>-6.3281569552436868E-3</v>
      </c>
      <c r="AB1747" s="2">
        <f>+DETALLE_GD_1[[#This Row],[VALOR PPTO]]*DETALLE_GD_1[[#This Row],[CANTIDAD RECIBIDA]]</f>
        <v>917083.44800000009</v>
      </c>
      <c r="AC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47" s="3">
        <f>+DETALLE_GD_1[[#This Row],[CANTIDAD SOLICITADA]]-DETALLE_GD_1[[#This Row],[DEVOLUCIÓN]]</f>
        <v>40</v>
      </c>
      <c r="AE1747" s="38" t="str">
        <f>+_xlfn.XLOOKUP(DETALLE_GD_1[[#This Row],[CODIGO]],PRODUCTOS[CODIGO],PRODUCTOS[DESC CORTA],"",0)</f>
        <v>SIMPLISIMA</v>
      </c>
    </row>
    <row r="1748" spans="1:31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6"/>
      <c r="V1748" s="2"/>
      <c r="W1748">
        <v>6215</v>
      </c>
      <c r="X1748" s="2">
        <v>6579000000</v>
      </c>
      <c r="Y1748" s="6">
        <v>60544</v>
      </c>
      <c r="Z1748" s="38">
        <v>10010</v>
      </c>
      <c r="AA1748" s="86">
        <f>+((DETALLE_GD_1[[#This Row],[VALOR X UN (GD)]]-DETALLE_GD_1[[#This Row],[VALOR PPTO]])/DETALLE_GD_1[[#This Row],[VALOR PPTO]])</f>
        <v>7.4326109936575049E-4</v>
      </c>
      <c r="AB1748" s="2">
        <f>+DETALLE_GD_1[[#This Row],[VALOR PPTO]]*DETALLE_GD_1[[#This Row],[CANTIDAD RECIBIDA]]</f>
        <v>60544</v>
      </c>
      <c r="AC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8" s="3">
        <f>+DETALLE_GD_1[[#This Row],[CANTIDAD SOLICITADA]]-DETALLE_GD_1[[#This Row],[DEVOLUCIÓN]]</f>
        <v>8</v>
      </c>
      <c r="AE1748" s="38" t="str">
        <f>+_xlfn.XLOOKUP(DETALLE_GD_1[[#This Row],[CODIGO]],PRODUCTOS[CODIGO],PRODUCTOS[DESC CORTA],"",0)</f>
        <v>CEERRADURA BAÑO 815 TUBULAR</v>
      </c>
    </row>
    <row r="1749" spans="1:31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6"/>
      <c r="V1749" s="2"/>
      <c r="W1749">
        <v>6215</v>
      </c>
      <c r="X1749" s="2">
        <v>6579000000</v>
      </c>
      <c r="Y1749" s="6">
        <v>75960</v>
      </c>
      <c r="Z1749" s="38">
        <v>10010</v>
      </c>
      <c r="AA1749" s="86">
        <f>+((DETALLE_GD_1[[#This Row],[VALOR X UN (GD)]]-DETALLE_GD_1[[#This Row],[VALOR PPTO]])/DETALLE_GD_1[[#This Row],[VALOR PPTO]])</f>
        <v>5.3449183780937817E-3</v>
      </c>
      <c r="AB1749" s="2">
        <f>+DETALLE_GD_1[[#This Row],[VALOR PPTO]]*DETALLE_GD_1[[#This Row],[CANTIDAD RECIBIDA]]</f>
        <v>75960</v>
      </c>
      <c r="AC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49" s="3">
        <f>+DETALLE_GD_1[[#This Row],[CANTIDAD SOLICITADA]]-DETALLE_GD_1[[#This Row],[DEVOLUCIÓN]]</f>
        <v>10</v>
      </c>
      <c r="AE1749" s="38" t="str">
        <f>+_xlfn.XLOOKUP(DETALLE_GD_1[[#This Row],[CODIGO]],PRODUCTOS[CODIGO],PRODUCTOS[DESC CORTA],"",0)</f>
        <v>CERRADURA INOX 304</v>
      </c>
    </row>
    <row r="1750" spans="1:31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6"/>
      <c r="V1750" s="2"/>
      <c r="W1750">
        <v>6215</v>
      </c>
      <c r="X1750" s="2">
        <v>6579000000</v>
      </c>
      <c r="Y1750" s="6">
        <v>97080</v>
      </c>
      <c r="Z1750" s="38">
        <v>10010</v>
      </c>
      <c r="AA1750" s="86">
        <f>+((DETALLE_GD_1[[#This Row],[VALOR X UN (GD)]]-DETALLE_GD_1[[#This Row],[VALOR PPTO]])/DETALLE_GD_1[[#This Row],[VALOR PPTO]])</f>
        <v>-3.0902348578417016E-5</v>
      </c>
      <c r="AB1750" s="2">
        <f>+DETALLE_GD_1[[#This Row],[VALOR PPTO]]*DETALLE_GD_1[[#This Row],[CANTIDAD RECIBIDA]]</f>
        <v>97080</v>
      </c>
      <c r="AC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0" s="3">
        <f>+DETALLE_GD_1[[#This Row],[CANTIDAD SOLICITADA]]-DETALLE_GD_1[[#This Row],[DEVOLUCIÓN]]</f>
        <v>40</v>
      </c>
      <c r="AE1750" s="38" t="str">
        <f>+_xlfn.XLOOKUP(DETALLE_GD_1[[#This Row],[CODIGO]],PRODUCTOS[CODIGO],PRODUCTOS[DESC CORTA],"",0)</f>
        <v>PERFIL ESQUINERO ENCUENTRO</v>
      </c>
    </row>
    <row r="1751" spans="1:31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6"/>
      <c r="V1751" s="2"/>
      <c r="W1751">
        <v>6215</v>
      </c>
      <c r="X1751" s="2">
        <v>6579000000</v>
      </c>
      <c r="Y1751" s="6">
        <v>127640</v>
      </c>
      <c r="Z1751" s="38">
        <v>10010</v>
      </c>
      <c r="AA1751" s="86">
        <f>+((DETALLE_GD_1[[#This Row],[VALOR X UN (GD)]]-DETALLE_GD_1[[#This Row],[VALOR PPTO]])/DETALLE_GD_1[[#This Row],[VALOR PPTO]])</f>
        <v>-7.8345346286430584E-5</v>
      </c>
      <c r="AB1751" s="2">
        <f>+DETALLE_GD_1[[#This Row],[VALOR PPTO]]*DETALLE_GD_1[[#This Row],[CANTIDAD RECIBIDA]]</f>
        <v>127640</v>
      </c>
      <c r="AC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51" s="3">
        <f>+DETALLE_GD_1[[#This Row],[CANTIDAD SOLICITADA]]-DETALLE_GD_1[[#This Row],[DEVOLUCIÓN]]</f>
        <v>40</v>
      </c>
      <c r="AE1751" s="38" t="str">
        <f>+_xlfn.XLOOKUP(DETALLE_GD_1[[#This Row],[CODIGO]],PRODUCTOS[CODIGO],PRODUCTOS[DESC CORTA],"",0)</f>
        <v>PERFIL ESQUINERO INTERIOR</v>
      </c>
    </row>
    <row r="1752" spans="1:31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6"/>
      <c r="V1752" s="2"/>
      <c r="W1752">
        <v>6215</v>
      </c>
      <c r="X1752" s="2">
        <v>6579000000</v>
      </c>
      <c r="Y1752" s="6">
        <v>1529748.5150160005</v>
      </c>
      <c r="Z1752" s="38">
        <v>10010</v>
      </c>
      <c r="AA1752" s="86">
        <f>+((DETALLE_GD_1[[#This Row],[VALOR X UN (GD)]]-DETALLE_GD_1[[#This Row],[VALOR PPTO]])/DETALLE_GD_1[[#This Row],[VALOR PPTO]])</f>
        <v>1.8936105413128724E-2</v>
      </c>
      <c r="AB1752" s="2">
        <f>+DETALLE_GD_1[[#This Row],[VALOR PPTO]]*DETALLE_GD_1[[#This Row],[CANTIDAD RECIBIDA]]</f>
        <v>1529748.5183999999</v>
      </c>
      <c r="AC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2" s="3">
        <f>+DETALLE_GD_1[[#This Row],[CANTIDAD SOLICITADA]]-DETALLE_GD_1[[#This Row],[DEVOLUCIÓN]]</f>
        <v>72</v>
      </c>
      <c r="AE1752" s="38" t="str">
        <f>+_xlfn.XLOOKUP(DETALLE_GD_1[[#This Row],[CODIGO]],PRODUCTOS[CODIGO],PRODUCTOS[DESC CORTA],"",0)</f>
        <v>SMARTPANEL</v>
      </c>
    </row>
    <row r="1753" spans="1:31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6" t="s">
        <v>2020</v>
      </c>
      <c r="V1753" s="2">
        <v>21434966</v>
      </c>
      <c r="W1753">
        <v>6215</v>
      </c>
      <c r="X1753" s="2">
        <v>6579000000</v>
      </c>
      <c r="Y1753" s="6">
        <v>2925100.3584960005</v>
      </c>
      <c r="Z1753" s="38">
        <v>10010</v>
      </c>
      <c r="AA1753" s="86">
        <f>+((DETALLE_GD_1[[#This Row],[VALOR X UN (GD)]]-DETALLE_GD_1[[#This Row],[VALOR PPTO]])/DETALLE_GD_1[[#This Row],[VALOR PPTO]])</f>
        <v>-3.3788182135978512E-3</v>
      </c>
      <c r="AB1753" s="2">
        <f>+DETALLE_GD_1[[#This Row],[VALOR PPTO]]*DETALLE_GD_1[[#This Row],[CANTIDAD RECIBIDA]]</f>
        <v>2925100.3679999998</v>
      </c>
      <c r="AC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3" s="3">
        <f>+DETALLE_GD_1[[#This Row],[CANTIDAD SOLICITADA]]-DETALLE_GD_1[[#This Row],[DEVOLUCIÓN]]</f>
        <v>288</v>
      </c>
      <c r="AE1753" s="38" t="str">
        <f>+_xlfn.XLOOKUP(DETALLE_GD_1[[#This Row],[CODIGO]],PRODUCTOS[CODIGO],PRODUCTOS[DESC CORTA],"",0)</f>
        <v>PINO 2X6X400</v>
      </c>
    </row>
    <row r="1754" spans="1:31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6"/>
      <c r="V1754" s="2"/>
      <c r="W1754">
        <v>6215</v>
      </c>
      <c r="X1754" s="2">
        <v>6579000000</v>
      </c>
      <c r="Y1754" s="6">
        <v>1480755.0557880001</v>
      </c>
      <c r="Z1754" s="38">
        <v>10010</v>
      </c>
      <c r="AA1754" s="86">
        <f>+((DETALLE_GD_1[[#This Row],[VALOR X UN (GD)]]-DETALLE_GD_1[[#This Row],[VALOR PPTO]])/DETALLE_GD_1[[#This Row],[VALOR PPTO]])</f>
        <v>3.3028376752600841E-2</v>
      </c>
      <c r="AB1754" s="2">
        <f>+DETALLE_GD_1[[#This Row],[VALOR PPTO]]*DETALLE_GD_1[[#This Row],[CANTIDAD RECIBIDA]]</f>
        <v>1480755.06</v>
      </c>
      <c r="AC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4" s="3">
        <f>+DETALLE_GD_1[[#This Row],[CANTIDAD SOLICITADA]]-DETALLE_GD_1[[#This Row],[DEVOLUCIÓN]]</f>
        <v>108</v>
      </c>
      <c r="AE1754" s="38" t="str">
        <f>+_xlfn.XLOOKUP(DETALLE_GD_1[[#This Row],[CODIGO]],PRODUCTOS[CODIGO],PRODUCTOS[DESC CORTA],"",0)</f>
        <v>PINO 2X8X4</v>
      </c>
    </row>
    <row r="1755" spans="1:31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6"/>
      <c r="V1755" s="2"/>
      <c r="W1755">
        <v>6215</v>
      </c>
      <c r="X1755" s="2">
        <v>6579000000</v>
      </c>
      <c r="Y1755" s="6">
        <v>1659453.7037399979</v>
      </c>
      <c r="Z1755" s="38">
        <v>10010</v>
      </c>
      <c r="AA1755" s="86">
        <f>+((DETALLE_GD_1[[#This Row],[VALOR X UN (GD)]]-DETALLE_GD_1[[#This Row],[VALOR PPTO]])/DETALLE_GD_1[[#This Row],[VALOR PPTO]])</f>
        <v>1.4134352351873951E-2</v>
      </c>
      <c r="AB1755" s="2">
        <f>+DETALLE_GD_1[[#This Row],[VALOR PPTO]]*DETALLE_GD_1[[#This Row],[CANTIDAD RECIBIDA]]</f>
        <v>1659453.6924000001</v>
      </c>
      <c r="AC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5" s="3">
        <f>+DETALLE_GD_1[[#This Row],[CANTIDAD SOLICITADA]]-DETALLE_GD_1[[#This Row],[DEVOLUCIÓN]]</f>
        <v>252</v>
      </c>
      <c r="AE1755" s="38" t="str">
        <f>+_xlfn.XLOOKUP(DETALLE_GD_1[[#This Row],[CODIGO]],PRODUCTOS[CODIGO],PRODUCTOS[DESC CORTA],"",0)</f>
        <v>PINO 2X6X320</v>
      </c>
    </row>
    <row r="1756" spans="1:31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6"/>
      <c r="V1756" s="2"/>
      <c r="W1756">
        <v>6215</v>
      </c>
      <c r="X1756" s="2">
        <v>6579000000</v>
      </c>
      <c r="Y1756" s="6">
        <v>3840280.3289279998</v>
      </c>
      <c r="Z1756" s="38">
        <v>10010</v>
      </c>
      <c r="AA1756" s="86">
        <f>+((DETALLE_GD_1[[#This Row],[VALOR X UN (GD)]]-DETALLE_GD_1[[#This Row],[VALOR PPTO]])/DETALLE_GD_1[[#This Row],[VALOR PPTO]])</f>
        <v>-4.6205566878104051E-2</v>
      </c>
      <c r="AB1756" s="2">
        <f>+DETALLE_GD_1[[#This Row],[VALOR PPTO]]*DETALLE_GD_1[[#This Row],[CANTIDAD RECIBIDA]]</f>
        <v>3840280.3296000003</v>
      </c>
      <c r="AC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6" s="3">
        <f>+DETALLE_GD_1[[#This Row],[CANTIDAD SOLICITADA]]-DETALLE_GD_1[[#This Row],[DEVOLUCIÓN]]</f>
        <v>96</v>
      </c>
      <c r="AE1756" s="38" t="str">
        <f>+_xlfn.XLOOKUP(DETALLE_GD_1[[#This Row],[CODIGO]],PRODUCTOS[CODIGO],PRODUCTOS[DESC CORTA],"",0)</f>
        <v>PB2</v>
      </c>
    </row>
    <row r="1757" spans="1:31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6"/>
      <c r="V1757" s="2"/>
      <c r="W1757">
        <v>6215</v>
      </c>
      <c r="X1757" s="2">
        <v>6579000000</v>
      </c>
      <c r="Y1757" s="6">
        <v>2802158.159295999</v>
      </c>
      <c r="Z1757" s="38">
        <v>10010</v>
      </c>
      <c r="AA1757" s="86">
        <f>+((DETALLE_GD_1[[#This Row],[VALOR X UN (GD)]]-DETALLE_GD_1[[#This Row],[VALOR PPTO]])/DETALLE_GD_1[[#This Row],[VALOR PPTO]])</f>
        <v>-1.0029469571410684E-2</v>
      </c>
      <c r="AB1757" s="2">
        <f>+DETALLE_GD_1[[#This Row],[VALOR PPTO]]*DETALLE_GD_1[[#This Row],[CANTIDAD RECIBIDA]]</f>
        <v>2802158.16</v>
      </c>
      <c r="AC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7" s="3">
        <f>+DETALLE_GD_1[[#This Row],[CANTIDAD SOLICITADA]]-DETALLE_GD_1[[#This Row],[DEVOLUCIÓN]]</f>
        <v>32</v>
      </c>
      <c r="AE1757" s="38" t="str">
        <f>+_xlfn.XLOOKUP(DETALLE_GD_1[[#This Row],[CODIGO]],PRODUCTOS[CODIGO],PRODUCTOS[DESC CORTA],"",0)</f>
        <v>PB1</v>
      </c>
    </row>
    <row r="1758" spans="1:31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6"/>
      <c r="V1758" s="2"/>
      <c r="W1758">
        <v>6215</v>
      </c>
      <c r="X1758" s="2">
        <v>6579000000</v>
      </c>
      <c r="Y1758" s="6">
        <v>946350.47999999986</v>
      </c>
      <c r="Z1758" s="38">
        <v>10010</v>
      </c>
      <c r="AA1758" s="86">
        <f>+((DETALLE_GD_1[[#This Row],[VALOR X UN (GD)]]-DETALLE_GD_1[[#This Row],[VALOR PPTO]])/DETALLE_GD_1[[#This Row],[VALOR PPTO]])</f>
        <v>-5.9588287805447206E-2</v>
      </c>
      <c r="AB1758" s="2">
        <f>+DETALLE_GD_1[[#This Row],[VALOR PPTO]]*DETALLE_GD_1[[#This Row],[CANTIDAD RECIBIDA]]</f>
        <v>946350.4</v>
      </c>
      <c r="AC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8" s="3">
        <f>+DETALLE_GD_1[[#This Row],[CANTIDAD SOLICITADA]]-DETALLE_GD_1[[#This Row],[DEVOLUCIÓN]]</f>
        <v>2000</v>
      </c>
      <c r="AE1758" s="38" t="str">
        <f>+_xlfn.XLOOKUP(DETALLE_GD_1[[#This Row],[CODIGO]],PRODUCTOS[CODIGO],PRODUCTOS[DESC CORTA],"",0)</f>
        <v>TORNILLO SIMPSON 6"</v>
      </c>
    </row>
    <row r="1759" spans="1:31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6"/>
      <c r="V1759" s="2"/>
      <c r="W1759">
        <v>6215</v>
      </c>
      <c r="X1759" s="2">
        <v>6579000000</v>
      </c>
      <c r="Y1759" s="6">
        <v>811237.38780000038</v>
      </c>
      <c r="Z1759" s="38">
        <v>10010</v>
      </c>
      <c r="AA1759" s="86">
        <f>+((DETALLE_GD_1[[#This Row],[VALOR X UN (GD)]]-DETALLE_GD_1[[#This Row],[VALOR PPTO]])/DETALLE_GD_1[[#This Row],[VALOR PPTO]])</f>
        <v>-4.1854446472556059E-3</v>
      </c>
      <c r="AB1759" s="2">
        <f>+DETALLE_GD_1[[#This Row],[VALOR PPTO]]*DETALLE_GD_1[[#This Row],[CANTIDAD RECIBIDA]]</f>
        <v>811237.39199999999</v>
      </c>
      <c r="AC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59" s="3">
        <f>+DETALLE_GD_1[[#This Row],[CANTIDAD SOLICITADA]]-DETALLE_GD_1[[#This Row],[DEVOLUCIÓN]]</f>
        <v>84</v>
      </c>
      <c r="AE1759" s="38" t="str">
        <f>+_xlfn.XLOOKUP(DETALLE_GD_1[[#This Row],[CODIGO]],PRODUCTOS[CODIGO],PRODUCTOS[DESC CORTA],"",0)</f>
        <v>OSB 9.5</v>
      </c>
    </row>
    <row r="1760" spans="1:31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6"/>
      <c r="V1760" s="2"/>
      <c r="W1760">
        <v>6215</v>
      </c>
      <c r="X1760" s="2">
        <v>6579000000</v>
      </c>
      <c r="Y1760" s="6">
        <v>1121391.9979500002</v>
      </c>
      <c r="Z1760" s="38">
        <v>10010</v>
      </c>
      <c r="AA1760" s="86">
        <f>+((DETALLE_GD_1[[#This Row],[VALOR X UN (GD)]]-DETALLE_GD_1[[#This Row],[VALOR PPTO]])/DETALLE_GD_1[[#This Row],[VALOR PPTO]])</f>
        <v>6.6979254415029483E-3</v>
      </c>
      <c r="AB1760" s="2">
        <f>+DETALLE_GD_1[[#This Row],[VALOR PPTO]]*DETALLE_GD_1[[#This Row],[CANTIDAD RECIBIDA]]</f>
        <v>1121391.9990000001</v>
      </c>
      <c r="AC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0" s="3">
        <f>+DETALLE_GD_1[[#This Row],[CANTIDAD SOLICITADA]]-DETALLE_GD_1[[#This Row],[DEVOLUCIÓN]]</f>
        <v>70</v>
      </c>
      <c r="AE1760" s="38" t="str">
        <f>+_xlfn.XLOOKUP(DETALLE_GD_1[[#This Row],[CODIGO]],PRODUCTOS[CODIGO],PRODUCTOS[DESC CORTA],"",0)</f>
        <v>VOCANITA EMPAPELADA MURO</v>
      </c>
    </row>
    <row r="1761" spans="1:31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6"/>
      <c r="V1761" s="2"/>
      <c r="W1761">
        <v>6215</v>
      </c>
      <c r="X1761" s="2">
        <v>6579000000</v>
      </c>
      <c r="Y1761" s="6">
        <v>601277.10064200009</v>
      </c>
      <c r="Z1761" s="38">
        <v>10010</v>
      </c>
      <c r="AA1761" s="86">
        <f>+((DETALLE_GD_1[[#This Row],[VALOR X UN (GD)]]-DETALLE_GD_1[[#This Row],[VALOR PPTO]])/DETALLE_GD_1[[#This Row],[VALOR PPTO]])</f>
        <v>-3.2090181369856106E-2</v>
      </c>
      <c r="AB1761" s="2">
        <f>+DETALLE_GD_1[[#This Row],[VALOR PPTO]]*DETALLE_GD_1[[#This Row],[CANTIDAD RECIBIDA]]</f>
        <v>601277.09400000004</v>
      </c>
      <c r="AC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1" s="3">
        <f>+DETALLE_GD_1[[#This Row],[CANTIDAD SOLICITADA]]-DETALLE_GD_1[[#This Row],[DEVOLUCIÓN]]</f>
        <v>162</v>
      </c>
      <c r="AE1761" s="38" t="str">
        <f>+_xlfn.XLOOKUP(DETALLE_GD_1[[#This Row],[CODIGO]],PRODUCTOS[CODIGO],PRODUCTOS[DESC CORTA],"",0)</f>
        <v>AISLAN GLASS 140MM</v>
      </c>
    </row>
    <row r="1762" spans="1:31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6"/>
      <c r="V1762" s="2"/>
      <c r="W1762">
        <v>6215</v>
      </c>
      <c r="X1762" s="2">
        <v>6579000000</v>
      </c>
      <c r="Y1762" s="6">
        <v>453321.13050000009</v>
      </c>
      <c r="Z1762" s="38">
        <v>10010</v>
      </c>
      <c r="AA1762" s="86">
        <f>+((DETALLE_GD_1[[#This Row],[VALOR X UN (GD)]]-DETALLE_GD_1[[#This Row],[VALOR PPTO]])/DETALLE_GD_1[[#This Row],[VALOR PPTO]])</f>
        <v>0.15845910887262377</v>
      </c>
      <c r="AB1762" s="2">
        <f>+DETALLE_GD_1[[#This Row],[VALOR PPTO]]*DETALLE_GD_1[[#This Row],[CANTIDAD RECIBIDA]]</f>
        <v>453321.13320000004</v>
      </c>
      <c r="AC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2" s="3">
        <f>+DETALLE_GD_1[[#This Row],[CANTIDAD SOLICITADA]]-DETALLE_GD_1[[#This Row],[DEVOLUCIÓN]]</f>
        <v>108</v>
      </c>
      <c r="AE1762" s="38" t="str">
        <f>+_xlfn.XLOOKUP(DETALLE_GD_1[[#This Row],[CODIGO]],PRODUCTOS[CODIGO],PRODUCTOS[DESC CORTA],"",0)</f>
        <v>AISLAN ROCA 90MM</v>
      </c>
    </row>
    <row r="1763" spans="1:31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6"/>
      <c r="V1763" s="2"/>
      <c r="W1763">
        <v>6215</v>
      </c>
      <c r="X1763" s="2">
        <v>6579000000</v>
      </c>
      <c r="Y1763" s="6">
        <v>570454.86033000005</v>
      </c>
      <c r="Z1763" s="38">
        <v>10010</v>
      </c>
      <c r="AA1763" s="86">
        <f>+((DETALLE_GD_1[[#This Row],[VALOR X UN (GD)]]-DETALLE_GD_1[[#This Row],[VALOR PPTO]])/DETALLE_GD_1[[#This Row],[VALOR PPTO]])</f>
        <v>-1.9549073317923028E-2</v>
      </c>
      <c r="AB1763" s="2">
        <f>+DETALLE_GD_1[[#This Row],[VALOR PPTO]]*DETALLE_GD_1[[#This Row],[CANTIDAD RECIBIDA]]</f>
        <v>570454.86599999992</v>
      </c>
      <c r="AC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3" s="3">
        <f>+DETALLE_GD_1[[#This Row],[CANTIDAD SOLICITADA]]-DETALLE_GD_1[[#This Row],[DEVOLUCIÓN]]</f>
        <v>270</v>
      </c>
      <c r="AE1763" s="38" t="str">
        <f>+_xlfn.XLOOKUP(DETALLE_GD_1[[#This Row],[CODIGO]],PRODUCTOS[CODIGO],PRODUCTOS[DESC CORTA],"",0)</f>
        <v>AISLAN GLASS 90MM</v>
      </c>
    </row>
    <row r="1764" spans="1:31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6"/>
      <c r="V1764" s="2"/>
      <c r="W1764">
        <v>6215</v>
      </c>
      <c r="X1764" s="2">
        <v>6579000000</v>
      </c>
      <c r="Y1764" s="6">
        <v>2433712.1634000018</v>
      </c>
      <c r="Z1764" s="38">
        <v>10010</v>
      </c>
      <c r="AA1764" s="86">
        <f>+((DETALLE_GD_1[[#This Row],[VALOR X UN (GD)]]-DETALLE_GD_1[[#This Row],[VALOR PPTO]])/DETALLE_GD_1[[#This Row],[VALOR PPTO]])</f>
        <v>-4.1854446472556059E-3</v>
      </c>
      <c r="AB1764" s="2">
        <f>+DETALLE_GD_1[[#This Row],[VALOR PPTO]]*DETALLE_GD_1[[#This Row],[CANTIDAD RECIBIDA]]</f>
        <v>2433712.176</v>
      </c>
      <c r="AC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4" s="3">
        <f>+DETALLE_GD_1[[#This Row],[CANTIDAD SOLICITADA]]-DETALLE_GD_1[[#This Row],[DEVOLUCIÓN]]</f>
        <v>252</v>
      </c>
      <c r="AE1764" s="38" t="str">
        <f>+_xlfn.XLOOKUP(DETALLE_GD_1[[#This Row],[CODIGO]],PRODUCTOS[CODIGO],PRODUCTOS[DESC CORTA],"",0)</f>
        <v>OSB 9.5</v>
      </c>
    </row>
    <row r="1765" spans="1:31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6"/>
      <c r="V1765" s="2"/>
      <c r="W1765">
        <v>6215</v>
      </c>
      <c r="X1765" s="2">
        <v>6579000000</v>
      </c>
      <c r="Y1765" s="6">
        <v>1844568.9097200008</v>
      </c>
      <c r="Z1765" s="38">
        <v>10010</v>
      </c>
      <c r="AA1765" s="86">
        <f>+((DETALLE_GD_1[[#This Row],[VALOR X UN (GD)]]-DETALLE_GD_1[[#This Row],[VALOR PPTO]])/DETALLE_GD_1[[#This Row],[VALOR PPTO]])</f>
        <v>-3.5754637303057668E-2</v>
      </c>
      <c r="AB1765" s="2">
        <f>+DETALLE_GD_1[[#This Row],[VALOR PPTO]]*DETALLE_GD_1[[#This Row],[CANTIDAD RECIBIDA]]</f>
        <v>1844568.9</v>
      </c>
      <c r="AC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65" s="3">
        <f>+DETALLE_GD_1[[#This Row],[CANTIDAD SOLICITADA]]-DETALLE_GD_1[[#This Row],[DEVOLUCIÓN]]</f>
        <v>360</v>
      </c>
      <c r="AE1765" s="38" t="str">
        <f>+_xlfn.XLOOKUP(DETALLE_GD_1[[#This Row],[CODIGO]],PRODUCTOS[CODIGO],PRODUCTOS[DESC CORTA],"",0)</f>
        <v>PINO 2X4X320</v>
      </c>
    </row>
    <row r="1766" spans="1:31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6"/>
      <c r="V1766" s="2"/>
      <c r="W1766">
        <v>6215</v>
      </c>
      <c r="X1766" s="2">
        <v>6579000000</v>
      </c>
      <c r="Y1766" s="6">
        <v>175000.00000000015</v>
      </c>
      <c r="Z1766" s="38">
        <v>10010</v>
      </c>
      <c r="AA1766" s="86">
        <f>+((DETALLE_GD_1[[#This Row],[VALOR X UN (GD)]]-DETALLE_GD_1[[#This Row],[VALOR PPTO]])/DETALLE_GD_1[[#This Row],[VALOR PPTO]])</f>
        <v>0</v>
      </c>
      <c r="AB1766" s="2">
        <f>+DETALLE_GD_1[[#This Row],[VALOR PPTO]]*DETALLE_GD_1[[#This Row],[CANTIDAD RECIBIDA]]</f>
        <v>175000</v>
      </c>
      <c r="AC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6" s="3">
        <f>+DETALLE_GD_1[[#This Row],[CANTIDAD SOLICITADA]]-DETALLE_GD_1[[#This Row],[DEVOLUCIÓN]]</f>
        <v>5</v>
      </c>
      <c r="AE1766" s="38" t="str">
        <f>+_xlfn.XLOOKUP(DETALLE_GD_1[[#This Row],[CODIGO]],PRODUCTOS[CODIGO],PRODUCTOS[DESC CORTA],"",0)</f>
        <v>CLAVO HELICOIDAL PROFIX</v>
      </c>
    </row>
    <row r="1767" spans="1:31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6" t="s">
        <v>2016</v>
      </c>
      <c r="V1767" s="2">
        <v>2611885</v>
      </c>
      <c r="W1767">
        <v>6215</v>
      </c>
      <c r="X1767" s="2">
        <v>6579000000</v>
      </c>
      <c r="Y1767" s="6">
        <v>20421.197059999999</v>
      </c>
      <c r="Z1767" s="38">
        <v>10010</v>
      </c>
      <c r="AA1767" s="86">
        <f>+((DETALLE_GD_1[[#This Row],[VALOR X UN (GD)]]-DETALLE_GD_1[[#This Row],[VALOR PPTO]])/DETALLE_GD_1[[#This Row],[VALOR PPTO]])</f>
        <v>-0.16831515801938537</v>
      </c>
      <c r="AB1767" s="2">
        <f>+DETALLE_GD_1[[#This Row],[VALOR PPTO]]*DETALLE_GD_1[[#This Row],[CANTIDAD RECIBIDA]]</f>
        <v>20421.197</v>
      </c>
      <c r="AC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7" s="3">
        <f>+DETALLE_GD_1[[#This Row],[CANTIDAD SOLICITADA]]-DETALLE_GD_1[[#This Row],[DEVOLUCIÓN]]</f>
        <v>10</v>
      </c>
      <c r="AE1767" s="38" t="str">
        <f>+_xlfn.XLOOKUP(DETALLE_GD_1[[#This Row],[CODIGO]],PRODUCTOS[CODIGO],PRODUCTOS[DESC CORTA],"",0)</f>
        <v>BROCHA 5/8 X4</v>
      </c>
    </row>
    <row r="1768" spans="1:31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6"/>
      <c r="V1768" s="2"/>
      <c r="W1768">
        <v>6215</v>
      </c>
      <c r="X1768" s="2">
        <v>6579000000</v>
      </c>
      <c r="Y1768" s="6">
        <v>9203.5378099999998</v>
      </c>
      <c r="Z1768" s="38">
        <v>10010</v>
      </c>
      <c r="AA1768" s="86">
        <f>+((DETALLE_GD_1[[#This Row],[VALOR X UN (GD)]]-DETALLE_GD_1[[#This Row],[VALOR PPTO]])/DETALLE_GD_1[[#This Row],[VALOR PPTO]])</f>
        <v>-0.24518158125712083</v>
      </c>
      <c r="AB1768" s="2">
        <f>+DETALLE_GD_1[[#This Row],[VALOR PPTO]]*DETALLE_GD_1[[#This Row],[CANTIDAD RECIBIDA]]</f>
        <v>9203.5380000000005</v>
      </c>
      <c r="AC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8" s="3">
        <f>+DETALLE_GD_1[[#This Row],[CANTIDAD SOLICITADA]]-DETALLE_GD_1[[#This Row],[DEVOLUCIÓN]]</f>
        <v>10</v>
      </c>
      <c r="AE1768" s="38">
        <f>+_xlfn.XLOOKUP(DETALLE_GD_1[[#This Row],[CODIGO]],PRODUCTOS[CODIGO],PRODUCTOS[DESC CORTA],"",0)</f>
        <v>0</v>
      </c>
    </row>
    <row r="1769" spans="1:31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6"/>
      <c r="V1769" s="2"/>
      <c r="W1769">
        <v>6215</v>
      </c>
      <c r="X1769" s="2">
        <v>6579000000</v>
      </c>
      <c r="Y1769" s="6">
        <v>28575.132740000001</v>
      </c>
      <c r="Z1769" s="38">
        <v>10010</v>
      </c>
      <c r="AA1769" s="86">
        <f>+((DETALLE_GD_1[[#This Row],[VALOR X UN (GD)]]-DETALLE_GD_1[[#This Row],[VALOR PPTO]])/DETALLE_GD_1[[#This Row],[VALOR PPTO]])</f>
        <v>2.3750370645694318E-3</v>
      </c>
      <c r="AB1769" s="2">
        <f>+DETALLE_GD_1[[#This Row],[VALOR PPTO]]*DETALLE_GD_1[[#This Row],[CANTIDAD RECIBIDA]]</f>
        <v>28575.133000000002</v>
      </c>
      <c r="AC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69" s="3">
        <f>+DETALLE_GD_1[[#This Row],[CANTIDAD SOLICITADA]]-DETALLE_GD_1[[#This Row],[DEVOLUCIÓN]]</f>
        <v>10</v>
      </c>
      <c r="AE1769" s="38" t="str">
        <f>+_xlfn.XLOOKUP(DETALLE_GD_1[[#This Row],[CODIGO]],PRODUCTOS[CODIGO],PRODUCTOS[DESC CORTA],"",0)</f>
        <v>RODILLO CHIPORRO</v>
      </c>
    </row>
    <row r="1770" spans="1:31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6"/>
      <c r="V1770" s="2"/>
      <c r="W1770">
        <v>6215</v>
      </c>
      <c r="X1770" s="2">
        <v>6579000000</v>
      </c>
      <c r="Y1770" s="6">
        <v>47889.5</v>
      </c>
      <c r="Z1770" s="38">
        <v>10010</v>
      </c>
      <c r="AA1770" s="86">
        <f>+((DETALLE_GD_1[[#This Row],[VALOR X UN (GD)]]-DETALLE_GD_1[[#This Row],[VALOR PPTO]])/DETALLE_GD_1[[#This Row],[VALOR PPTO]])</f>
        <v>1.0440702032804685E-5</v>
      </c>
      <c r="AB1770" s="2">
        <f>+DETALLE_GD_1[[#This Row],[VALOR PPTO]]*DETALLE_GD_1[[#This Row],[CANTIDAD RECIBIDA]]</f>
        <v>47889.5</v>
      </c>
      <c r="AC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0" s="3">
        <f>+DETALLE_GD_1[[#This Row],[CANTIDAD SOLICITADA]]-DETALLE_GD_1[[#This Row],[DEVOLUCIÓN]]</f>
        <v>1</v>
      </c>
      <c r="AE1770" s="38">
        <f>+_xlfn.XLOOKUP(DETALLE_GD_1[[#This Row],[CODIGO]],PRODUCTOS[CODIGO],PRODUCTOS[DESC CORTA],"",0)</f>
        <v>0</v>
      </c>
    </row>
    <row r="1771" spans="1:31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6"/>
      <c r="V1771" s="2"/>
      <c r="W1771">
        <v>6215</v>
      </c>
      <c r="X1771" s="2">
        <v>6579000000</v>
      </c>
      <c r="Y1771" s="6">
        <v>46060</v>
      </c>
      <c r="Z1771" s="38">
        <v>10010</v>
      </c>
      <c r="AA1771" s="86">
        <f>+((DETALLE_GD_1[[#This Row],[VALOR X UN (GD)]]-DETALLE_GD_1[[#This Row],[VALOR PPTO]])/DETALLE_GD_1[[#This Row],[VALOR PPTO]])</f>
        <v>0</v>
      </c>
      <c r="AB1771" s="2">
        <f>+DETALLE_GD_1[[#This Row],[VALOR PPTO]]*DETALLE_GD_1[[#This Row],[CANTIDAD RECIBIDA]]</f>
        <v>46060</v>
      </c>
      <c r="AC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1" s="3">
        <f>+DETALLE_GD_1[[#This Row],[CANTIDAD SOLICITADA]]-DETALLE_GD_1[[#This Row],[DEVOLUCIÓN]]</f>
        <v>1</v>
      </c>
      <c r="AE1771" s="38">
        <f>+_xlfn.XLOOKUP(DETALLE_GD_1[[#This Row],[CODIGO]],PRODUCTOS[CODIGO],PRODUCTOS[DESC CORTA],"",0)</f>
        <v>0</v>
      </c>
    </row>
    <row r="1772" spans="1:31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6"/>
      <c r="V1772" s="2"/>
      <c r="W1772">
        <v>6215</v>
      </c>
      <c r="X1772" s="2">
        <v>6579000000</v>
      </c>
      <c r="Y1772" s="6">
        <v>50286.86</v>
      </c>
      <c r="Z1772" s="38">
        <v>10010</v>
      </c>
      <c r="AA1772" s="86">
        <f>+((DETALLE_GD_1[[#This Row],[VALOR X UN (GD)]]-DETALLE_GD_1[[#This Row],[VALOR PPTO]])/DETALLE_GD_1[[#This Row],[VALOR PPTO]])</f>
        <v>-1.5627541667942689E-2</v>
      </c>
      <c r="AB1772" s="2">
        <f>+DETALLE_GD_1[[#This Row],[VALOR PPTO]]*DETALLE_GD_1[[#This Row],[CANTIDAD RECIBIDA]]</f>
        <v>50286.86</v>
      </c>
      <c r="AC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2" s="3">
        <f>+DETALLE_GD_1[[#This Row],[CANTIDAD SOLICITADA]]-DETALLE_GD_1[[#This Row],[DEVOLUCIÓN]]</f>
        <v>1</v>
      </c>
      <c r="AE1772" s="38" t="str">
        <f>+_xlfn.XLOOKUP(DETALLE_GD_1[[#This Row],[CODIGO]],PRODUCTOS[CODIGO],PRODUCTOS[DESC CORTA],"",0)</f>
        <v>ESMALTE AL AGUA</v>
      </c>
    </row>
    <row r="1773" spans="1:31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6"/>
      <c r="V1773" s="2"/>
      <c r="W1773">
        <v>6215</v>
      </c>
      <c r="X1773" s="2">
        <v>6579000000</v>
      </c>
      <c r="Y1773" s="6">
        <v>22292</v>
      </c>
      <c r="Z1773" s="38">
        <v>10010</v>
      </c>
      <c r="AA1773" s="86">
        <f>+((DETALLE_GD_1[[#This Row],[VALOR X UN (GD)]]-DETALLE_GD_1[[#This Row],[VALOR PPTO]])/DETALLE_GD_1[[#This Row],[VALOR PPTO]])</f>
        <v>8.595011663376996E-2</v>
      </c>
      <c r="AB1773" s="2">
        <f>+DETALLE_GD_1[[#This Row],[VALOR PPTO]]*DETALLE_GD_1[[#This Row],[CANTIDAD RECIBIDA]]</f>
        <v>22292</v>
      </c>
      <c r="AC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3" s="3">
        <f>+DETALLE_GD_1[[#This Row],[CANTIDAD SOLICITADA]]-DETALLE_GD_1[[#This Row],[DEVOLUCIÓN]]</f>
        <v>1</v>
      </c>
      <c r="AE1773" s="38">
        <f>+_xlfn.XLOOKUP(DETALLE_GD_1[[#This Row],[CODIGO]],PRODUCTOS[CODIGO],PRODUCTOS[DESC CORTA],"",0)</f>
        <v>0</v>
      </c>
    </row>
    <row r="1774" spans="1:31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6"/>
      <c r="V1774" s="2"/>
      <c r="W1774">
        <v>6215</v>
      </c>
      <c r="X1774" s="2">
        <v>6579000000</v>
      </c>
      <c r="Y1774" s="6">
        <v>1529748.5150160005</v>
      </c>
      <c r="Z1774" s="38">
        <v>10010</v>
      </c>
      <c r="AA1774" s="86">
        <f>+((DETALLE_GD_1[[#This Row],[VALOR X UN (GD)]]-DETALLE_GD_1[[#This Row],[VALOR PPTO]])/DETALLE_GD_1[[#This Row],[VALOR PPTO]])</f>
        <v>1.8936105413128724E-2</v>
      </c>
      <c r="AB1774" s="2">
        <f>+DETALLE_GD_1[[#This Row],[VALOR PPTO]]*DETALLE_GD_1[[#This Row],[CANTIDAD RECIBIDA]]</f>
        <v>1529748.5183999999</v>
      </c>
      <c r="AC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4" s="3">
        <f>+DETALLE_GD_1[[#This Row],[CANTIDAD SOLICITADA]]-DETALLE_GD_1[[#This Row],[DEVOLUCIÓN]]</f>
        <v>72</v>
      </c>
      <c r="AE1774" s="38" t="str">
        <f>+_xlfn.XLOOKUP(DETALLE_GD_1[[#This Row],[CODIGO]],PRODUCTOS[CODIGO],PRODUCTOS[DESC CORTA],"",0)</f>
        <v>SMARTPANEL</v>
      </c>
    </row>
    <row r="1775" spans="1:31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6"/>
      <c r="V1775" s="2"/>
      <c r="W1775">
        <v>6215</v>
      </c>
      <c r="X1775" s="2">
        <v>6579000000</v>
      </c>
      <c r="Y1775" s="6">
        <v>176208</v>
      </c>
      <c r="Z1775" s="38">
        <v>10010</v>
      </c>
      <c r="AA1775" s="86">
        <f>+((DETALLE_GD_1[[#This Row],[VALOR X UN (GD)]]-DETALLE_GD_1[[#This Row],[VALOR PPTO]])/DETALLE_GD_1[[#This Row],[VALOR PPTO]])</f>
        <v>2.4175973849087443E-3</v>
      </c>
      <c r="AB1775" s="2">
        <f>+DETALLE_GD_1[[#This Row],[VALOR PPTO]]*DETALLE_GD_1[[#This Row],[CANTIDAD RECIBIDA]]</f>
        <v>176208</v>
      </c>
      <c r="AC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5" s="3">
        <f>+DETALLE_GD_1[[#This Row],[CANTIDAD SOLICITADA]]-DETALLE_GD_1[[#This Row],[DEVOLUCIÓN]]</f>
        <v>48</v>
      </c>
      <c r="AE1775" s="38" t="str">
        <f>+_xlfn.XLOOKUP(DETALLE_GD_1[[#This Row],[CODIGO]],PRODUCTOS[CODIGO],PRODUCTOS[DESC CORTA],"",0)</f>
        <v>SELLO</v>
      </c>
    </row>
    <row r="1776" spans="1:31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6"/>
      <c r="V1776" s="2"/>
      <c r="W1776">
        <v>6215</v>
      </c>
      <c r="X1776" s="2">
        <v>6579000000</v>
      </c>
      <c r="Y1776" s="6">
        <v>475295.51668</v>
      </c>
      <c r="Z1776" s="38">
        <v>10010</v>
      </c>
      <c r="AA1776" s="86">
        <f>+((DETALLE_GD_1[[#This Row],[VALOR X UN (GD)]]-DETALLE_GD_1[[#This Row],[VALOR PPTO]])/DETALLE_GD_1[[#This Row],[VALOR PPTO]])</f>
        <v>9.3380817840494901E-2</v>
      </c>
      <c r="AB1776" s="2">
        <f>+DETALLE_GD_1[[#This Row],[VALOR PPTO]]*DETALLE_GD_1[[#This Row],[CANTIDAD RECIBIDA]]</f>
        <v>475295.516</v>
      </c>
      <c r="AC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776" s="3">
        <f>+DETALLE_GD_1[[#This Row],[CANTIDAD SOLICITADA]]-DETALLE_GD_1[[#This Row],[DEVOLUCIÓN]]</f>
        <v>40</v>
      </c>
      <c r="AE1776" s="38" t="str">
        <f>+_xlfn.XLOOKUP(DETALLE_GD_1[[#This Row],[CODIGO]],PRODUCTOS[CODIGO],PRODUCTOS[DESC CORTA],"",0)</f>
        <v>PISO TARKET</v>
      </c>
    </row>
    <row r="1777" spans="1:31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6"/>
      <c r="V1777" s="2"/>
      <c r="W1777">
        <v>6215</v>
      </c>
      <c r="X1777" s="2">
        <v>6579000000</v>
      </c>
      <c r="Y1777" s="6">
        <v>63820</v>
      </c>
      <c r="Z1777" s="38">
        <v>10010</v>
      </c>
      <c r="AA1777" s="86">
        <f>+((DETALLE_GD_1[[#This Row],[VALOR X UN (GD)]]-DETALLE_GD_1[[#This Row],[VALOR PPTO]])/DETALLE_GD_1[[#This Row],[VALOR PPTO]])</f>
        <v>-7.8345346286430584E-5</v>
      </c>
      <c r="AB1777" s="2">
        <f>+DETALLE_GD_1[[#This Row],[VALOR PPTO]]*DETALLE_GD_1[[#This Row],[CANTIDAD RECIBIDA]]</f>
        <v>63820</v>
      </c>
      <c r="AC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7" s="3">
        <f>+DETALLE_GD_1[[#This Row],[CANTIDAD SOLICITADA]]-DETALLE_GD_1[[#This Row],[DEVOLUCIÓN]]</f>
        <v>20</v>
      </c>
      <c r="AE1777" s="38" t="str">
        <f>+_xlfn.XLOOKUP(DETALLE_GD_1[[#This Row],[CODIGO]],PRODUCTOS[CODIGO],PRODUCTOS[DESC CORTA],"",0)</f>
        <v>PERFIL ESQUINERO INTERIOR</v>
      </c>
    </row>
    <row r="1778" spans="1:31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6"/>
      <c r="V1778" s="2"/>
      <c r="W1778">
        <v>6215</v>
      </c>
      <c r="X1778" s="2">
        <v>6579000000</v>
      </c>
      <c r="Y1778" s="6">
        <v>72810</v>
      </c>
      <c r="Z1778" s="38">
        <v>10010</v>
      </c>
      <c r="AA1778" s="86">
        <f>+((DETALLE_GD_1[[#This Row],[VALOR X UN (GD)]]-DETALLE_GD_1[[#This Row],[VALOR PPTO]])/DETALLE_GD_1[[#This Row],[VALOR PPTO]])</f>
        <v>-2.7482488669079196E-5</v>
      </c>
      <c r="AB1778" s="2">
        <f>+DETALLE_GD_1[[#This Row],[VALOR PPTO]]*DETALLE_GD_1[[#This Row],[CANTIDAD RECIBIDA]]</f>
        <v>72810</v>
      </c>
      <c r="AC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8" s="3">
        <f>+DETALLE_GD_1[[#This Row],[CANTIDAD SOLICITADA]]-DETALLE_GD_1[[#This Row],[DEVOLUCIÓN]]</f>
        <v>30</v>
      </c>
      <c r="AE1778" s="38" t="str">
        <f>+_xlfn.XLOOKUP(DETALLE_GD_1[[#This Row],[CODIGO]],PRODUCTOS[CODIGO],PRODUCTOS[DESC CORTA],"",0)</f>
        <v>PERFIL ESQUINERO ENCUENTRO</v>
      </c>
    </row>
    <row r="1779" spans="1:31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6" t="s">
        <v>2017</v>
      </c>
      <c r="V1779" s="2">
        <v>4283</v>
      </c>
      <c r="W1779">
        <v>6215</v>
      </c>
      <c r="X1779" s="2">
        <v>6579000000</v>
      </c>
      <c r="Y1779" s="6">
        <v>4372.7272730000004</v>
      </c>
      <c r="Z1779" s="38">
        <v>10010</v>
      </c>
      <c r="AA1779" s="86">
        <f>+((DETALLE_GD_1[[#This Row],[VALOR X UN (GD)]]-DETALLE_GD_1[[#This Row],[VALOR PPTO]])/DETALLE_GD_1[[#This Row],[VALOR PPTO]])</f>
        <v>-2.0519756628774807E-2</v>
      </c>
      <c r="AB1779" s="2">
        <f>+DETALLE_GD_1[[#This Row],[VALOR PPTO]]*DETALLE_GD_1[[#This Row],[CANTIDAD RECIBIDA]]</f>
        <v>4372.7272999999996</v>
      </c>
      <c r="AC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79" s="3">
        <f>+DETALLE_GD_1[[#This Row],[CANTIDAD SOLICITADA]]-DETALLE_GD_1[[#This Row],[DEVOLUCIÓN]]</f>
        <v>1</v>
      </c>
      <c r="AE1779" s="38" t="str">
        <f>+_xlfn.XLOOKUP(DETALLE_GD_1[[#This Row],[CODIGO]],PRODUCTOS[CODIGO],PRODUCTOS[DESC CORTA],"",0)</f>
        <v>LLAVE DE BOLA AC</v>
      </c>
    </row>
    <row r="1780" spans="1:31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6" t="s">
        <v>2017</v>
      </c>
      <c r="V1780" s="2">
        <v>651779</v>
      </c>
      <c r="W1780">
        <v>6215</v>
      </c>
      <c r="X1780" s="2">
        <v>6579000000</v>
      </c>
      <c r="Y1780" s="6">
        <v>43727.272729999997</v>
      </c>
      <c r="Z1780" s="38">
        <v>10010</v>
      </c>
      <c r="AA1780" s="86">
        <f>+((DETALLE_GD_1[[#This Row],[VALOR X UN (GD)]]-DETALLE_GD_1[[#This Row],[VALOR PPTO]])/DETALLE_GD_1[[#This Row],[VALOR PPTO]])</f>
        <v>-2.0405411515142864E-2</v>
      </c>
      <c r="AB1780" s="2">
        <f>+DETALLE_GD_1[[#This Row],[VALOR PPTO]]*DETALLE_GD_1[[#This Row],[CANTIDAD RECIBIDA]]</f>
        <v>43727.272999999994</v>
      </c>
      <c r="AC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0" s="3">
        <f>+DETALLE_GD_1[[#This Row],[CANTIDAD SOLICITADA]]-DETALLE_GD_1[[#This Row],[DEVOLUCIÓN]]</f>
        <v>10</v>
      </c>
      <c r="AE1780" s="38" t="str">
        <f>+_xlfn.XLOOKUP(DETALLE_GD_1[[#This Row],[CODIGO]],PRODUCTOS[CODIGO],PRODUCTOS[DESC CORTA],"",0)</f>
        <v>LLAVE DE BOLA AC</v>
      </c>
    </row>
    <row r="1781" spans="1:31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6"/>
      <c r="V1781" s="2"/>
      <c r="W1781">
        <v>6215</v>
      </c>
      <c r="X1781" s="2">
        <v>6579000000</v>
      </c>
      <c r="Y1781" s="6">
        <v>32376.071430000004</v>
      </c>
      <c r="Z1781" s="38">
        <v>10010</v>
      </c>
      <c r="AA1781" s="86">
        <f>+((DETALLE_GD_1[[#This Row],[VALOR X UN (GD)]]-DETALLE_GD_1[[#This Row],[VALOR PPTO]])/DETALLE_GD_1[[#This Row],[VALOR PPTO]])</f>
        <v>-7.8269874068413167E-2</v>
      </c>
      <c r="AB1781" s="2">
        <f>+DETALLE_GD_1[[#This Row],[VALOR PPTO]]*DETALLE_GD_1[[#This Row],[CANTIDAD RECIBIDA]]</f>
        <v>32376.071000000004</v>
      </c>
      <c r="AC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1" s="3">
        <f>+DETALLE_GD_1[[#This Row],[CANTIDAD SOLICITADA]]-DETALLE_GD_1[[#This Row],[DEVOLUCIÓN]]</f>
        <v>10</v>
      </c>
      <c r="AE1781" s="38" t="str">
        <f>+_xlfn.XLOOKUP(DETALLE_GD_1[[#This Row],[CODIGO]],PRODUCTOS[CODIGO],PRODUCTOS[DESC CORTA],"",0)</f>
        <v>LLAVE DE BOLA AF</v>
      </c>
    </row>
    <row r="1782" spans="1:31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711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6"/>
      <c r="V1782" s="2"/>
      <c r="W1782">
        <v>6215</v>
      </c>
      <c r="X1782" s="2">
        <v>6579000000</v>
      </c>
      <c r="Y1782" s="6">
        <v>8420</v>
      </c>
      <c r="Z1782" s="38">
        <v>10010</v>
      </c>
      <c r="AA1782" s="86">
        <f>+((DETALLE_GD_1[[#This Row],[VALOR X UN (GD)]]-DETALLE_GD_1[[#This Row],[VALOR PPTO]])/DETALLE_GD_1[[#This Row],[VALOR PPTO]])</f>
        <v>2.4821852731591421E-2</v>
      </c>
      <c r="AB1782" s="2">
        <f>+DETALLE_GD_1[[#This Row],[VALOR PPTO]]*DETALLE_GD_1[[#This Row],[CANTIDAD RECIBIDA]]</f>
        <v>8420</v>
      </c>
      <c r="AC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2" s="3">
        <f>+DETALLE_GD_1[[#This Row],[CANTIDAD SOLICITADA]]-DETALLE_GD_1[[#This Row],[DEVOLUCIÓN]]</f>
        <v>5</v>
      </c>
      <c r="AE1782" s="38" t="str">
        <f>+_xlfn.XLOOKUP(DETALLE_GD_1[[#This Row],[CODIGO]],PRODUCTOS[CODIGO],PRODUCTOS[DESC CORTA],"",0)</f>
        <v/>
      </c>
    </row>
    <row r="1783" spans="1:31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6"/>
      <c r="V1783" s="2"/>
      <c r="W1783">
        <v>6215</v>
      </c>
      <c r="X1783" s="2">
        <v>6579000000</v>
      </c>
      <c r="Y1783" s="6">
        <v>5445</v>
      </c>
      <c r="Z1783" s="38">
        <v>10010</v>
      </c>
      <c r="AA1783" s="86">
        <f>+((DETALLE_GD_1[[#This Row],[VALOR X UN (GD)]]-DETALLE_GD_1[[#This Row],[VALOR PPTO]])/DETALLE_GD_1[[#This Row],[VALOR PPTO]])</f>
        <v>8.815426997245095E-3</v>
      </c>
      <c r="AB1783" s="2">
        <f>+DETALLE_GD_1[[#This Row],[VALOR PPTO]]*DETALLE_GD_1[[#This Row],[CANTIDAD RECIBIDA]]</f>
        <v>5445</v>
      </c>
      <c r="AC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3" s="3">
        <f>+DETALLE_GD_1[[#This Row],[CANTIDAD SOLICITADA]]-DETALLE_GD_1[[#This Row],[DEVOLUCIÓN]]</f>
        <v>5</v>
      </c>
      <c r="AE1783" s="38" t="str">
        <f>+_xlfn.XLOOKUP(DETALLE_GD_1[[#This Row],[CODIGO]],PRODUCTOS[CODIGO],PRODUCTOS[DESC CORTA],"",0)</f>
        <v>SELLO INSTALACION WC</v>
      </c>
    </row>
    <row r="1784" spans="1:31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6"/>
      <c r="V1784" s="2"/>
      <c r="W1784">
        <v>6215</v>
      </c>
      <c r="X1784" s="2">
        <v>6579000000</v>
      </c>
      <c r="Y1784" s="6">
        <v>11465</v>
      </c>
      <c r="Z1784" s="38">
        <v>10010</v>
      </c>
      <c r="AA1784" s="86">
        <f>+((DETALLE_GD_1[[#This Row],[VALOR X UN (GD)]]-DETALLE_GD_1[[#This Row],[VALOR PPTO]])/DETALLE_GD_1[[#This Row],[VALOR PPTO]])</f>
        <v>-3.3493240296554809E-2</v>
      </c>
      <c r="AB1784" s="2">
        <f>+DETALLE_GD_1[[#This Row],[VALOR PPTO]]*DETALLE_GD_1[[#This Row],[CANTIDAD RECIBIDA]]</f>
        <v>11465</v>
      </c>
      <c r="AC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4" s="3">
        <f>+DETALLE_GD_1[[#This Row],[CANTIDAD SOLICITADA]]-DETALLE_GD_1[[#This Row],[DEVOLUCIÓN]]</f>
        <v>5</v>
      </c>
      <c r="AE1784" s="38" t="str">
        <f>+_xlfn.XLOOKUP(DETALLE_GD_1[[#This Row],[CODIGO]],PRODUCTOS[CODIGO],PRODUCTOS[DESC CORTA],"",0)</f>
        <v>LLAVE ANGULAR 1/2X</v>
      </c>
    </row>
    <row r="1785" spans="1:31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6"/>
      <c r="V1785" s="2"/>
      <c r="W1785">
        <v>6215</v>
      </c>
      <c r="X1785" s="2">
        <v>6579000000</v>
      </c>
      <c r="Y1785" s="6">
        <v>17020</v>
      </c>
      <c r="Z1785" s="38">
        <v>10010</v>
      </c>
      <c r="AA1785" s="86">
        <f>+((DETALLE_GD_1[[#This Row],[VALOR X UN (GD)]]-DETALLE_GD_1[[#This Row],[VALOR PPTO]])/DETALLE_GD_1[[#This Row],[VALOR PPTO]])</f>
        <v>-2.5264394829612222E-2</v>
      </c>
      <c r="AB1785" s="2">
        <f>+DETALLE_GD_1[[#This Row],[VALOR PPTO]]*DETALLE_GD_1[[#This Row],[CANTIDAD RECIBIDA]]</f>
        <v>17020</v>
      </c>
      <c r="AC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5" s="3">
        <f>+DETALLE_GD_1[[#This Row],[CANTIDAD SOLICITADA]]-DETALLE_GD_1[[#This Row],[DEVOLUCIÓN]]</f>
        <v>5</v>
      </c>
      <c r="AE1785" s="38" t="str">
        <f>+_xlfn.XLOOKUP(DETALLE_GD_1[[#This Row],[CODIGO]],PRODUCTOS[CODIGO],PRODUCTOS[DESC CORTA],"",0)</f>
        <v>NUEVA</v>
      </c>
    </row>
    <row r="1786" spans="1:31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6"/>
      <c r="V1786" s="2"/>
      <c r="W1786">
        <v>6215</v>
      </c>
      <c r="X1786" s="2">
        <v>6579000000</v>
      </c>
      <c r="Y1786" s="6">
        <v>85725</v>
      </c>
      <c r="Z1786" s="38">
        <v>10010</v>
      </c>
      <c r="AA1786" s="86">
        <f>+((DETALLE_GD_1[[#This Row],[VALOR X UN (GD)]]-DETALLE_GD_1[[#This Row],[VALOR PPTO]])/DETALLE_GD_1[[#This Row],[VALOR PPTO]])</f>
        <v>-5.5736366287547412E-2</v>
      </c>
      <c r="AB1786" s="2">
        <f>+DETALLE_GD_1[[#This Row],[VALOR PPTO]]*DETALLE_GD_1[[#This Row],[CANTIDAD RECIBIDA]]</f>
        <v>85725</v>
      </c>
      <c r="AC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6" s="3">
        <f>+DETALLE_GD_1[[#This Row],[CANTIDAD SOLICITADA]]-DETALLE_GD_1[[#This Row],[DEVOLUCIÓN]]</f>
        <v>5</v>
      </c>
      <c r="AE1786" s="38" t="str">
        <f>+_xlfn.XLOOKUP(DETALLE_GD_1[[#This Row],[CODIGO]],PRODUCTOS[CODIGO],PRODUCTOS[DESC CORTA],"",0)</f>
        <v>ESTANQUE WC AURA</v>
      </c>
    </row>
    <row r="1787" spans="1:31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6"/>
      <c r="V1787" s="2"/>
      <c r="W1787">
        <v>6215</v>
      </c>
      <c r="X1787" s="2">
        <v>6579000000</v>
      </c>
      <c r="Y1787" s="6">
        <v>116140</v>
      </c>
      <c r="Z1787" s="38">
        <v>10010</v>
      </c>
      <c r="AA1787" s="86">
        <f>+((DETALLE_GD_1[[#This Row],[VALOR X UN (GD)]]-DETALLE_GD_1[[#This Row],[VALOR PPTO]])/DETALLE_GD_1[[#This Row],[VALOR PPTO]])</f>
        <v>3.822972274840678E-3</v>
      </c>
      <c r="AB1787" s="2">
        <f>+DETALLE_GD_1[[#This Row],[VALOR PPTO]]*DETALLE_GD_1[[#This Row],[CANTIDAD RECIBIDA]]</f>
        <v>116140</v>
      </c>
      <c r="AC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7" s="3">
        <f>+DETALLE_GD_1[[#This Row],[CANTIDAD SOLICITADA]]-DETALLE_GD_1[[#This Row],[DEVOLUCIÓN]]</f>
        <v>5</v>
      </c>
      <c r="AE1787" s="38" t="str">
        <f>+_xlfn.XLOOKUP(DETALLE_GD_1[[#This Row],[CODIGO]],PRODUCTOS[CODIGO],PRODUCTOS[DESC CORTA],"",0)</f>
        <v>TAZA WC AURA</v>
      </c>
    </row>
    <row r="1788" spans="1:31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6"/>
      <c r="V1788" s="2"/>
      <c r="W1788">
        <v>6215</v>
      </c>
      <c r="X1788" s="2">
        <v>6579000000</v>
      </c>
      <c r="Y1788" s="6">
        <v>10995</v>
      </c>
      <c r="Z1788" s="38">
        <v>10010</v>
      </c>
      <c r="AA1788" s="86">
        <f>+((DETALLE_GD_1[[#This Row],[VALOR X UN (GD)]]-DETALLE_GD_1[[#This Row],[VALOR PPTO]])/DETALLE_GD_1[[#This Row],[VALOR PPTO]])</f>
        <v>0</v>
      </c>
      <c r="AB1788" s="2">
        <f>+DETALLE_GD_1[[#This Row],[VALOR PPTO]]*DETALLE_GD_1[[#This Row],[CANTIDAD RECIBIDA]]</f>
        <v>10995</v>
      </c>
      <c r="AC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8" s="3">
        <f>+DETALLE_GD_1[[#This Row],[CANTIDAD SOLICITADA]]-DETALLE_GD_1[[#This Row],[DEVOLUCIÓN]]</f>
        <v>5</v>
      </c>
      <c r="AE1788" s="38">
        <f>+_xlfn.XLOOKUP(DETALLE_GD_1[[#This Row],[CODIGO]],PRODUCTOS[CODIGO],PRODUCTOS[DESC CORTA],"",0)</f>
        <v>0</v>
      </c>
    </row>
    <row r="1789" spans="1:31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6"/>
      <c r="V1789" s="2"/>
      <c r="W1789">
        <v>6215</v>
      </c>
      <c r="X1789" s="2">
        <v>6579000000</v>
      </c>
      <c r="Y1789" s="6">
        <v>5395</v>
      </c>
      <c r="Z1789" s="38">
        <v>10010</v>
      </c>
      <c r="AA1789" s="86">
        <f>+((DETALLE_GD_1[[#This Row],[VALOR X UN (GD)]]-DETALLE_GD_1[[#This Row],[VALOR PPTO]])/DETALLE_GD_1[[#This Row],[VALOR PPTO]])</f>
        <v>0</v>
      </c>
      <c r="AB1789" s="2">
        <f>+DETALLE_GD_1[[#This Row],[VALOR PPTO]]*DETALLE_GD_1[[#This Row],[CANTIDAD RECIBIDA]]</f>
        <v>5395</v>
      </c>
      <c r="AC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89" s="3">
        <f>+DETALLE_GD_1[[#This Row],[CANTIDAD SOLICITADA]]-DETALLE_GD_1[[#This Row],[DEVOLUCIÓN]]</f>
        <v>5</v>
      </c>
      <c r="AE1789" s="38" t="str">
        <f>+_xlfn.XLOOKUP(DETALLE_GD_1[[#This Row],[CODIGO]],PRODUCTOS[CODIGO],PRODUCTOS[DESC CORTA],"",0)</f>
        <v>UÑETAS INSTLACION LAVAMANOS</v>
      </c>
    </row>
    <row r="1790" spans="1:31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6"/>
      <c r="V1790" s="2"/>
      <c r="W1790">
        <v>6215</v>
      </c>
      <c r="X1790" s="2">
        <v>6579000000</v>
      </c>
      <c r="Y1790" s="6">
        <v>38545</v>
      </c>
      <c r="Z1790" s="38">
        <v>10010</v>
      </c>
      <c r="AA1790" s="86">
        <f>+((DETALLE_GD_1[[#This Row],[VALOR X UN (GD)]]-DETALLE_GD_1[[#This Row],[VALOR PPTO]])/DETALLE_GD_1[[#This Row],[VALOR PPTO]])</f>
        <v>-9.599169801530206E-4</v>
      </c>
      <c r="AB1790" s="2">
        <f>+DETALLE_GD_1[[#This Row],[VALOR PPTO]]*DETALLE_GD_1[[#This Row],[CANTIDAD RECIBIDA]]</f>
        <v>38545</v>
      </c>
      <c r="AC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0" s="3">
        <f>+DETALLE_GD_1[[#This Row],[CANTIDAD SOLICITADA]]-DETALLE_GD_1[[#This Row],[DEVOLUCIÓN]]</f>
        <v>5</v>
      </c>
      <c r="AE1790" s="38" t="str">
        <f>+_xlfn.XLOOKUP(DETALLE_GD_1[[#This Row],[CODIGO]],PRODUCTOS[CODIGO],PRODUCTOS[DESC CORTA],"",0)</f>
        <v>PEDESTAL DS THEOS</v>
      </c>
    </row>
    <row r="1791" spans="1:31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6"/>
      <c r="V1791" s="2"/>
      <c r="W1791">
        <v>6215</v>
      </c>
      <c r="X1791" s="2">
        <v>6579000000</v>
      </c>
      <c r="Y1791" s="6">
        <v>59980</v>
      </c>
      <c r="Z1791" s="38">
        <v>10010</v>
      </c>
      <c r="AA1791" s="86">
        <f>+((DETALLE_GD_1[[#This Row],[VALOR X UN (GD)]]-DETALLE_GD_1[[#This Row],[VALOR PPTO]])/DETALLE_GD_1[[#This Row],[VALOR PPTO]])</f>
        <v>-9.3364454818278819E-4</v>
      </c>
      <c r="AB1791" s="2">
        <f>+DETALLE_GD_1[[#This Row],[VALOR PPTO]]*DETALLE_GD_1[[#This Row],[CANTIDAD RECIBIDA]]</f>
        <v>59980</v>
      </c>
      <c r="AC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1" s="3">
        <f>+DETALLE_GD_1[[#This Row],[CANTIDAD SOLICITADA]]-DETALLE_GD_1[[#This Row],[DEVOLUCIÓN]]</f>
        <v>5</v>
      </c>
      <c r="AE1791" s="38" t="str">
        <f>+_xlfn.XLOOKUP(DETALLE_GD_1[[#This Row],[CODIGO]],PRODUCTOS[CODIGO],PRODUCTOS[DESC CORTA],"",0)</f>
        <v>LAVAMANOS DS THEOS</v>
      </c>
    </row>
    <row r="1792" spans="1:31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6"/>
      <c r="V1792" s="2"/>
      <c r="W1792">
        <v>6215</v>
      </c>
      <c r="X1792" s="2">
        <v>6579000000</v>
      </c>
      <c r="Y1792" s="6">
        <v>10215</v>
      </c>
      <c r="Z1792" s="38">
        <v>10010</v>
      </c>
      <c r="AA1792" s="86">
        <f>+((DETALLE_GD_1[[#This Row],[VALOR X UN (GD)]]-DETALLE_GD_1[[#This Row],[VALOR PPTO]])/DETALLE_GD_1[[#This Row],[VALOR PPTO]])</f>
        <v>0</v>
      </c>
      <c r="AB1792" s="2">
        <f>+DETALLE_GD_1[[#This Row],[VALOR PPTO]]*DETALLE_GD_1[[#This Row],[CANTIDAD RECIBIDA]]</f>
        <v>10215</v>
      </c>
      <c r="AC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2" s="3">
        <f>+DETALLE_GD_1[[#This Row],[CANTIDAD SOLICITADA]]-DETALLE_GD_1[[#This Row],[DEVOLUCIÓN]]</f>
        <v>5</v>
      </c>
      <c r="AE1792" s="38">
        <f>+_xlfn.XLOOKUP(DETALLE_GD_1[[#This Row],[CODIGO]],PRODUCTOS[CODIGO],PRODUCTOS[DESC CORTA],"",0)</f>
        <v>0</v>
      </c>
    </row>
    <row r="1793" spans="1:31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6"/>
      <c r="V1793" s="2"/>
      <c r="W1793">
        <v>6215</v>
      </c>
      <c r="X1793" s="2">
        <v>6579000000</v>
      </c>
      <c r="Y1793" s="6">
        <v>53705</v>
      </c>
      <c r="Z1793" s="38">
        <v>10010</v>
      </c>
      <c r="AA1793" s="86">
        <f>+((DETALLE_GD_1[[#This Row],[VALOR X UN (GD)]]-DETALLE_GD_1[[#This Row],[VALOR PPTO]])/DETALLE_GD_1[[#This Row],[VALOR PPTO]])</f>
        <v>-1.0241132110604227E-3</v>
      </c>
      <c r="AB1793" s="2">
        <f>+DETALLE_GD_1[[#This Row],[VALOR PPTO]]*DETALLE_GD_1[[#This Row],[CANTIDAD RECIBIDA]]</f>
        <v>53705</v>
      </c>
      <c r="AC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3" s="3">
        <f>+DETALLE_GD_1[[#This Row],[CANTIDAD SOLICITADA]]-DETALLE_GD_1[[#This Row],[DEVOLUCIÓN]]</f>
        <v>5</v>
      </c>
      <c r="AE1793" s="38" t="str">
        <f>+_xlfn.XLOOKUP(DETALLE_GD_1[[#This Row],[CODIGO]],PRODUCTOS[CODIGO],PRODUCTOS[DESC CORTA],"",0)</f>
        <v>LAVARROPA PLATICO DS</v>
      </c>
    </row>
    <row r="1794" spans="1:31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6"/>
      <c r="V1794" s="2"/>
      <c r="W1794">
        <v>6215</v>
      </c>
      <c r="X1794" s="2">
        <v>6579000000</v>
      </c>
      <c r="Y1794" s="6">
        <v>74860</v>
      </c>
      <c r="Z1794" s="38">
        <v>10010</v>
      </c>
      <c r="AA1794" s="86">
        <f>+((DETALLE_GD_1[[#This Row],[VALOR X UN (GD)]]-DETALLE_GD_1[[#This Row],[VALOR PPTO]])/DETALLE_GD_1[[#This Row],[VALOR PPTO]])</f>
        <v>0</v>
      </c>
      <c r="AB1794" s="2">
        <f>+DETALLE_GD_1[[#This Row],[VALOR PPTO]]*DETALLE_GD_1[[#This Row],[CANTIDAD RECIBIDA]]</f>
        <v>74860</v>
      </c>
      <c r="AC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4" s="3">
        <f>+DETALLE_GD_1[[#This Row],[CANTIDAD SOLICITADA]]-DETALLE_GD_1[[#This Row],[DEVOLUCIÓN]]</f>
        <v>5</v>
      </c>
      <c r="AE1794" s="38" t="str">
        <f>+_xlfn.XLOOKUP(DETALLE_GD_1[[#This Row],[CODIGO]],PRODUCTOS[CODIGO],PRODUCTOS[DESC CORTA],"",0)</f>
        <v>NEW DUCHA SIMPLE, SOPORTE Y FLEXIBLE 1.5M 8LPM, ESTIU (TS2024020)</v>
      </c>
    </row>
    <row r="1795" spans="1:31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6"/>
      <c r="V1795" s="2"/>
      <c r="W1795">
        <v>6215</v>
      </c>
      <c r="X1795" s="2">
        <v>6579000000</v>
      </c>
      <c r="Y1795" s="6">
        <v>45610</v>
      </c>
      <c r="Z1795" s="38">
        <v>10010</v>
      </c>
      <c r="AA1795" s="86">
        <f>+((DETALLE_GD_1[[#This Row],[VALOR X UN (GD)]]-DETALLE_GD_1[[#This Row],[VALOR PPTO]])/DETALLE_GD_1[[#This Row],[VALOR PPTO]])</f>
        <v>0</v>
      </c>
      <c r="AB1795" s="2">
        <f>+DETALLE_GD_1[[#This Row],[VALOR PPTO]]*DETALLE_GD_1[[#This Row],[CANTIDAD RECIBIDA]]</f>
        <v>45610</v>
      </c>
      <c r="AC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5" s="3">
        <f>+DETALLE_GD_1[[#This Row],[CANTIDAD SOLICITADA]]-DETALLE_GD_1[[#This Row],[DEVOLUCIÓN]]</f>
        <v>5</v>
      </c>
      <c r="AE1795" s="38" t="str">
        <f>+_xlfn.XLOOKUP(DETALLE_GD_1[[#This Row],[CODIGO]],PRODUCTOS[CODIGO],PRODUCTOS[DESC CORTA],"",0)</f>
        <v>NEW TS2024019)</v>
      </c>
    </row>
    <row r="1796" spans="1:31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6"/>
      <c r="V1796" s="2"/>
      <c r="W1796">
        <v>6215</v>
      </c>
      <c r="X1796" s="2">
        <v>6579000000</v>
      </c>
      <c r="Y1796" s="6">
        <v>23377.592594999998</v>
      </c>
      <c r="Z1796" s="38">
        <v>10010</v>
      </c>
      <c r="AA1796" s="86">
        <f>+((DETALLE_GD_1[[#This Row],[VALOR X UN (GD)]]-DETALLE_GD_1[[#This Row],[VALOR PPTO]])/DETALLE_GD_1[[#This Row],[VALOR PPTO]])</f>
        <v>0.1300564846444304</v>
      </c>
      <c r="AB1796" s="2">
        <f>+DETALLE_GD_1[[#This Row],[VALOR PPTO]]*DETALLE_GD_1[[#This Row],[CANTIDAD RECIBIDA]]</f>
        <v>23377.592499999999</v>
      </c>
      <c r="AC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6" s="3">
        <f>+DETALLE_GD_1[[#This Row],[CANTIDAD SOLICITADA]]-DETALLE_GD_1[[#This Row],[DEVOLUCIÓN]]</f>
        <v>5</v>
      </c>
      <c r="AE1796" s="38" t="str">
        <f>+_xlfn.XLOOKUP(DETALLE_GD_1[[#This Row],[CODIGO]],PRODUCTOS[CODIGO],PRODUCTOS[DESC CORTA],"",0)</f>
        <v>KIT DESAGUE TINA</v>
      </c>
    </row>
    <row r="1797" spans="1:31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713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6"/>
      <c r="V1797" s="2"/>
      <c r="W1797">
        <v>6215</v>
      </c>
      <c r="X1797" s="2">
        <v>6579000000</v>
      </c>
      <c r="Y1797" s="6">
        <v>6150</v>
      </c>
      <c r="Z1797" s="38">
        <v>10010</v>
      </c>
      <c r="AA1797" s="86">
        <f>+((DETALLE_GD_1[[#This Row],[VALOR X UN (GD)]]-DETALLE_GD_1[[#This Row],[VALOR PPTO]])/DETALLE_GD_1[[#This Row],[VALOR PPTO]])</f>
        <v>-3.2520325203259427E-4</v>
      </c>
      <c r="AB1797" s="2">
        <f>+DETALLE_GD_1[[#This Row],[VALOR PPTO]]*DETALLE_GD_1[[#This Row],[CANTIDAD RECIBIDA]]</f>
        <v>6150</v>
      </c>
      <c r="AC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7" s="3">
        <f>+DETALLE_GD_1[[#This Row],[CANTIDAD SOLICITADA]]-DETALLE_GD_1[[#This Row],[DEVOLUCIÓN]]</f>
        <v>5</v>
      </c>
      <c r="AE1797" s="38" t="str">
        <f>+_xlfn.XLOOKUP(DETALLE_GD_1[[#This Row],[CODIGO]],PRODUCTOS[CODIGO],PRODUCTOS[DESC CORTA],"",0)</f>
        <v/>
      </c>
    </row>
    <row r="1798" spans="1:31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6"/>
      <c r="V1798" s="2"/>
      <c r="W1798">
        <v>6215</v>
      </c>
      <c r="X1798" s="2">
        <v>6579000000</v>
      </c>
      <c r="Y1798" s="6">
        <v>8054.6680500000002</v>
      </c>
      <c r="Z1798" s="38">
        <v>10010</v>
      </c>
      <c r="AA1798" s="86">
        <f>+((DETALLE_GD_1[[#This Row],[VALOR X UN (GD)]]-DETALLE_GD_1[[#This Row],[VALOR PPTO]])/DETALLE_GD_1[[#This Row],[VALOR PPTO]])</f>
        <v>4.1218334511075141E-5</v>
      </c>
      <c r="AB1798" s="2">
        <f>+DETALLE_GD_1[[#This Row],[VALOR PPTO]]*DETALLE_GD_1[[#This Row],[CANTIDAD RECIBIDA]]</f>
        <v>8054.6680000000006</v>
      </c>
      <c r="AC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8" s="3">
        <f>+DETALLE_GD_1[[#This Row],[CANTIDAD SOLICITADA]]-DETALLE_GD_1[[#This Row],[DEVOLUCIÓN]]</f>
        <v>5</v>
      </c>
      <c r="AE1798" s="38" t="str">
        <f>+_xlfn.XLOOKUP(DETALLE_GD_1[[#This Row],[CODIGO]],PRODUCTOS[CODIGO],PRODUCTOS[DESC CORTA],"",0)</f>
        <v>SET BALCON</v>
      </c>
    </row>
    <row r="1799" spans="1:31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6" t="s">
        <v>2012</v>
      </c>
      <c r="V1799" s="2">
        <v>1119466</v>
      </c>
      <c r="W1799">
        <v>6215</v>
      </c>
      <c r="X1799" s="2">
        <v>6579000000</v>
      </c>
      <c r="Y1799" s="6">
        <v>476280</v>
      </c>
      <c r="Z1799" s="38">
        <v>10010</v>
      </c>
      <c r="AA1799" s="86">
        <f>+((DETALLE_GD_1[[#This Row],[VALOR X UN (GD)]]-DETALLE_GD_1[[#This Row],[VALOR PPTO]])/DETALLE_GD_1[[#This Row],[VALOR PPTO]])</f>
        <v>-1.9729990551776301E-2</v>
      </c>
      <c r="AB1799" s="2">
        <f>+DETALLE_GD_1[[#This Row],[VALOR PPTO]]*DETALLE_GD_1[[#This Row],[CANTIDAD RECIBIDA]]</f>
        <v>476280</v>
      </c>
      <c r="AC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799" s="3">
        <f>+DETALLE_GD_1[[#This Row],[CANTIDAD SOLICITADA]]-DETALLE_GD_1[[#This Row],[DEVOLUCIÓN]]</f>
        <v>9</v>
      </c>
      <c r="AE1799" s="38" t="str">
        <f>+_xlfn.XLOOKUP(DETALLE_GD_1[[#This Row],[CODIGO]],PRODUCTOS[CODIGO],PRODUCTOS[DESC CORTA],"",0)</f>
        <v/>
      </c>
    </row>
    <row r="1800" spans="1:31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6"/>
      <c r="V1800" s="2"/>
      <c r="W1800">
        <v>6215</v>
      </c>
      <c r="X1800" s="2">
        <v>6579000000</v>
      </c>
      <c r="Y1800" s="6">
        <v>466856.99999999994</v>
      </c>
      <c r="Z1800" s="38">
        <v>10010</v>
      </c>
      <c r="AA1800" s="86">
        <f>+((DETALLE_GD_1[[#This Row],[VALOR X UN (GD)]]-DETALLE_GD_1[[#This Row],[VALOR PPTO]])/DETALLE_GD_1[[#This Row],[VALOR PPTO]])</f>
        <v>1.6493358780096941E-4</v>
      </c>
      <c r="AB1800" s="2">
        <f>+DETALLE_GD_1[[#This Row],[VALOR PPTO]]*DETALLE_GD_1[[#This Row],[CANTIDAD RECIBIDA]]</f>
        <v>466857</v>
      </c>
      <c r="AC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00" s="3">
        <f>+DETALLE_GD_1[[#This Row],[CANTIDAD SOLICITADA]]-DETALLE_GD_1[[#This Row],[DEVOLUCIÓN]]</f>
        <v>9</v>
      </c>
      <c r="AE1800" s="38" t="str">
        <f>+_xlfn.XLOOKUP(DETALLE_GD_1[[#This Row],[CODIGO]],PRODUCTOS[CODIGO],PRODUCTOS[DESC CORTA],"",0)</f>
        <v>PUERTA INTERIOR</v>
      </c>
    </row>
    <row r="1801" spans="1:31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6"/>
      <c r="V1801" s="2"/>
      <c r="W1801">
        <v>6215</v>
      </c>
      <c r="X1801" s="2">
        <v>6579000000</v>
      </c>
      <c r="Y1801" s="6">
        <v>94452.677199999991</v>
      </c>
      <c r="Z1801" s="38">
        <v>10010</v>
      </c>
      <c r="AA1801" s="86">
        <f>+((DETALLE_GD_1[[#This Row],[VALOR X UN (GD)]]-DETALLE_GD_1[[#This Row],[VALOR PPTO]])/DETALLE_GD_1[[#This Row],[VALOR PPTO]])</f>
        <v>2.9988563055514597E-4</v>
      </c>
      <c r="AB1801" s="2">
        <f>+DETALLE_GD_1[[#This Row],[VALOR PPTO]]*DETALLE_GD_1[[#This Row],[CANTIDAD RECIBIDA]]</f>
        <v>94452.675000000003</v>
      </c>
      <c r="AC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1" s="3">
        <f>+DETALLE_GD_1[[#This Row],[CANTIDAD SOLICITADA]]-DETALLE_GD_1[[#This Row],[DEVOLUCIÓN]]</f>
        <v>50</v>
      </c>
      <c r="AE1801" s="38">
        <f>+_xlfn.XLOOKUP(DETALLE_GD_1[[#This Row],[CODIGO]],PRODUCTOS[CODIGO],PRODUCTOS[DESC CORTA],"",0)</f>
        <v>0</v>
      </c>
    </row>
    <row r="1802" spans="1:31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6"/>
      <c r="V1802" s="2"/>
      <c r="W1802">
        <v>6215</v>
      </c>
      <c r="X1802" s="2">
        <v>6579000000</v>
      </c>
      <c r="Y1802" s="6">
        <v>28575.132740000001</v>
      </c>
      <c r="Z1802" s="38">
        <v>10010</v>
      </c>
      <c r="AA1802" s="86">
        <f>+((DETALLE_GD_1[[#This Row],[VALOR X UN (GD)]]-DETALLE_GD_1[[#This Row],[VALOR PPTO]])/DETALLE_GD_1[[#This Row],[VALOR PPTO]])</f>
        <v>2.3750370645694318E-3</v>
      </c>
      <c r="AB1802" s="2">
        <f>+DETALLE_GD_1[[#This Row],[VALOR PPTO]]*DETALLE_GD_1[[#This Row],[CANTIDAD RECIBIDA]]</f>
        <v>28575.133000000002</v>
      </c>
      <c r="AC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2" s="3">
        <f>+DETALLE_GD_1[[#This Row],[CANTIDAD SOLICITADA]]-DETALLE_GD_1[[#This Row],[DEVOLUCIÓN]]</f>
        <v>10</v>
      </c>
      <c r="AE1802" s="38" t="str">
        <f>+_xlfn.XLOOKUP(DETALLE_GD_1[[#This Row],[CODIGO]],PRODUCTOS[CODIGO],PRODUCTOS[DESC CORTA],"",0)</f>
        <v>RODILLO CHIPORRO</v>
      </c>
    </row>
    <row r="1803" spans="1:31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6"/>
      <c r="V1803" s="2"/>
      <c r="W1803">
        <v>6215</v>
      </c>
      <c r="X1803" s="2">
        <v>6579000000</v>
      </c>
      <c r="Y1803" s="6">
        <v>9203.5378099999998</v>
      </c>
      <c r="Z1803" s="38">
        <v>10010</v>
      </c>
      <c r="AA1803" s="86">
        <f>+((DETALLE_GD_1[[#This Row],[VALOR X UN (GD)]]-DETALLE_GD_1[[#This Row],[VALOR PPTO]])/DETALLE_GD_1[[#This Row],[VALOR PPTO]])</f>
        <v>-0.24518158125712083</v>
      </c>
      <c r="AB1803" s="2">
        <f>+DETALLE_GD_1[[#This Row],[VALOR PPTO]]*DETALLE_GD_1[[#This Row],[CANTIDAD RECIBIDA]]</f>
        <v>9203.5380000000005</v>
      </c>
      <c r="AC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3" s="3">
        <f>+DETALLE_GD_1[[#This Row],[CANTIDAD SOLICITADA]]-DETALLE_GD_1[[#This Row],[DEVOLUCIÓN]]</f>
        <v>10</v>
      </c>
      <c r="AE1803" s="38">
        <f>+_xlfn.XLOOKUP(DETALLE_GD_1[[#This Row],[CODIGO]],PRODUCTOS[CODIGO],PRODUCTOS[DESC CORTA],"",0)</f>
        <v>0</v>
      </c>
    </row>
    <row r="1804" spans="1:31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6"/>
      <c r="V1804" s="2"/>
      <c r="W1804">
        <v>6215</v>
      </c>
      <c r="X1804" s="2">
        <v>6579000000</v>
      </c>
      <c r="Y1804" s="6">
        <v>20421.197059999999</v>
      </c>
      <c r="Z1804" s="38">
        <v>10010</v>
      </c>
      <c r="AA1804" s="86">
        <f>+((DETALLE_GD_1[[#This Row],[VALOR X UN (GD)]]-DETALLE_GD_1[[#This Row],[VALOR PPTO]])/DETALLE_GD_1[[#This Row],[VALOR PPTO]])</f>
        <v>-0.16831515801938537</v>
      </c>
      <c r="AB1804" s="2">
        <f>+DETALLE_GD_1[[#This Row],[VALOR PPTO]]*DETALLE_GD_1[[#This Row],[CANTIDAD RECIBIDA]]</f>
        <v>20421.197</v>
      </c>
      <c r="AC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4" s="3">
        <f>+DETALLE_GD_1[[#This Row],[CANTIDAD SOLICITADA]]-DETALLE_GD_1[[#This Row],[DEVOLUCIÓN]]</f>
        <v>10</v>
      </c>
      <c r="AE1804" s="38" t="str">
        <f>+_xlfn.XLOOKUP(DETALLE_GD_1[[#This Row],[CODIGO]],PRODUCTOS[CODIGO],PRODUCTOS[DESC CORTA],"",0)</f>
        <v>BROCHA 5/8 X4</v>
      </c>
    </row>
    <row r="1805" spans="1:31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6"/>
      <c r="V1805" s="2"/>
      <c r="W1805">
        <v>6215</v>
      </c>
      <c r="X1805" s="2">
        <v>6579000000</v>
      </c>
      <c r="Y1805" s="6">
        <v>30952.44</v>
      </c>
      <c r="Z1805" s="38">
        <v>10010</v>
      </c>
      <c r="AA1805" s="86">
        <f>+((DETALLE_GD_1[[#This Row],[VALOR X UN (GD)]]-DETALLE_GD_1[[#This Row],[VALOR PPTO]])/DETALLE_GD_1[[#This Row],[VALOR PPTO]])</f>
        <v>-8.9077242923396804E-2</v>
      </c>
      <c r="AB1805" s="2">
        <f>+DETALLE_GD_1[[#This Row],[VALOR PPTO]]*DETALLE_GD_1[[#This Row],[CANTIDAD RECIBIDA]]</f>
        <v>30952.350000000002</v>
      </c>
      <c r="AC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5" s="3">
        <f>+DETALLE_GD_1[[#This Row],[CANTIDAD SOLICITADA]]-DETALLE_GD_1[[#This Row],[DEVOLUCIÓN]]</f>
        <v>4500</v>
      </c>
      <c r="AE1805" s="38">
        <f>+_xlfn.XLOOKUP(DETALLE_GD_1[[#This Row],[CODIGO]],PRODUCTOS[CODIGO],PRODUCTOS[DESC CORTA],"",0)</f>
        <v>0</v>
      </c>
    </row>
    <row r="1806" spans="1:31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6"/>
      <c r="V1806" s="2"/>
      <c r="W1806">
        <v>6215</v>
      </c>
      <c r="X1806" s="2">
        <v>6579000000</v>
      </c>
      <c r="Y1806" s="6">
        <v>319921.50595135131</v>
      </c>
      <c r="Z1806" s="38">
        <v>10010</v>
      </c>
      <c r="AA1806" s="86">
        <f>+((DETALLE_GD_1[[#This Row],[VALOR X UN (GD)]]-DETALLE_GD_1[[#This Row],[VALOR PPTO]])/DETALLE_GD_1[[#This Row],[VALOR PPTO]])</f>
        <v>-0.96749546373094641</v>
      </c>
      <c r="AB1806" s="2">
        <f>+DETALLE_GD_1[[#This Row],[VALOR PPTO]]*DETALLE_GD_1[[#This Row],[CANTIDAD RECIBIDA]]</f>
        <v>319921.5</v>
      </c>
      <c r="AC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6" s="3">
        <f>+DETALLE_GD_1[[#This Row],[CANTIDAD SOLICITADA]]-DETALLE_GD_1[[#This Row],[DEVOLUCIÓN]]</f>
        <v>3000</v>
      </c>
      <c r="AE1806" s="38" t="str">
        <f>+_xlfn.XLOOKUP(DETALLE_GD_1[[#This Row],[CODIGO]],PRODUCTOS[CODIGO],PRODUCTOS[DESC CORTA],"",0)</f>
        <v>TORNILLO CRS 6X1 5/8</v>
      </c>
    </row>
    <row r="1807" spans="1:31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1651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6" t="s">
        <v>2021</v>
      </c>
      <c r="V1807" s="2">
        <v>3400</v>
      </c>
      <c r="W1807">
        <v>6215</v>
      </c>
      <c r="X1807" s="2">
        <v>6579000000</v>
      </c>
      <c r="Y1807" s="6">
        <v>13713.269504</v>
      </c>
      <c r="Z1807" s="38">
        <v>10010</v>
      </c>
      <c r="AA1807" s="86">
        <f>+((DETALLE_GD_1[[#This Row],[VALOR X UN (GD)]]-DETALLE_GD_1[[#This Row],[VALOR PPTO]])/DETALLE_GD_1[[#This Row],[VALOR PPTO]])</f>
        <v>-0.75206496160525393</v>
      </c>
      <c r="AB1807" s="2">
        <f>+DETALLE_GD_1[[#This Row],[VALOR PPTO]]*DETALLE_GD_1[[#This Row],[CANTIDAD RECIBIDA]]</f>
        <v>13713.2695</v>
      </c>
      <c r="AC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7" s="3">
        <f>+DETALLE_GD_1[[#This Row],[CANTIDAD SOLICITADA]]-DETALLE_GD_1[[#This Row],[DEVOLUCIÓN]]</f>
        <v>1</v>
      </c>
      <c r="AE1807" s="38" t="str">
        <f>+_xlfn.XLOOKUP(DETALLE_GD_1[[#This Row],[CODIGO]],PRODUCTOS[CODIGO],PRODUCTOS[DESC CORTA],"",0)</f>
        <v>NARIZ GRADA ALUMINIO</v>
      </c>
    </row>
    <row r="1808" spans="1:31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6" t="s">
        <v>2016</v>
      </c>
      <c r="V1808" s="2">
        <v>807338</v>
      </c>
      <c r="W1808">
        <v>6215</v>
      </c>
      <c r="X1808" s="2">
        <v>6579000000</v>
      </c>
      <c r="Y1808" s="6">
        <v>10653.786550000001</v>
      </c>
      <c r="Z1808" s="38">
        <v>10010</v>
      </c>
      <c r="AA1808" s="86">
        <f>+((DETALLE_GD_1[[#This Row],[VALOR X UN (GD)]]-DETALLE_GD_1[[#This Row],[VALOR PPTO]])/DETALLE_GD_1[[#This Row],[VALOR PPTO]])</f>
        <v>-2.9828502758151007E-2</v>
      </c>
      <c r="AB1808" s="2">
        <f>+DETALLE_GD_1[[#This Row],[VALOR PPTO]]*DETALLE_GD_1[[#This Row],[CANTIDAD RECIBIDA]]</f>
        <v>10653.786500000002</v>
      </c>
      <c r="AC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8" s="3">
        <f>+DETALLE_GD_1[[#This Row],[CANTIDAD SOLICITADA]]-DETALLE_GD_1[[#This Row],[DEVOLUCIÓN]]</f>
        <v>5</v>
      </c>
      <c r="AE1808" s="38" t="str">
        <f>+_xlfn.XLOOKUP(DETALLE_GD_1[[#This Row],[CODIGO]],PRODUCTOS[CODIGO],PRODUCTOS[DESC CORTA],"",0)</f>
        <v>DUCO</v>
      </c>
    </row>
    <row r="1809" spans="1:31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6"/>
      <c r="V1809" s="2"/>
      <c r="W1809">
        <v>6215</v>
      </c>
      <c r="X1809" s="2">
        <v>6579000000</v>
      </c>
      <c r="Y1809" s="6">
        <v>20970</v>
      </c>
      <c r="Z1809" s="38">
        <v>10010</v>
      </c>
      <c r="AA1809" s="86">
        <f>+((DETALLE_GD_1[[#This Row],[VALOR X UN (GD)]]-DETALLE_GD_1[[#This Row],[VALOR PPTO]])/DETALLE_GD_1[[#This Row],[VALOR PPTO]])</f>
        <v>8.1831187410586551E-2</v>
      </c>
      <c r="AB1809" s="2">
        <f>+DETALLE_GD_1[[#This Row],[VALOR PPTO]]*DETALLE_GD_1[[#This Row],[CANTIDAD RECIBIDA]]</f>
        <v>20970</v>
      </c>
      <c r="AC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09" s="3">
        <f>+DETALLE_GD_1[[#This Row],[CANTIDAD SOLICITADA]]-DETALLE_GD_1[[#This Row],[DEVOLUCIÓN]]</f>
        <v>6</v>
      </c>
      <c r="AE1809" s="38" t="str">
        <f>+_xlfn.XLOOKUP(DETALLE_GD_1[[#This Row],[CODIGO]],PRODUCTOS[CODIGO],PRODUCTOS[DESC CORTA],"",0)</f>
        <v>BURLETE PVC</v>
      </c>
    </row>
    <row r="1810" spans="1:31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6"/>
      <c r="V1810" s="2"/>
      <c r="W1810">
        <v>6215</v>
      </c>
      <c r="X1810" s="2">
        <v>6579000000</v>
      </c>
      <c r="Y1810" s="6">
        <v>58200</v>
      </c>
      <c r="Z1810" s="38">
        <v>10010</v>
      </c>
      <c r="AA1810" s="86">
        <f>+((DETALLE_GD_1[[#This Row],[VALOR X UN (GD)]]-DETALLE_GD_1[[#This Row],[VALOR PPTO]])/DETALLE_GD_1[[#This Row],[VALOR PPTO]])</f>
        <v>0</v>
      </c>
      <c r="AB1810" s="2">
        <f>+DETALLE_GD_1[[#This Row],[VALOR PPTO]]*DETALLE_GD_1[[#This Row],[CANTIDAD RECIBIDA]]</f>
        <v>58200</v>
      </c>
      <c r="AC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0" s="3">
        <f>+DETALLE_GD_1[[#This Row],[CANTIDAD SOLICITADA]]-DETALLE_GD_1[[#This Row],[DEVOLUCIÓN]]</f>
        <v>3</v>
      </c>
      <c r="AE1810" s="38" t="str">
        <f>+_xlfn.XLOOKUP(DETALLE_GD_1[[#This Row],[CODIGO]],PRODUCTOS[CODIGO],PRODUCTOS[DESC CORTA],"",0)</f>
        <v>EXTRT</v>
      </c>
    </row>
    <row r="1811" spans="1:31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6"/>
      <c r="V1811" s="2"/>
      <c r="W1811">
        <v>6215</v>
      </c>
      <c r="X1811" s="2">
        <v>6579000000</v>
      </c>
      <c r="Y1811" s="6">
        <v>3832</v>
      </c>
      <c r="Z1811" s="38">
        <v>10010</v>
      </c>
      <c r="AA1811" s="86">
        <f>+((DETALLE_GD_1[[#This Row],[VALOR X UN (GD)]]-DETALLE_GD_1[[#This Row],[VALOR PPTO]])/DETALLE_GD_1[[#This Row],[VALOR PPTO]])</f>
        <v>8.0897703549060538E-3</v>
      </c>
      <c r="AB1811" s="2">
        <f>+DETALLE_GD_1[[#This Row],[VALOR PPTO]]*DETALLE_GD_1[[#This Row],[CANTIDAD RECIBIDA]]</f>
        <v>3832</v>
      </c>
      <c r="AC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1" s="3">
        <f>+DETALLE_GD_1[[#This Row],[CANTIDAD SOLICITADA]]-DETALLE_GD_1[[#This Row],[DEVOLUCIÓN]]</f>
        <v>2</v>
      </c>
      <c r="AE1811" s="38" t="str">
        <f>+_xlfn.XLOOKUP(DETALLE_GD_1[[#This Row],[CODIGO]],PRODUCTOS[CODIGO],PRODUCTOS[DESC CORTA],"",0)</f>
        <v>PERCHA SIMPLE YORK</v>
      </c>
    </row>
    <row r="1812" spans="1:31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6"/>
      <c r="V1812" s="2"/>
      <c r="W1812">
        <v>6215</v>
      </c>
      <c r="X1812" s="2">
        <v>6579000000</v>
      </c>
      <c r="Y1812" s="6">
        <v>5813.3421920000001</v>
      </c>
      <c r="Z1812" s="38">
        <v>10010</v>
      </c>
      <c r="AA1812" s="86">
        <f>+((DETALLE_GD_1[[#This Row],[VALOR X UN (GD)]]-DETALLE_GD_1[[#This Row],[VALOR PPTO]])/DETALLE_GD_1[[#This Row],[VALOR PPTO]])</f>
        <v>-5.886458911709137E-5</v>
      </c>
      <c r="AB1812" s="2">
        <f>+DETALLE_GD_1[[#This Row],[VALOR PPTO]]*DETALLE_GD_1[[#This Row],[CANTIDAD RECIBIDA]]</f>
        <v>5813.3422</v>
      </c>
      <c r="AC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2" s="3">
        <f>+DETALLE_GD_1[[#This Row],[CANTIDAD SOLICITADA]]-DETALLE_GD_1[[#This Row],[DEVOLUCIÓN]]</f>
        <v>2</v>
      </c>
      <c r="AE1812" s="38">
        <f>+_xlfn.XLOOKUP(DETALLE_GD_1[[#This Row],[CODIGO]],PRODUCTOS[CODIGO],PRODUCTOS[DESC CORTA],"",0)</f>
        <v>0</v>
      </c>
    </row>
    <row r="1813" spans="1:31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6"/>
      <c r="V1813" s="2"/>
      <c r="W1813">
        <v>6215</v>
      </c>
      <c r="X1813" s="2">
        <v>6579000000</v>
      </c>
      <c r="Y1813" s="6">
        <v>670.97943200000009</v>
      </c>
      <c r="Z1813" s="38">
        <v>10010</v>
      </c>
      <c r="AA1813" s="86">
        <f>+((DETALLE_GD_1[[#This Row],[VALOR X UN (GD)]]-DETALLE_GD_1[[#This Row],[VALOR PPTO]])/DETALLE_GD_1[[#This Row],[VALOR PPTO]])</f>
        <v>3.0403308833823098E-5</v>
      </c>
      <c r="AB1813" s="2">
        <f>+DETALLE_GD_1[[#This Row],[VALOR PPTO]]*DETALLE_GD_1[[#This Row],[CANTIDAD RECIBIDA]]</f>
        <v>670.9796</v>
      </c>
      <c r="AC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3" s="3">
        <f>+DETALLE_GD_1[[#This Row],[CANTIDAD SOLICITADA]]-DETALLE_GD_1[[#This Row],[DEVOLUCIÓN]]</f>
        <v>4</v>
      </c>
      <c r="AE1813" s="38">
        <f>+_xlfn.XLOOKUP(DETALLE_GD_1[[#This Row],[CODIGO]],PRODUCTOS[CODIGO],PRODUCTOS[DESC CORTA],"",0)</f>
        <v>0</v>
      </c>
    </row>
    <row r="1814" spans="1:31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6"/>
      <c r="V1814" s="2"/>
      <c r="W1814">
        <v>6215</v>
      </c>
      <c r="X1814" s="2">
        <v>6579000000</v>
      </c>
      <c r="Y1814" s="6">
        <v>4624</v>
      </c>
      <c r="Z1814" s="38">
        <v>10010</v>
      </c>
      <c r="AA1814" s="86">
        <f>+((DETALLE_GD_1[[#This Row],[VALOR X UN (GD)]]-DETALLE_GD_1[[#This Row],[VALOR PPTO]])/DETALLE_GD_1[[#This Row],[VALOR PPTO]])</f>
        <v>2.1626297577854672E-4</v>
      </c>
      <c r="AB1814" s="2">
        <f>+DETALLE_GD_1[[#This Row],[VALOR PPTO]]*DETALLE_GD_1[[#This Row],[CANTIDAD RECIBIDA]]</f>
        <v>4624</v>
      </c>
      <c r="AC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4" s="3">
        <f>+DETALLE_GD_1[[#This Row],[CANTIDAD SOLICITADA]]-DETALLE_GD_1[[#This Row],[DEVOLUCIÓN]]</f>
        <v>2</v>
      </c>
      <c r="AE1814" s="38" t="str">
        <f>+_xlfn.XLOOKUP(DETALLE_GD_1[[#This Row],[CODIGO]],PRODUCTOS[CODIGO],PRODUCTOS[DESC CORTA],"",0)</f>
        <v>CELOSIA ALUMINIO 25X25</v>
      </c>
    </row>
    <row r="1815" spans="1:31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6"/>
      <c r="V1815" s="2"/>
      <c r="W1815">
        <v>6215</v>
      </c>
      <c r="X1815" s="2">
        <v>6579000000</v>
      </c>
      <c r="Y1815" s="6">
        <v>6070</v>
      </c>
      <c r="Z1815" s="38">
        <v>10010</v>
      </c>
      <c r="AA1815" s="86">
        <f>+((DETALLE_GD_1[[#This Row],[VALOR X UN (GD)]]-DETALLE_GD_1[[#This Row],[VALOR PPTO]])/DETALLE_GD_1[[#This Row],[VALOR PPTO]])</f>
        <v>-8.2372322899505767E-4</v>
      </c>
      <c r="AB1815" s="2">
        <f>+DETALLE_GD_1[[#This Row],[VALOR PPTO]]*DETALLE_GD_1[[#This Row],[CANTIDAD RECIBIDA]]</f>
        <v>6070</v>
      </c>
      <c r="AC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5" s="3">
        <f>+DETALLE_GD_1[[#This Row],[CANTIDAD SOLICITADA]]-DETALLE_GD_1[[#This Row],[DEVOLUCIÓN]]</f>
        <v>2</v>
      </c>
      <c r="AE1815" s="38" t="str">
        <f>+_xlfn.XLOOKUP(DETALLE_GD_1[[#This Row],[CODIGO]],PRODUCTOS[CODIGO],PRODUCTOS[DESC CORTA],"",0)</f>
        <v>ARGOLLA TOALLA BENTON</v>
      </c>
    </row>
    <row r="1816" spans="1:31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6"/>
      <c r="V1816" s="2"/>
      <c r="W1816">
        <v>6215</v>
      </c>
      <c r="X1816" s="2">
        <v>6579000000</v>
      </c>
      <c r="Y1816" s="6">
        <v>7264</v>
      </c>
      <c r="Z1816" s="38">
        <v>10010</v>
      </c>
      <c r="AA1816" s="86">
        <f>+((DETALLE_GD_1[[#This Row],[VALOR X UN (GD)]]-DETALLE_GD_1[[#This Row],[VALOR PPTO]])/DETALLE_GD_1[[#This Row],[VALOR PPTO]])</f>
        <v>-0.13312224669603523</v>
      </c>
      <c r="AB1816" s="2">
        <f>+DETALLE_GD_1[[#This Row],[VALOR PPTO]]*DETALLE_GD_1[[#This Row],[CANTIDAD RECIBIDA]]</f>
        <v>7264</v>
      </c>
      <c r="AC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6" s="3">
        <f>+DETALLE_GD_1[[#This Row],[CANTIDAD SOLICITADA]]-DETALLE_GD_1[[#This Row],[DEVOLUCIÓN]]</f>
        <v>2</v>
      </c>
      <c r="AE1816" s="38" t="str">
        <f>+_xlfn.XLOOKUP(DETALLE_GD_1[[#This Row],[CODIGO]],PRODUCTOS[CODIGO],PRODUCTOS[DESC CORTA],"",0)</f>
        <v>PORTA ROLLO BENTON</v>
      </c>
    </row>
    <row r="1817" spans="1:31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6"/>
      <c r="V1817" s="2"/>
      <c r="W1817">
        <v>6215</v>
      </c>
      <c r="X1817" s="2">
        <v>6579000000</v>
      </c>
      <c r="Y1817" s="6">
        <v>31566.967741999997</v>
      </c>
      <c r="Z1817" s="38">
        <v>10010</v>
      </c>
      <c r="AA1817" s="86">
        <f>+((DETALLE_GD_1[[#This Row],[VALOR X UN (GD)]]-DETALLE_GD_1[[#This Row],[VALOR PPTO]])/DETALLE_GD_1[[#This Row],[VALOR PPTO]])</f>
        <v>0.28815033035893939</v>
      </c>
      <c r="AB1817" s="2">
        <f>+DETALLE_GD_1[[#This Row],[VALOR PPTO]]*DETALLE_GD_1[[#This Row],[CANTIDAD RECIBIDA]]</f>
        <v>31566.967799999999</v>
      </c>
      <c r="AC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7" s="3">
        <f>+DETALLE_GD_1[[#This Row],[CANTIDAD SOLICITADA]]-DETALLE_GD_1[[#This Row],[DEVOLUCIÓN]]</f>
        <v>2</v>
      </c>
      <c r="AE1817" s="38">
        <f>+_xlfn.XLOOKUP(DETALLE_GD_1[[#This Row],[CODIGO]],PRODUCTOS[CODIGO],PRODUCTOS[DESC CORTA],"",0)</f>
        <v>0</v>
      </c>
    </row>
    <row r="1818" spans="1:31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6"/>
      <c r="V1818" s="2"/>
      <c r="W1818">
        <v>6215</v>
      </c>
      <c r="X1818" s="2">
        <v>6579000000</v>
      </c>
      <c r="Y1818" s="6">
        <v>458541.72414000001</v>
      </c>
      <c r="Z1818" s="38">
        <v>10010</v>
      </c>
      <c r="AA1818" s="86">
        <f>+((DETALLE_GD_1[[#This Row],[VALOR X UN (GD)]]-DETALLE_GD_1[[#This Row],[VALOR PPTO]])/DETALLE_GD_1[[#This Row],[VALOR PPTO]])</f>
        <v>-6.3281569552436868E-3</v>
      </c>
      <c r="AB1818" s="2">
        <f>+DETALLE_GD_1[[#This Row],[VALOR PPTO]]*DETALLE_GD_1[[#This Row],[CANTIDAD RECIBIDA]]</f>
        <v>458541.72400000005</v>
      </c>
      <c r="AC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18" s="3">
        <f>+DETALLE_GD_1[[#This Row],[CANTIDAD SOLICITADA]]-DETALLE_GD_1[[#This Row],[DEVOLUCIÓN]]</f>
        <v>20</v>
      </c>
      <c r="AE1818" s="38" t="str">
        <f>+_xlfn.XLOOKUP(DETALLE_GD_1[[#This Row],[CODIGO]],PRODUCTOS[CODIGO],PRODUCTOS[DESC CORTA],"",0)</f>
        <v>SIMPLISIMA</v>
      </c>
    </row>
    <row r="1819" spans="1:31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6"/>
      <c r="V1819" s="2"/>
      <c r="W1819">
        <v>6215</v>
      </c>
      <c r="X1819" s="2">
        <v>6579000000</v>
      </c>
      <c r="Y1819" s="6">
        <v>22200.877519999998</v>
      </c>
      <c r="Z1819" s="38">
        <v>10010</v>
      </c>
      <c r="AA1819" s="86">
        <f>+((DETALLE_GD_1[[#This Row],[VALOR X UN (GD)]]-DETALLE_GD_1[[#This Row],[VALOR PPTO]])/DETALLE_GD_1[[#This Row],[VALOR PPTO]])</f>
        <v>0.39111615315394299</v>
      </c>
      <c r="AB1819" s="2">
        <f>+DETALLE_GD_1[[#This Row],[VALOR PPTO]]*DETALLE_GD_1[[#This Row],[CANTIDAD RECIBIDA]]</f>
        <v>22200.877999999997</v>
      </c>
      <c r="AC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19" s="3">
        <f>+DETALLE_GD_1[[#This Row],[CANTIDAD SOLICITADA]]-DETALLE_GD_1[[#This Row],[DEVOLUCIÓN]]</f>
        <v>20</v>
      </c>
      <c r="AE1819" s="38">
        <f>+_xlfn.XLOOKUP(DETALLE_GD_1[[#This Row],[CODIGO]],PRODUCTOS[CODIGO],PRODUCTOS[DESC CORTA],"",0)</f>
        <v>0</v>
      </c>
    </row>
    <row r="1820" spans="1:31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6"/>
      <c r="V1820" s="2"/>
      <c r="W1820">
        <v>6215</v>
      </c>
      <c r="X1820" s="2">
        <v>6579000000</v>
      </c>
      <c r="Y1820" s="6">
        <v>85680</v>
      </c>
      <c r="Z1820" s="38">
        <v>10010</v>
      </c>
      <c r="AA1820" s="86">
        <f>+((DETALLE_GD_1[[#This Row],[VALOR X UN (GD)]]-DETALLE_GD_1[[#This Row],[VALOR PPTO]])/DETALLE_GD_1[[#This Row],[VALOR PPTO]])</f>
        <v>0</v>
      </c>
      <c r="AB1820" s="2">
        <f>+DETALLE_GD_1[[#This Row],[VALOR PPTO]]*DETALLE_GD_1[[#This Row],[CANTIDAD RECIBIDA]]</f>
        <v>85680</v>
      </c>
      <c r="AC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0" s="3">
        <f>+DETALLE_GD_1[[#This Row],[CANTIDAD SOLICITADA]]-DETALLE_GD_1[[#This Row],[DEVOLUCIÓN]]</f>
        <v>2</v>
      </c>
      <c r="AE1820" s="38" t="str">
        <f>+_xlfn.XLOOKUP(DETALLE_GD_1[[#This Row],[CODIGO]],PRODUCTOS[CODIGO],PRODUCTOS[DESC CORTA],"",0)</f>
        <v>TINA DE ACERO</v>
      </c>
    </row>
    <row r="1821" spans="1:31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6"/>
      <c r="V1821" s="2"/>
      <c r="W1821">
        <v>6215</v>
      </c>
      <c r="X1821" s="2">
        <v>6579000000</v>
      </c>
      <c r="Y1821" s="6">
        <v>71496</v>
      </c>
      <c r="Z1821" s="38">
        <v>10010</v>
      </c>
      <c r="AA1821" s="86">
        <f>+((DETALLE_GD_1[[#This Row],[VALOR X UN (GD)]]-DETALLE_GD_1[[#This Row],[VALOR PPTO]])/DETALLE_GD_1[[#This Row],[VALOR PPTO]])</f>
        <v>6.1807653575025177E-2</v>
      </c>
      <c r="AB1821" s="2">
        <f>+DETALLE_GD_1[[#This Row],[VALOR PPTO]]*DETALLE_GD_1[[#This Row],[CANTIDAD RECIBIDA]]</f>
        <v>71496</v>
      </c>
      <c r="AC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1" s="3">
        <f>+DETALLE_GD_1[[#This Row],[CANTIDAD SOLICITADA]]-DETALLE_GD_1[[#This Row],[DEVOLUCIÓN]]</f>
        <v>24</v>
      </c>
      <c r="AE1821" s="38" t="str">
        <f>+_xlfn.XLOOKUP(DETALLE_GD_1[[#This Row],[CODIGO]],PRODUCTOS[CODIGO],PRODUCTOS[DESC CORTA],"",0)</f>
        <v/>
      </c>
    </row>
    <row r="1822" spans="1:31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6" t="s">
        <v>2012</v>
      </c>
      <c r="V1822" s="2">
        <v>260996</v>
      </c>
      <c r="W1822">
        <v>6215</v>
      </c>
      <c r="X1822" s="2">
        <v>6579000000</v>
      </c>
      <c r="Y1822" s="6">
        <v>128520</v>
      </c>
      <c r="Z1822" s="38">
        <v>10010</v>
      </c>
      <c r="AA1822" s="86">
        <f>+((DETALLE_GD_1[[#This Row],[VALOR X UN (GD)]]-DETALLE_GD_1[[#This Row],[VALOR PPTO]])/DETALLE_GD_1[[#This Row],[VALOR PPTO]])</f>
        <v>0</v>
      </c>
      <c r="AB1822" s="2">
        <f>+DETALLE_GD_1[[#This Row],[VALOR PPTO]]*DETALLE_GD_1[[#This Row],[CANTIDAD RECIBIDA]]</f>
        <v>128520</v>
      </c>
      <c r="AC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2" s="3">
        <f>+DETALLE_GD_1[[#This Row],[CANTIDAD SOLICITADA]]-DETALLE_GD_1[[#This Row],[DEVOLUCIÓN]]</f>
        <v>3</v>
      </c>
      <c r="AE1822" s="38" t="str">
        <f>+_xlfn.XLOOKUP(DETALLE_GD_1[[#This Row],[CODIGO]],PRODUCTOS[CODIGO],PRODUCTOS[DESC CORTA],"",0)</f>
        <v>TINA DE ACERO</v>
      </c>
    </row>
    <row r="1823" spans="1:31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6"/>
      <c r="V1823" s="2"/>
      <c r="W1823">
        <v>6215</v>
      </c>
      <c r="X1823" s="2">
        <v>6579000000</v>
      </c>
      <c r="Y1823" s="6">
        <v>132156</v>
      </c>
      <c r="Z1823" s="38">
        <v>10010</v>
      </c>
      <c r="AA1823" s="86">
        <f>+((DETALLE_GD_1[[#This Row],[VALOR X UN (GD)]]-DETALLE_GD_1[[#This Row],[VALOR PPTO]])/DETALLE_GD_1[[#This Row],[VALOR PPTO]])</f>
        <v>2.4213838191228334E-3</v>
      </c>
      <c r="AB1823" s="2">
        <f>+DETALLE_GD_1[[#This Row],[VALOR PPTO]]*DETALLE_GD_1[[#This Row],[CANTIDAD RECIBIDA]]</f>
        <v>132156</v>
      </c>
      <c r="AC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3" s="3">
        <f>+DETALLE_GD_1[[#This Row],[CANTIDAD SOLICITADA]]-DETALLE_GD_1[[#This Row],[DEVOLUCIÓN]]</f>
        <v>36</v>
      </c>
      <c r="AE1823" s="38" t="str">
        <f>+_xlfn.XLOOKUP(DETALLE_GD_1[[#This Row],[CODIGO]],PRODUCTOS[CODIGO],PRODUCTOS[DESC CORTA],"",0)</f>
        <v>SELLO</v>
      </c>
    </row>
    <row r="1824" spans="1:31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6" t="s">
        <v>2020</v>
      </c>
      <c r="V1824" s="2">
        <v>5759000</v>
      </c>
      <c r="W1824">
        <v>6215</v>
      </c>
      <c r="X1824" s="2">
        <v>6579000000</v>
      </c>
      <c r="Y1824" s="6">
        <v>1482000</v>
      </c>
      <c r="Z1824" s="38">
        <v>10010</v>
      </c>
      <c r="AA1824" s="86">
        <f>+((DETALLE_GD_1[[#This Row],[VALOR X UN (GD)]]-DETALLE_GD_1[[#This Row],[VALOR PPTO]])/DETALLE_GD_1[[#This Row],[VALOR PPTO]])</f>
        <v>1.417004048582996E-2</v>
      </c>
      <c r="AB1824" s="2">
        <f>+DETALLE_GD_1[[#This Row],[VALOR PPTO]]*DETALLE_GD_1[[#This Row],[CANTIDAD RECIBIDA]]</f>
        <v>1482000</v>
      </c>
      <c r="AC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4" s="3">
        <f>+DETALLE_GD_1[[#This Row],[CANTIDAD SOLICITADA]]-DETALLE_GD_1[[#This Row],[DEVOLUCIÓN]]</f>
        <v>10</v>
      </c>
      <c r="AE1824" s="38">
        <f>+_xlfn.XLOOKUP(DETALLE_GD_1[[#This Row],[CODIGO]],PRODUCTOS[CODIGO],PRODUCTOS[DESC CORTA],"",0)</f>
        <v>0</v>
      </c>
    </row>
    <row r="1825" spans="1:31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6"/>
      <c r="V1825" s="2"/>
      <c r="W1825">
        <v>6215</v>
      </c>
      <c r="X1825" s="2">
        <v>6579000000</v>
      </c>
      <c r="Y1825" s="6">
        <v>601277.10064200009</v>
      </c>
      <c r="Z1825" s="38">
        <v>10010</v>
      </c>
      <c r="AA1825" s="86">
        <f>+((DETALLE_GD_1[[#This Row],[VALOR X UN (GD)]]-DETALLE_GD_1[[#This Row],[VALOR PPTO]])/DETALLE_GD_1[[#This Row],[VALOR PPTO]])</f>
        <v>-3.2090181369856106E-2</v>
      </c>
      <c r="AB1825" s="2">
        <f>+DETALLE_GD_1[[#This Row],[VALOR PPTO]]*DETALLE_GD_1[[#This Row],[CANTIDAD RECIBIDA]]</f>
        <v>601277.09400000004</v>
      </c>
      <c r="AC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5" s="3">
        <f>+DETALLE_GD_1[[#This Row],[CANTIDAD SOLICITADA]]-DETALLE_GD_1[[#This Row],[DEVOLUCIÓN]]</f>
        <v>162</v>
      </c>
      <c r="AE1825" s="38" t="str">
        <f>+_xlfn.XLOOKUP(DETALLE_GD_1[[#This Row],[CODIGO]],PRODUCTOS[CODIGO],PRODUCTOS[DESC CORTA],"",0)</f>
        <v>AISLAN GLASS 140MM</v>
      </c>
    </row>
    <row r="1826" spans="1:31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6"/>
      <c r="V1826" s="2"/>
      <c r="W1826">
        <v>6215</v>
      </c>
      <c r="X1826" s="2">
        <v>6579000000</v>
      </c>
      <c r="Y1826" s="6">
        <v>570454.86033000005</v>
      </c>
      <c r="Z1826" s="38">
        <v>10010</v>
      </c>
      <c r="AA1826" s="86">
        <f>+((DETALLE_GD_1[[#This Row],[VALOR X UN (GD)]]-DETALLE_GD_1[[#This Row],[VALOR PPTO]])/DETALLE_GD_1[[#This Row],[VALOR PPTO]])</f>
        <v>-6.758618130535847E-2</v>
      </c>
      <c r="AB1826" s="2">
        <f>+DETALLE_GD_1[[#This Row],[VALOR PPTO]]*DETALLE_GD_1[[#This Row],[CANTIDAD RECIBIDA]]</f>
        <v>570454.86599999992</v>
      </c>
      <c r="AC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6" s="3">
        <f>+DETALLE_GD_1[[#This Row],[CANTIDAD SOLICITADA]]-DETALLE_GD_1[[#This Row],[DEVOLUCIÓN]]</f>
        <v>270</v>
      </c>
      <c r="AE1826" s="38" t="str">
        <f>+_xlfn.XLOOKUP(DETALLE_GD_1[[#This Row],[CODIGO]],PRODUCTOS[CODIGO],PRODUCTOS[DESC CORTA],"",0)</f>
        <v>AISLAN DENSIDAD 14 KG/M3 (13.5 M2 X BOLSA) SKU 4000147</v>
      </c>
    </row>
    <row r="1827" spans="1:31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6"/>
      <c r="V1827" s="2"/>
      <c r="W1827">
        <v>6215</v>
      </c>
      <c r="X1827" s="2">
        <v>6579000000</v>
      </c>
      <c r="Y1827" s="6">
        <v>22557.545454999999</v>
      </c>
      <c r="Z1827" s="38">
        <v>10010</v>
      </c>
      <c r="AA1827" s="86">
        <f>+((DETALLE_GD_1[[#This Row],[VALOR X UN (GD)]]-DETALLE_GD_1[[#This Row],[VALOR PPTO]])/DETALLE_GD_1[[#This Row],[VALOR PPTO]])</f>
        <v>2.014846872412716E-5</v>
      </c>
      <c r="AB1827" s="2">
        <f>+DETALLE_GD_1[[#This Row],[VALOR PPTO]]*DETALLE_GD_1[[#This Row],[CANTIDAD RECIBIDA]]</f>
        <v>22557.5455</v>
      </c>
      <c r="AC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7" s="3">
        <f>+DETALLE_GD_1[[#This Row],[CANTIDAD SOLICITADA]]-DETALLE_GD_1[[#This Row],[DEVOLUCIÓN]]</f>
        <v>1</v>
      </c>
      <c r="AE1827" s="38">
        <f>+_xlfn.XLOOKUP(DETALLE_GD_1[[#This Row],[CODIGO]],PRODUCTOS[CODIGO],PRODUCTOS[DESC CORTA],"",0)</f>
        <v>0</v>
      </c>
    </row>
    <row r="1828" spans="1:31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6"/>
      <c r="V1828" s="2"/>
      <c r="W1828">
        <v>6215</v>
      </c>
      <c r="X1828" s="2">
        <v>6579000000</v>
      </c>
      <c r="Y1828" s="6">
        <v>47424.586669999997</v>
      </c>
      <c r="Z1828" s="38">
        <v>10010</v>
      </c>
      <c r="AA1828" s="86">
        <f>+((DETALLE_GD_1[[#This Row],[VALOR X UN (GD)]]-DETALLE_GD_1[[#This Row],[VALOR PPTO]])/DETALLE_GD_1[[#This Row],[VALOR PPTO]])</f>
        <v>8.7085629232500571E-6</v>
      </c>
      <c r="AB1828" s="2">
        <f>+DETALLE_GD_1[[#This Row],[VALOR PPTO]]*DETALLE_GD_1[[#This Row],[CANTIDAD RECIBIDA]]</f>
        <v>47424.587</v>
      </c>
      <c r="AC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28" s="3">
        <f>+DETALLE_GD_1[[#This Row],[CANTIDAD SOLICITADA]]-DETALLE_GD_1[[#This Row],[DEVOLUCIÓN]]</f>
        <v>10</v>
      </c>
      <c r="AE1828" s="38">
        <f>+_xlfn.XLOOKUP(DETALLE_GD_1[[#This Row],[CODIGO]],PRODUCTOS[CODIGO],PRODUCTOS[DESC CORTA],"",0)</f>
        <v>0</v>
      </c>
    </row>
    <row r="1829" spans="1:31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6"/>
      <c r="V1829" s="2"/>
      <c r="W1829">
        <v>6215</v>
      </c>
      <c r="X1829" s="2">
        <v>6579000000</v>
      </c>
      <c r="Y1829" s="6">
        <v>446685</v>
      </c>
      <c r="Z1829" s="38">
        <v>10010</v>
      </c>
      <c r="AA1829" s="86">
        <f>+((DETALLE_GD_1[[#This Row],[VALOR X UN (GD)]]-DETALLE_GD_1[[#This Row],[VALOR PPTO]])/DETALLE_GD_1[[#This Row],[VALOR PPTO]])</f>
        <v>0.31116782632056145</v>
      </c>
      <c r="AB1829" s="2">
        <f>+DETALLE_GD_1[[#This Row],[VALOR PPTO]]*DETALLE_GD_1[[#This Row],[CANTIDAD RECIBIDA]]</f>
        <v>446685</v>
      </c>
      <c r="AC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29" s="3">
        <f>+DETALLE_GD_1[[#This Row],[CANTIDAD SOLICITADA]]-DETALLE_GD_1[[#This Row],[DEVOLUCIÓN]]</f>
        <v>15</v>
      </c>
      <c r="AE1829" s="38">
        <f>+_xlfn.XLOOKUP(DETALLE_GD_1[[#This Row],[CODIGO]],PRODUCTOS[CODIGO],PRODUCTOS[DESC CORTA],"",0)</f>
        <v>0</v>
      </c>
    </row>
    <row r="1830" spans="1:31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6"/>
      <c r="V1830" s="2"/>
      <c r="W1830">
        <v>6215</v>
      </c>
      <c r="X1830" s="2">
        <v>6579000000</v>
      </c>
      <c r="Y1830" s="6">
        <v>499636</v>
      </c>
      <c r="Z1830" s="38">
        <v>10010</v>
      </c>
      <c r="AA1830" s="86">
        <f>+((DETALLE_GD_1[[#This Row],[VALOR X UN (GD)]]-DETALLE_GD_1[[#This Row],[VALOR PPTO]])/DETALLE_GD_1[[#This Row],[VALOR PPTO]])</f>
        <v>0</v>
      </c>
      <c r="AB1830" s="2">
        <f>+DETALLE_GD_1[[#This Row],[VALOR PPTO]]*DETALLE_GD_1[[#This Row],[CANTIDAD RECIBIDA]]</f>
        <v>499636</v>
      </c>
      <c r="AC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0" s="3">
        <f>+DETALLE_GD_1[[#This Row],[CANTIDAD SOLICITADA]]-DETALLE_GD_1[[#This Row],[DEVOLUCIÓN]]</f>
        <v>4</v>
      </c>
      <c r="AE1830" s="38" t="str">
        <f>+_xlfn.XLOOKUP(DETALLE_GD_1[[#This Row],[CODIGO]],PRODUCTOS[CODIGO],PRODUCTOS[DESC CORTA],"",0)</f>
        <v>BARANDA BALCON</v>
      </c>
    </row>
    <row r="1831" spans="1:31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6"/>
      <c r="V1831" s="2"/>
      <c r="W1831">
        <v>6215</v>
      </c>
      <c r="X1831" s="2">
        <v>6579000000</v>
      </c>
      <c r="Y1831" s="6">
        <v>303750</v>
      </c>
      <c r="Z1831" s="38">
        <v>10010</v>
      </c>
      <c r="AA1831" s="86">
        <f>+((DETALLE_GD_1[[#This Row],[VALOR X UN (GD)]]-DETALLE_GD_1[[#This Row],[VALOR PPTO]])/DETALLE_GD_1[[#This Row],[VALOR PPTO]])</f>
        <v>-0.20122798320987653</v>
      </c>
      <c r="AB1831" s="2">
        <f>+DETALLE_GD_1[[#This Row],[VALOR PPTO]]*DETALLE_GD_1[[#This Row],[CANTIDAD RECIBIDA]]</f>
        <v>303750</v>
      </c>
      <c r="AC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1" s="3">
        <f>+DETALLE_GD_1[[#This Row],[CANTIDAD SOLICITADA]]-DETALLE_GD_1[[#This Row],[DEVOLUCIÓN]]</f>
        <v>3</v>
      </c>
      <c r="AE1831" s="38">
        <f>+_xlfn.XLOOKUP(DETALLE_GD_1[[#This Row],[CODIGO]],PRODUCTOS[CODIGO],PRODUCTOS[DESC CORTA],"",0)</f>
        <v>0</v>
      </c>
    </row>
    <row r="1832" spans="1:31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6"/>
      <c r="V1832" s="2"/>
      <c r="W1832">
        <v>6215</v>
      </c>
      <c r="X1832" s="2">
        <v>6579000000</v>
      </c>
      <c r="Y1832" s="6">
        <v>106065</v>
      </c>
      <c r="Z1832" s="38">
        <v>10010</v>
      </c>
      <c r="AA1832" s="86">
        <f>+((DETALLE_GD_1[[#This Row],[VALOR X UN (GD)]]-DETALLE_GD_1[[#This Row],[VALOR PPTO]])/DETALLE_GD_1[[#This Row],[VALOR PPTO]])</f>
        <v>0</v>
      </c>
      <c r="AB1832" s="2">
        <f>+DETALLE_GD_1[[#This Row],[VALOR PPTO]]*DETALLE_GD_1[[#This Row],[CANTIDAD RECIBIDA]]</f>
        <v>106065</v>
      </c>
      <c r="AC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2" s="3">
        <f>+DETALLE_GD_1[[#This Row],[CANTIDAD SOLICITADA]]-DETALLE_GD_1[[#This Row],[DEVOLUCIÓN]]</f>
        <v>5</v>
      </c>
      <c r="AE1832" s="38" t="str">
        <f>+_xlfn.XLOOKUP(DETALLE_GD_1[[#This Row],[CODIGO]],PRODUCTOS[CODIGO],PRODUCTOS[DESC CORTA],"",0)</f>
        <v>COLA FRIA</v>
      </c>
    </row>
    <row r="1833" spans="1:31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6"/>
      <c r="V1833" s="2"/>
      <c r="W1833">
        <v>6215</v>
      </c>
      <c r="X1833" s="2">
        <v>6579000000</v>
      </c>
      <c r="Y1833" s="6">
        <v>384936</v>
      </c>
      <c r="Z1833" s="38">
        <v>10010</v>
      </c>
      <c r="AA1833" s="86">
        <f>+((DETALLE_GD_1[[#This Row],[VALOR X UN (GD)]]-DETALLE_GD_1[[#This Row],[VALOR PPTO]])/DETALLE_GD_1[[#This Row],[VALOR PPTO]])</f>
        <v>0</v>
      </c>
      <c r="AB1833" s="2">
        <f>+DETALLE_GD_1[[#This Row],[VALOR PPTO]]*DETALLE_GD_1[[#This Row],[CANTIDAD RECIBIDA]]</f>
        <v>384936</v>
      </c>
      <c r="AC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3" s="3">
        <f>+DETALLE_GD_1[[#This Row],[CANTIDAD SOLICITADA]]-DETALLE_GD_1[[#This Row],[DEVOLUCIÓN]]</f>
        <v>516</v>
      </c>
      <c r="AE1833" s="38">
        <f>+_xlfn.XLOOKUP(DETALLE_GD_1[[#This Row],[CODIGO]],PRODUCTOS[CODIGO],PRODUCTOS[DESC CORTA],"",0)</f>
        <v>0</v>
      </c>
    </row>
    <row r="1834" spans="1:31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6"/>
      <c r="V1834" s="2"/>
      <c r="W1834">
        <v>6215</v>
      </c>
      <c r="X1834" s="2">
        <v>6579000000</v>
      </c>
      <c r="Y1834" s="6">
        <v>221638.90909199993</v>
      </c>
      <c r="Z1834" s="38">
        <v>10010</v>
      </c>
      <c r="AA1834" s="86">
        <f>+((DETALLE_GD_1[[#This Row],[VALOR X UN (GD)]]-DETALLE_GD_1[[#This Row],[VALOR PPTO]])/DETALLE_GD_1[[#This Row],[VALOR PPTO]])</f>
        <v>4.0877299165732523E-7</v>
      </c>
      <c r="AB1834" s="2">
        <f>+DETALLE_GD_1[[#This Row],[VALOR PPTO]]*DETALLE_GD_1[[#This Row],[CANTIDAD RECIBIDA]]</f>
        <v>221638.90919999999</v>
      </c>
      <c r="AC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34" s="3">
        <f>+DETALLE_GD_1[[#This Row],[CANTIDAD SOLICITADA]]-DETALLE_GD_1[[#This Row],[DEVOLUCIÓN]]</f>
        <v>6</v>
      </c>
      <c r="AE1834" s="38" t="str">
        <f>+_xlfn.XLOOKUP(DETALLE_GD_1[[#This Row],[CODIGO]],PRODUCTOS[CODIGO],PRODUCTOS[DESC CORTA],"",0)</f>
        <v>CLAVO R20</v>
      </c>
    </row>
    <row r="1835" spans="1:31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6"/>
      <c r="V1835" s="2"/>
      <c r="W1835">
        <v>6215</v>
      </c>
      <c r="X1835" s="2">
        <v>6579000000</v>
      </c>
      <c r="Y1835" s="6">
        <v>419999.53920000035</v>
      </c>
      <c r="Z1835" s="38">
        <v>10010</v>
      </c>
      <c r="AA1835" s="86">
        <f>+((DETALLE_GD_1[[#This Row],[VALOR X UN (GD)]]-DETALLE_GD_1[[#This Row],[VALOR PPTO]])/DETALLE_GD_1[[#This Row],[VALOR PPTO]])</f>
        <v>2.4467885106154486E-2</v>
      </c>
      <c r="AB1835" s="2">
        <f>+DETALLE_GD_1[[#This Row],[VALOR PPTO]]*DETALLE_GD_1[[#This Row],[CANTIDAD RECIBIDA]]</f>
        <v>419999.51999999996</v>
      </c>
      <c r="AC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5" s="3">
        <f>+DETALLE_GD_1[[#This Row],[CANTIDAD SOLICITADA]]-DETALLE_GD_1[[#This Row],[DEVOLUCIÓN]]</f>
        <v>600</v>
      </c>
      <c r="AE1835" s="38">
        <f>+_xlfn.XLOOKUP(DETALLE_GD_1[[#This Row],[CODIGO]],PRODUCTOS[CODIGO],PRODUCTOS[DESC CORTA],"",0)</f>
        <v>0</v>
      </c>
    </row>
    <row r="1836" spans="1:31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6"/>
      <c r="V1836" s="2"/>
      <c r="W1836">
        <v>6215</v>
      </c>
      <c r="X1836" s="2">
        <v>6579000000</v>
      </c>
      <c r="Y1836" s="6">
        <v>97092.640572000033</v>
      </c>
      <c r="Z1836" s="38">
        <v>10010</v>
      </c>
      <c r="AA1836" s="86">
        <f>+((DETALLE_GD_1[[#This Row],[VALOR X UN (GD)]]-DETALLE_GD_1[[#This Row],[VALOR PPTO]])/DETALLE_GD_1[[#This Row],[VALOR PPTO]])</f>
        <v>3.7016193713539148E-6</v>
      </c>
      <c r="AB1836" s="2">
        <f>+DETALLE_GD_1[[#This Row],[VALOR PPTO]]*DETALLE_GD_1[[#This Row],[CANTIDAD RECIBIDA]]</f>
        <v>97092.640799999994</v>
      </c>
      <c r="AC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6" s="3">
        <f>+DETALLE_GD_1[[#This Row],[CANTIDAD SOLICITADA]]-DETALLE_GD_1[[#This Row],[DEVOLUCIÓN]]</f>
        <v>6</v>
      </c>
      <c r="AE1836" s="38" t="str">
        <f>+_xlfn.XLOOKUP(DETALLE_GD_1[[#This Row],[CODIGO]],PRODUCTOS[CODIGO],PRODUCTOS[DESC CORTA],"",0)</f>
        <v>GRAPA T40</v>
      </c>
    </row>
    <row r="1837" spans="1:31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6"/>
      <c r="V1837" s="2"/>
      <c r="W1837">
        <v>6215</v>
      </c>
      <c r="X1837" s="2">
        <v>6579000000</v>
      </c>
      <c r="Y1837" s="6">
        <v>210000.00000000015</v>
      </c>
      <c r="Z1837" s="38">
        <v>10010</v>
      </c>
      <c r="AA1837" s="86">
        <f>+((DETALLE_GD_1[[#This Row],[VALOR X UN (GD)]]-DETALLE_GD_1[[#This Row],[VALOR PPTO]])/DETALLE_GD_1[[#This Row],[VALOR PPTO]])</f>
        <v>0</v>
      </c>
      <c r="AB1837" s="2">
        <f>+DETALLE_GD_1[[#This Row],[VALOR PPTO]]*DETALLE_GD_1[[#This Row],[CANTIDAD RECIBIDA]]</f>
        <v>210000</v>
      </c>
      <c r="AC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7" s="3">
        <f>+DETALLE_GD_1[[#This Row],[CANTIDAD SOLICITADA]]-DETALLE_GD_1[[#This Row],[DEVOLUCIÓN]]</f>
        <v>6</v>
      </c>
      <c r="AE1837" s="38" t="str">
        <f>+_xlfn.XLOOKUP(DETALLE_GD_1[[#This Row],[CODIGO]],PRODUCTOS[CODIGO],PRODUCTOS[DESC CORTA],"",0)</f>
        <v>CLAVO HELICOIDAL PROFIX</v>
      </c>
    </row>
    <row r="1838" spans="1:31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760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6"/>
      <c r="V1838" s="2"/>
      <c r="W1838">
        <v>6215</v>
      </c>
      <c r="X1838" s="2">
        <v>6579000000</v>
      </c>
      <c r="Y1838" s="6">
        <v>294184.27981800004</v>
      </c>
      <c r="Z1838" s="38">
        <v>10010</v>
      </c>
      <c r="AA1838" s="86">
        <f>+((DETALLE_GD_1[[#This Row],[VALOR X UN (GD)]]-DETALLE_GD_1[[#This Row],[VALOR PPTO]])/DETALLE_GD_1[[#This Row],[VALOR PPTO]])</f>
        <v>-9.504246800645691E-7</v>
      </c>
      <c r="AB1838" s="2">
        <f>+DETALLE_GD_1[[#This Row],[VALOR PPTO]]*DETALLE_GD_1[[#This Row],[CANTIDAD RECIBIDA]]</f>
        <v>294184.27980000002</v>
      </c>
      <c r="AC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8" s="3">
        <f>+DETALLE_GD_1[[#This Row],[CANTIDAD SOLICITADA]]-DETALLE_GD_1[[#This Row],[DEVOLUCIÓN]]</f>
        <v>6</v>
      </c>
      <c r="AE1838" s="38">
        <f>+_xlfn.XLOOKUP(DETALLE_GD_1[[#This Row],[CODIGO]],PRODUCTOS[CODIGO],PRODUCTOS[DESC CORTA],"",0)</f>
        <v>0</v>
      </c>
    </row>
    <row r="1839" spans="1:31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787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6" t="s">
        <v>2012</v>
      </c>
      <c r="V1839" s="2">
        <v>1069726</v>
      </c>
      <c r="W1839">
        <v>6215</v>
      </c>
      <c r="X1839" s="2">
        <v>6579000000</v>
      </c>
      <c r="Y1839" s="6">
        <v>30212.828690000009</v>
      </c>
      <c r="Z1839" s="38">
        <v>10010</v>
      </c>
      <c r="AA1839" s="86">
        <f>+((DETALLE_GD_1[[#This Row],[VALOR X UN (GD)]]-DETALLE_GD_1[[#This Row],[VALOR PPTO]])/DETALLE_GD_1[[#This Row],[VALOR PPTO]])</f>
        <v>5.6598473449896557E-6</v>
      </c>
      <c r="AB1839" s="2">
        <f>+DETALLE_GD_1[[#This Row],[VALOR PPTO]]*DETALLE_GD_1[[#This Row],[CANTIDAD RECIBIDA]]</f>
        <v>30212.829000000002</v>
      </c>
      <c r="AC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39" s="3">
        <f>+DETALLE_GD_1[[#This Row],[CANTIDAD SOLICITADA]]-DETALLE_GD_1[[#This Row],[DEVOLUCIÓN]]</f>
        <v>10</v>
      </c>
      <c r="AE1839" s="38" t="str">
        <f>+_xlfn.XLOOKUP(DETALLE_GD_1[[#This Row],[CODIGO]],PRODUCTOS[CODIGO],PRODUCTOS[DESC CORTA],"",0)</f>
        <v>TOPE DE PUERTA</v>
      </c>
    </row>
    <row r="1840" spans="1:31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6"/>
      <c r="V1840" s="2"/>
      <c r="W1840">
        <v>6215</v>
      </c>
      <c r="X1840" s="2">
        <v>6579000000</v>
      </c>
      <c r="Y1840" s="6">
        <v>8122.3701849999998</v>
      </c>
      <c r="Z1840" s="38">
        <v>10010</v>
      </c>
      <c r="AA1840" s="86">
        <f>+((DETALLE_GD_1[[#This Row],[VALOR X UN (GD)]]-DETALLE_GD_1[[#This Row],[VALOR PPTO]])/DETALLE_GD_1[[#This Row],[VALOR PPTO]])</f>
        <v>-1.5229545071204172E-3</v>
      </c>
      <c r="AB1840" s="2">
        <f>+DETALLE_GD_1[[#This Row],[VALOR PPTO]]*DETALLE_GD_1[[#This Row],[CANTIDAD RECIBIDA]]</f>
        <v>8122.37</v>
      </c>
      <c r="AC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0" s="3">
        <f>+DETALLE_GD_1[[#This Row],[CANTIDAD SOLICITADA]]-DETALLE_GD_1[[#This Row],[DEVOLUCIÓN]]</f>
        <v>5</v>
      </c>
      <c r="AE1840" s="38" t="str">
        <f>+_xlfn.XLOOKUP(DETALLE_GD_1[[#This Row],[CODIGO]],PRODUCTOS[CODIGO],PRODUCTOS[DESC CORTA],"",0)</f>
        <v>HUAIPE BLANCO BOLSA</v>
      </c>
    </row>
    <row r="1841" spans="1:31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6"/>
      <c r="V1841" s="2"/>
      <c r="W1841">
        <v>6215</v>
      </c>
      <c r="X1841" s="2">
        <v>6579000000</v>
      </c>
      <c r="Y1841" s="6">
        <v>10545.292710000002</v>
      </c>
      <c r="Z1841" s="38">
        <v>10010</v>
      </c>
      <c r="AA1841" s="86">
        <f>+((DETALLE_GD_1[[#This Row],[VALOR X UN (GD)]]-DETALLE_GD_1[[#This Row],[VALOR PPTO]])/DETALLE_GD_1[[#This Row],[VALOR PPTO]])</f>
        <v>8.0197633209320524E-2</v>
      </c>
      <c r="AB1841" s="2">
        <f>+DETALLE_GD_1[[#This Row],[VALOR PPTO]]*DETALLE_GD_1[[#This Row],[CANTIDAD RECIBIDA]]</f>
        <v>10545.2925</v>
      </c>
      <c r="AC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1" s="3">
        <f>+DETALLE_GD_1[[#This Row],[CANTIDAD SOLICITADA]]-DETALLE_GD_1[[#This Row],[DEVOLUCIÓN]]</f>
        <v>5</v>
      </c>
      <c r="AE1841" s="38" t="str">
        <f>+_xlfn.XLOOKUP(DETALLE_GD_1[[#This Row],[CODIGO]],PRODUCTOS[CODIGO],PRODUCTOS[DESC CORTA],"",0)</f>
        <v>TRAPOS DE ASEO</v>
      </c>
    </row>
    <row r="1842" spans="1:31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6"/>
      <c r="V1842" s="2"/>
      <c r="W1842">
        <v>6215</v>
      </c>
      <c r="X1842" s="2">
        <v>6579000000</v>
      </c>
      <c r="Y1842" s="6">
        <v>10653.786550000001</v>
      </c>
      <c r="Z1842" s="38">
        <v>10010</v>
      </c>
      <c r="AA1842" s="86">
        <f>+((DETALLE_GD_1[[#This Row],[VALOR X UN (GD)]]-DETALLE_GD_1[[#This Row],[VALOR PPTO]])/DETALLE_GD_1[[#This Row],[VALOR PPTO]])</f>
        <v>-2.9828502758151007E-2</v>
      </c>
      <c r="AB1842" s="2">
        <f>+DETALLE_GD_1[[#This Row],[VALOR PPTO]]*DETALLE_GD_1[[#This Row],[CANTIDAD RECIBIDA]]</f>
        <v>10653.786500000002</v>
      </c>
      <c r="AC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2" s="3">
        <f>+DETALLE_GD_1[[#This Row],[CANTIDAD SOLICITADA]]-DETALLE_GD_1[[#This Row],[DEVOLUCIÓN]]</f>
        <v>5</v>
      </c>
      <c r="AE1842" s="38" t="str">
        <f>+_xlfn.XLOOKUP(DETALLE_GD_1[[#This Row],[CODIGO]],PRODUCTOS[CODIGO],PRODUCTOS[DESC CORTA],"",0)</f>
        <v>DUCO</v>
      </c>
    </row>
    <row r="1843" spans="1:31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6"/>
      <c r="V1843" s="2"/>
      <c r="W1843">
        <v>6215</v>
      </c>
      <c r="X1843" s="2">
        <v>6579000000</v>
      </c>
      <c r="Y1843" s="6">
        <v>16373.62319</v>
      </c>
      <c r="Z1843" s="38">
        <v>10010</v>
      </c>
      <c r="AA1843" s="86">
        <f>+((DETALLE_GD_1[[#This Row],[VALOR X UN (GD)]]-DETALLE_GD_1[[#This Row],[VALOR PPTO]])/DETALLE_GD_1[[#This Row],[VALOR PPTO]])</f>
        <v>2.9704910147253297E-2</v>
      </c>
      <c r="AB1843" s="2">
        <f>+DETALLE_GD_1[[#This Row],[VALOR PPTO]]*DETALLE_GD_1[[#This Row],[CANTIDAD RECIBIDA]]</f>
        <v>16373.623</v>
      </c>
      <c r="AC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3" s="3">
        <f>+DETALLE_GD_1[[#This Row],[CANTIDAD SOLICITADA]]-DETALLE_GD_1[[#This Row],[DEVOLUCIÓN]]</f>
        <v>5</v>
      </c>
      <c r="AE1843" s="38">
        <f>+_xlfn.XLOOKUP(DETALLE_GD_1[[#This Row],[CODIGO]],PRODUCTOS[CODIGO],PRODUCTOS[DESC CORTA],"",0)</f>
        <v>0</v>
      </c>
    </row>
    <row r="1844" spans="1:31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6"/>
      <c r="V1844" s="2"/>
      <c r="W1844">
        <v>6215</v>
      </c>
      <c r="X1844" s="2">
        <v>6579000000</v>
      </c>
      <c r="Y1844" s="6">
        <v>106065</v>
      </c>
      <c r="Z1844" s="38">
        <v>10010</v>
      </c>
      <c r="AA1844" s="86">
        <f>+((DETALLE_GD_1[[#This Row],[VALOR X UN (GD)]]-DETALLE_GD_1[[#This Row],[VALOR PPTO]])/DETALLE_GD_1[[#This Row],[VALOR PPTO]])</f>
        <v>0</v>
      </c>
      <c r="AB1844" s="2">
        <f>+DETALLE_GD_1[[#This Row],[VALOR PPTO]]*DETALLE_GD_1[[#This Row],[CANTIDAD RECIBIDA]]</f>
        <v>106065</v>
      </c>
      <c r="AC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4" s="3">
        <f>+DETALLE_GD_1[[#This Row],[CANTIDAD SOLICITADA]]-DETALLE_GD_1[[#This Row],[DEVOLUCIÓN]]</f>
        <v>5</v>
      </c>
      <c r="AE1844" s="38" t="str">
        <f>+_xlfn.XLOOKUP(DETALLE_GD_1[[#This Row],[CODIGO]],PRODUCTOS[CODIGO],PRODUCTOS[DESC CORTA],"",0)</f>
        <v>COLA FRIA</v>
      </c>
    </row>
    <row r="1845" spans="1:31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6"/>
      <c r="V1845" s="2"/>
      <c r="W1845">
        <v>6215</v>
      </c>
      <c r="X1845" s="2">
        <v>6579000000</v>
      </c>
      <c r="Y1845" s="6">
        <v>405989.40789499989</v>
      </c>
      <c r="Z1845" s="38">
        <v>10010</v>
      </c>
      <c r="AA1845" s="86">
        <f>+((DETALLE_GD_1[[#This Row],[VALOR X UN (GD)]]-DETALLE_GD_1[[#This Row],[VALOR PPTO]])/DETALLE_GD_1[[#This Row],[VALOR PPTO]])</f>
        <v>2.7122855382473474E-2</v>
      </c>
      <c r="AB1845" s="2">
        <f>+DETALLE_GD_1[[#This Row],[VALOR PPTO]]*DETALLE_GD_1[[#This Row],[CANTIDAD RECIBIDA]]</f>
        <v>405989.40799999994</v>
      </c>
      <c r="AC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5" s="3">
        <f>+DETALLE_GD_1[[#This Row],[CANTIDAD SOLICITADA]]-DETALLE_GD_1[[#This Row],[DEVOLUCIÓN]]</f>
        <v>5</v>
      </c>
      <c r="AE1845" s="38">
        <f>+_xlfn.XLOOKUP(DETALLE_GD_1[[#This Row],[CODIGO]],PRODUCTOS[CODIGO],PRODUCTOS[DESC CORTA],"",0)</f>
        <v>0</v>
      </c>
    </row>
    <row r="1846" spans="1:31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6"/>
      <c r="V1846" s="2"/>
      <c r="W1846">
        <v>6215</v>
      </c>
      <c r="X1846" s="2">
        <v>6579000000</v>
      </c>
      <c r="Y1846" s="6">
        <v>239447.5</v>
      </c>
      <c r="Z1846" s="38">
        <v>10010</v>
      </c>
      <c r="AA1846" s="86">
        <f>+((DETALLE_GD_1[[#This Row],[VALOR X UN (GD)]]-DETALLE_GD_1[[#This Row],[VALOR PPTO]])/DETALLE_GD_1[[#This Row],[VALOR PPTO]])</f>
        <v>1.0440702032804685E-5</v>
      </c>
      <c r="AB1846" s="2">
        <f>+DETALLE_GD_1[[#This Row],[VALOR PPTO]]*DETALLE_GD_1[[#This Row],[CANTIDAD RECIBIDA]]</f>
        <v>239447.5</v>
      </c>
      <c r="AC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6" s="3">
        <f>+DETALLE_GD_1[[#This Row],[CANTIDAD SOLICITADA]]-DETALLE_GD_1[[#This Row],[DEVOLUCIÓN]]</f>
        <v>5</v>
      </c>
      <c r="AE1846" s="38">
        <f>+_xlfn.XLOOKUP(DETALLE_GD_1[[#This Row],[CODIGO]],PRODUCTOS[CODIGO],PRODUCTOS[DESC CORTA],"",0)</f>
        <v>0</v>
      </c>
    </row>
    <row r="1847" spans="1:31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6"/>
      <c r="V1847" s="2"/>
      <c r="W1847">
        <v>6215</v>
      </c>
      <c r="X1847" s="2">
        <v>6579000000</v>
      </c>
      <c r="Y1847" s="6">
        <v>230300</v>
      </c>
      <c r="Z1847" s="38">
        <v>10010</v>
      </c>
      <c r="AA1847" s="86">
        <f>+((DETALLE_GD_1[[#This Row],[VALOR X UN (GD)]]-DETALLE_GD_1[[#This Row],[VALOR PPTO]])/DETALLE_GD_1[[#This Row],[VALOR PPTO]])</f>
        <v>0</v>
      </c>
      <c r="AB1847" s="2">
        <f>+DETALLE_GD_1[[#This Row],[VALOR PPTO]]*DETALLE_GD_1[[#This Row],[CANTIDAD RECIBIDA]]</f>
        <v>230300</v>
      </c>
      <c r="AC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7" s="3">
        <f>+DETALLE_GD_1[[#This Row],[CANTIDAD SOLICITADA]]-DETALLE_GD_1[[#This Row],[DEVOLUCIÓN]]</f>
        <v>5</v>
      </c>
      <c r="AE1847" s="38">
        <f>+_xlfn.XLOOKUP(DETALLE_GD_1[[#This Row],[CODIGO]],PRODUCTOS[CODIGO],PRODUCTOS[DESC CORTA],"",0)</f>
        <v>0</v>
      </c>
    </row>
    <row r="1848" spans="1:31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6" t="s">
        <v>2012</v>
      </c>
      <c r="V1848" s="2">
        <v>197636</v>
      </c>
      <c r="W1848">
        <v>6215</v>
      </c>
      <c r="X1848" s="2">
        <v>6579000000</v>
      </c>
      <c r="Y1848" s="6">
        <v>214441.72881599999</v>
      </c>
      <c r="Z1848" s="38">
        <v>10010</v>
      </c>
      <c r="AA1848" s="86">
        <f>+((DETALLE_GD_1[[#This Row],[VALOR X UN (GD)]]-DETALLE_GD_1[[#This Row],[VALOR PPTO]])/DETALLE_GD_1[[#This Row],[VALOR PPTO]])</f>
        <v>-7.8369675821472515E-2</v>
      </c>
      <c r="AB1848" s="2">
        <f>+DETALLE_GD_1[[#This Row],[VALOR PPTO]]*DETALLE_GD_1[[#This Row],[CANTIDAD RECIBIDA]]</f>
        <v>214441.7292</v>
      </c>
      <c r="AC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8" s="3">
        <f>+DETALLE_GD_1[[#This Row],[CANTIDAD SOLICITADA]]-DETALLE_GD_1[[#This Row],[DEVOLUCIÓN]]</f>
        <v>12</v>
      </c>
      <c r="AE1848" s="38" t="str">
        <f>+_xlfn.XLOOKUP(DETALLE_GD_1[[#This Row],[CODIGO]],PRODUCTOS[CODIGO],PRODUCTOS[DESC CORTA],"",0)</f>
        <v>VENTILACIÓN PASIVA</v>
      </c>
    </row>
    <row r="1849" spans="1:31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6" t="s">
        <v>2022</v>
      </c>
      <c r="V1849" s="2">
        <v>5956308</v>
      </c>
      <c r="W1849">
        <v>6215</v>
      </c>
      <c r="X1849" s="2">
        <v>6579000000</v>
      </c>
      <c r="Y1849" s="6">
        <v>82588.303440000003</v>
      </c>
      <c r="Z1849" s="38">
        <v>10010</v>
      </c>
      <c r="AA1849" s="86">
        <f>+((DETALLE_GD_1[[#This Row],[VALOR X UN (GD)]]-DETALLE_GD_1[[#This Row],[VALOR PPTO]])/DETALLE_GD_1[[#This Row],[VALOR PPTO]])</f>
        <v>2.4007031891756181E-2</v>
      </c>
      <c r="AB1849" s="2">
        <f>+DETALLE_GD_1[[#This Row],[VALOR PPTO]]*DETALLE_GD_1[[#This Row],[CANTIDAD RECIBIDA]]</f>
        <v>82588.301999999996</v>
      </c>
      <c r="AC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49" s="3">
        <f>+DETALLE_GD_1[[#This Row],[CANTIDAD SOLICITADA]]-DETALLE_GD_1[[#This Row],[DEVOLUCIÓN]]</f>
        <v>60</v>
      </c>
      <c r="AE1849" s="38">
        <f>+_xlfn.XLOOKUP(DETALLE_GD_1[[#This Row],[CODIGO]],PRODUCTOS[CODIGO],PRODUCTOS[DESC CORTA],"",0)</f>
        <v>0</v>
      </c>
    </row>
    <row r="1850" spans="1:31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6"/>
      <c r="V1850" s="2"/>
      <c r="W1850">
        <v>6215</v>
      </c>
      <c r="X1850" s="2">
        <v>6579000000</v>
      </c>
      <c r="Y1850" s="6">
        <v>35197.460000000006</v>
      </c>
      <c r="Z1850" s="38">
        <v>10010</v>
      </c>
      <c r="AA1850" s="86">
        <f>+((DETALLE_GD_1[[#This Row],[VALOR X UN (GD)]]-DETALLE_GD_1[[#This Row],[VALOR PPTO]])/DETALLE_GD_1[[#This Row],[VALOR PPTO]])</f>
        <v>-1.4205554371625315E-5</v>
      </c>
      <c r="AB1850" s="2">
        <f>+DETALLE_GD_1[[#This Row],[VALOR PPTO]]*DETALLE_GD_1[[#This Row],[CANTIDAD RECIBIDA]]</f>
        <v>35197.5</v>
      </c>
      <c r="AC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0" s="3">
        <f>+DETALLE_GD_1[[#This Row],[CANTIDAD SOLICITADA]]-DETALLE_GD_1[[#This Row],[DEVOLUCIÓN]]</f>
        <v>1000</v>
      </c>
      <c r="AE1850" s="38">
        <f>+_xlfn.XLOOKUP(DETALLE_GD_1[[#This Row],[CODIGO]],PRODUCTOS[CODIGO],PRODUCTOS[DESC CORTA],"",0)</f>
        <v>0</v>
      </c>
    </row>
    <row r="1851" spans="1:31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6"/>
      <c r="V1851" s="2"/>
      <c r="W1851">
        <v>6215</v>
      </c>
      <c r="X1851" s="2">
        <v>6579000000</v>
      </c>
      <c r="Y1851" s="6">
        <v>335149.81132199999</v>
      </c>
      <c r="Z1851" s="38">
        <v>10010</v>
      </c>
      <c r="AA1851" s="86">
        <f>+((DETALLE_GD_1[[#This Row],[VALOR X UN (GD)]]-DETALLE_GD_1[[#This Row],[VALOR PPTO]])/DETALLE_GD_1[[#This Row],[VALOR PPTO]])</f>
        <v>-8.240437756665854E-2</v>
      </c>
      <c r="AB1851" s="2">
        <f>+DETALLE_GD_1[[#This Row],[VALOR PPTO]]*DETALLE_GD_1[[#This Row],[CANTIDAD RECIBIDA]]</f>
        <v>335149.81140000001</v>
      </c>
      <c r="AC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1" s="3">
        <f>+DETALLE_GD_1[[#This Row],[CANTIDAD SOLICITADA]]-DETALLE_GD_1[[#This Row],[DEVOLUCIÓN]]</f>
        <v>6</v>
      </c>
      <c r="AE1851" s="38">
        <f>+_xlfn.XLOOKUP(DETALLE_GD_1[[#This Row],[CODIGO]],PRODUCTOS[CODIGO],PRODUCTOS[DESC CORTA],"",0)</f>
        <v>0</v>
      </c>
    </row>
    <row r="1852" spans="1:31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6"/>
      <c r="V1852" s="2"/>
      <c r="W1852">
        <v>6215</v>
      </c>
      <c r="X1852" s="2">
        <v>6579000000</v>
      </c>
      <c r="Y1852" s="6">
        <v>70000.370859999995</v>
      </c>
      <c r="Z1852" s="38">
        <v>10010</v>
      </c>
      <c r="AA1852" s="86">
        <f>+((DETALLE_GD_1[[#This Row],[VALOR X UN (GD)]]-DETALLE_GD_1[[#This Row],[VALOR PPTO]])/DETALLE_GD_1[[#This Row],[VALOR PPTO]])</f>
        <v>-5.2971147976295791E-6</v>
      </c>
      <c r="AB1852" s="2">
        <f>+DETALLE_GD_1[[#This Row],[VALOR PPTO]]*DETALLE_GD_1[[#This Row],[CANTIDAD RECIBIDA]]</f>
        <v>70000.370800000004</v>
      </c>
      <c r="AC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2" s="3">
        <f>+DETALLE_GD_1[[#This Row],[CANTIDAD SOLICITADA]]-DETALLE_GD_1[[#This Row],[DEVOLUCIÓN]]</f>
        <v>4</v>
      </c>
      <c r="AE1852" s="38" t="str">
        <f>+_xlfn.XLOOKUP(DETALLE_GD_1[[#This Row],[CODIGO]],PRODUCTOS[CODIGO],PRODUCTOS[DESC CORTA],"",0)</f>
        <v>GRAPA T50</v>
      </c>
    </row>
    <row r="1853" spans="1:31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6"/>
      <c r="V1853" s="2"/>
      <c r="W1853">
        <v>6215</v>
      </c>
      <c r="X1853" s="2">
        <v>6579000000</v>
      </c>
      <c r="Y1853" s="6">
        <v>16202.162000000002</v>
      </c>
      <c r="Z1853" s="38">
        <v>10010</v>
      </c>
      <c r="AA1853" s="86">
        <f>+((DETALLE_GD_1[[#This Row],[VALOR X UN (GD)]]-DETALLE_GD_1[[#This Row],[VALOR PPTO]])/DETALLE_GD_1[[#This Row],[VALOR PPTO]])</f>
        <v>-1.2344002666275806E-5</v>
      </c>
      <c r="AB1853" s="2">
        <f>+DETALLE_GD_1[[#This Row],[VALOR PPTO]]*DETALLE_GD_1[[#This Row],[CANTIDAD RECIBIDA]]</f>
        <v>16202.2</v>
      </c>
      <c r="AC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3" s="3">
        <f>+DETALLE_GD_1[[#This Row],[CANTIDAD SOLICITADA]]-DETALLE_GD_1[[#This Row],[DEVOLUCIÓN]]</f>
        <v>1000</v>
      </c>
      <c r="AE1853" s="38">
        <f>+_xlfn.XLOOKUP(DETALLE_GD_1[[#This Row],[CODIGO]],PRODUCTOS[CODIGO],PRODUCTOS[DESC CORTA],"",0)</f>
        <v>0</v>
      </c>
    </row>
    <row r="1854" spans="1:31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6"/>
      <c r="V1854" s="2"/>
      <c r="W1854">
        <v>6215</v>
      </c>
      <c r="X1854" s="2">
        <v>6579000000</v>
      </c>
      <c r="Y1854" s="6">
        <v>2433712.1634000018</v>
      </c>
      <c r="Z1854" s="38">
        <v>10010</v>
      </c>
      <c r="AA1854" s="86">
        <f>+((DETALLE_GD_1[[#This Row],[VALOR X UN (GD)]]-DETALLE_GD_1[[#This Row],[VALOR PPTO]])/DETALLE_GD_1[[#This Row],[VALOR PPTO]])</f>
        <v>-4.1854446472556059E-3</v>
      </c>
      <c r="AB1854" s="2">
        <f>+DETALLE_GD_1[[#This Row],[VALOR PPTO]]*DETALLE_GD_1[[#This Row],[CANTIDAD RECIBIDA]]</f>
        <v>2433712.176</v>
      </c>
      <c r="AC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4" s="3">
        <f>+DETALLE_GD_1[[#This Row],[CANTIDAD SOLICITADA]]-DETALLE_GD_1[[#This Row],[DEVOLUCIÓN]]</f>
        <v>252</v>
      </c>
      <c r="AE1854" s="38" t="str">
        <f>+_xlfn.XLOOKUP(DETALLE_GD_1[[#This Row],[CODIGO]],PRODUCTOS[CODIGO],PRODUCTOS[DESC CORTA],"",0)</f>
        <v>OSB 9.5</v>
      </c>
    </row>
    <row r="1855" spans="1:31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6"/>
      <c r="V1855" s="2"/>
      <c r="W1855">
        <v>6215</v>
      </c>
      <c r="X1855" s="2">
        <v>6579000000</v>
      </c>
      <c r="Y1855" s="6">
        <v>28575.132740000001</v>
      </c>
      <c r="Z1855" s="38">
        <v>10010</v>
      </c>
      <c r="AA1855" s="86">
        <f>+((DETALLE_GD_1[[#This Row],[VALOR X UN (GD)]]-DETALLE_GD_1[[#This Row],[VALOR PPTO]])/DETALLE_GD_1[[#This Row],[VALOR PPTO]])</f>
        <v>2.3750370645694318E-3</v>
      </c>
      <c r="AB1855" s="2">
        <f>+DETALLE_GD_1[[#This Row],[VALOR PPTO]]*DETALLE_GD_1[[#This Row],[CANTIDAD RECIBIDA]]</f>
        <v>28575.133000000002</v>
      </c>
      <c r="AC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5" s="3">
        <f>+DETALLE_GD_1[[#This Row],[CANTIDAD SOLICITADA]]-DETALLE_GD_1[[#This Row],[DEVOLUCIÓN]]</f>
        <v>10</v>
      </c>
      <c r="AE1855" s="38" t="str">
        <f>+_xlfn.XLOOKUP(DETALLE_GD_1[[#This Row],[CODIGO]],PRODUCTOS[CODIGO],PRODUCTOS[DESC CORTA],"",0)</f>
        <v>RODILLO CHIPORRO</v>
      </c>
    </row>
    <row r="1856" spans="1:31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6"/>
      <c r="V1856" s="2"/>
      <c r="W1856">
        <v>6215</v>
      </c>
      <c r="X1856" s="2">
        <v>6579000000</v>
      </c>
      <c r="Y1856" s="6">
        <v>753519.87729999982</v>
      </c>
      <c r="Z1856" s="38">
        <v>10010</v>
      </c>
      <c r="AA1856" s="86">
        <f>+((DETALLE_GD_1[[#This Row],[VALOR X UN (GD)]]-DETALLE_GD_1[[#This Row],[VALOR PPTO]])/DETALLE_GD_1[[#This Row],[VALOR PPTO]])</f>
        <v>3.1999487631307493E-4</v>
      </c>
      <c r="AB1856" s="2">
        <f>+DETALLE_GD_1[[#This Row],[VALOR PPTO]]*DETALLE_GD_1[[#This Row],[CANTIDAD RECIBIDA]]</f>
        <v>753519.87749999994</v>
      </c>
      <c r="AC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6" s="3">
        <f>+DETALLE_GD_1[[#This Row],[CANTIDAD SOLICITADA]]-DETALLE_GD_1[[#This Row],[DEVOLUCIÓN]]</f>
        <v>5</v>
      </c>
      <c r="AE1856" s="38">
        <f>+_xlfn.XLOOKUP(DETALLE_GD_1[[#This Row],[CODIGO]],PRODUCTOS[CODIGO],PRODUCTOS[DESC CORTA],"",0)</f>
        <v>0</v>
      </c>
    </row>
    <row r="1857" spans="1:31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6"/>
      <c r="V1857" s="2"/>
      <c r="W1857">
        <v>6215</v>
      </c>
      <c r="X1857" s="2">
        <v>6579000000</v>
      </c>
      <c r="Y1857" s="6">
        <v>1419525.7199999995</v>
      </c>
      <c r="Z1857" s="38">
        <v>10010</v>
      </c>
      <c r="AA1857" s="86">
        <f>+((DETALLE_GD_1[[#This Row],[VALOR X UN (GD)]]-DETALLE_GD_1[[#This Row],[VALOR PPTO]])/DETALLE_GD_1[[#This Row],[VALOR PPTO]])</f>
        <v>-5.9588710481868014E-2</v>
      </c>
      <c r="AB1857" s="2">
        <f>+DETALLE_GD_1[[#This Row],[VALOR PPTO]]*DETALLE_GD_1[[#This Row],[CANTIDAD RECIBIDA]]</f>
        <v>1419525.6</v>
      </c>
      <c r="AC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57" s="3">
        <f>+DETALLE_GD_1[[#This Row],[CANTIDAD SOLICITADA]]-DETALLE_GD_1[[#This Row],[DEVOLUCIÓN]]</f>
        <v>3000</v>
      </c>
      <c r="AE1857" s="38" t="str">
        <f>+_xlfn.XLOOKUP(DETALLE_GD_1[[#This Row],[CODIGO]],PRODUCTOS[CODIGO],PRODUCTOS[DESC CORTA],"",0)</f>
        <v>TORNILLO SIMPSON 6"</v>
      </c>
    </row>
    <row r="1858" spans="1:31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6"/>
      <c r="V1858" s="2"/>
      <c r="W1858">
        <v>6215</v>
      </c>
      <c r="X1858" s="2">
        <v>6579000000</v>
      </c>
      <c r="Y1858" s="6">
        <v>61904.880000000005</v>
      </c>
      <c r="Z1858" s="38">
        <v>10010</v>
      </c>
      <c r="AA1858" s="86">
        <f>+((DETALLE_GD_1[[#This Row],[VALOR X UN (GD)]]-DETALLE_GD_1[[#This Row],[VALOR PPTO]])/DETALLE_GD_1[[#This Row],[VALOR PPTO]])</f>
        <v>-8.9062704447319896E-2</v>
      </c>
      <c r="AB1858" s="2">
        <f>+DETALLE_GD_1[[#This Row],[VALOR PPTO]]*DETALLE_GD_1[[#This Row],[CANTIDAD RECIBIDA]]</f>
        <v>61904.700000000004</v>
      </c>
      <c r="AC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8" s="3">
        <f>+DETALLE_GD_1[[#This Row],[CANTIDAD SOLICITADA]]-DETALLE_GD_1[[#This Row],[DEVOLUCIÓN]]</f>
        <v>9000</v>
      </c>
      <c r="AE1858" s="38">
        <f>+_xlfn.XLOOKUP(DETALLE_GD_1[[#This Row],[CODIGO]],PRODUCTOS[CODIGO],PRODUCTOS[DESC CORTA],"",0)</f>
        <v>0</v>
      </c>
    </row>
    <row r="1859" spans="1:31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6"/>
      <c r="V1859" s="2"/>
      <c r="W1859">
        <v>6215</v>
      </c>
      <c r="X1859" s="2">
        <v>6579000000</v>
      </c>
      <c r="Y1859" s="6">
        <v>4880.2160000000003</v>
      </c>
      <c r="Z1859" s="38">
        <v>10010</v>
      </c>
      <c r="AA1859" s="86">
        <f>+((DETALLE_GD_1[[#This Row],[VALOR X UN (GD)]]-DETALLE_GD_1[[#This Row],[VALOR PPTO]])/DETALLE_GD_1[[#This Row],[VALOR PPTO]])</f>
        <v>-4.0981926970292619E-5</v>
      </c>
      <c r="AB1859" s="2">
        <f>+DETALLE_GD_1[[#This Row],[VALOR PPTO]]*DETALLE_GD_1[[#This Row],[CANTIDAD RECIBIDA]]</f>
        <v>4880.2000000000007</v>
      </c>
      <c r="AC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59" s="3">
        <f>+DETALLE_GD_1[[#This Row],[CANTIDAD SOLICITADA]]-DETALLE_GD_1[[#This Row],[DEVOLUCIÓN]]</f>
        <v>1000</v>
      </c>
      <c r="AE1859" s="38" t="str">
        <f>+_xlfn.XLOOKUP(DETALLE_GD_1[[#This Row],[CODIGO]],PRODUCTOS[CODIGO],PRODUCTOS[DESC CORTA],"",0)</f>
        <v>TORNILLO CRS 6X2 1/4</v>
      </c>
    </row>
    <row r="1860" spans="1:31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6"/>
      <c r="V1860" s="2"/>
      <c r="W1860">
        <v>6215</v>
      </c>
      <c r="X1860" s="2">
        <v>6579000000</v>
      </c>
      <c r="Y1860" s="6">
        <v>1919529.035708108</v>
      </c>
      <c r="Z1860" s="38">
        <v>10010</v>
      </c>
      <c r="AA1860" s="86">
        <f>+((DETALLE_GD_1[[#This Row],[VALOR X UN (GD)]]-DETALLE_GD_1[[#This Row],[VALOR PPTO]])/DETALLE_GD_1[[#This Row],[VALOR PPTO]])</f>
        <v>-0.96749640146098337</v>
      </c>
      <c r="AB1860" s="2">
        <f>+DETALLE_GD_1[[#This Row],[VALOR PPTO]]*DETALLE_GD_1[[#This Row],[CANTIDAD RECIBIDA]]</f>
        <v>1919529</v>
      </c>
      <c r="AC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0" s="3">
        <f>+DETALLE_GD_1[[#This Row],[CANTIDAD SOLICITADA]]-DETALLE_GD_1[[#This Row],[DEVOLUCIÓN]]</f>
        <v>18000</v>
      </c>
      <c r="AE1860" s="38" t="str">
        <f>+_xlfn.XLOOKUP(DETALLE_GD_1[[#This Row],[CODIGO]],PRODUCTOS[CODIGO],PRODUCTOS[DESC CORTA],"",0)</f>
        <v>TORNILLO CRS 6X1 5/8</v>
      </c>
    </row>
    <row r="1861" spans="1:31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6"/>
      <c r="V1861" s="2"/>
      <c r="W1861">
        <v>6215</v>
      </c>
      <c r="X1861" s="2">
        <v>6579000000</v>
      </c>
      <c r="Y1861" s="6">
        <v>284688.80861999997</v>
      </c>
      <c r="Z1861" s="38">
        <v>10010</v>
      </c>
      <c r="AA1861" s="86">
        <f>+((DETALLE_GD_1[[#This Row],[VALOR X UN (GD)]]-DETALLE_GD_1[[#This Row],[VALOR PPTO]])/DETALLE_GD_1[[#This Row],[VALOR PPTO]])</f>
        <v>6.7020548080679807E-7</v>
      </c>
      <c r="AB1861" s="2">
        <f>+DETALLE_GD_1[[#This Row],[VALOR PPTO]]*DETALLE_GD_1[[#This Row],[CANTIDAD RECIBIDA]]</f>
        <v>284688.8088</v>
      </c>
      <c r="AC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1" s="3">
        <f>+DETALLE_GD_1[[#This Row],[CANTIDAD SOLICITADA]]-DETALLE_GD_1[[#This Row],[DEVOLUCIÓN]]</f>
        <v>12</v>
      </c>
      <c r="AE1861" s="38">
        <f>+_xlfn.XLOOKUP(DETALLE_GD_1[[#This Row],[CODIGO]],PRODUCTOS[CODIGO],PRODUCTOS[DESC CORTA],"",0)</f>
        <v>0</v>
      </c>
    </row>
    <row r="1862" spans="1:31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6"/>
      <c r="V1862" s="2"/>
      <c r="W1862">
        <v>6215</v>
      </c>
      <c r="X1862" s="2">
        <v>6579000000</v>
      </c>
      <c r="Y1862" s="6">
        <v>256128.94725599996</v>
      </c>
      <c r="Z1862" s="38">
        <v>10010</v>
      </c>
      <c r="AA1862" s="86">
        <f>+((DETALLE_GD_1[[#This Row],[VALOR X UN (GD)]]-DETALLE_GD_1[[#This Row],[VALOR PPTO]])/DETALLE_GD_1[[#This Row],[VALOR PPTO]])</f>
        <v>-8.701081028496091E-2</v>
      </c>
      <c r="AB1862" s="2">
        <f>+DETALLE_GD_1[[#This Row],[VALOR PPTO]]*DETALLE_GD_1[[#This Row],[CANTIDAD RECIBIDA]]</f>
        <v>256128.97440000001</v>
      </c>
      <c r="AC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2" s="3">
        <f>+DETALLE_GD_1[[#This Row],[CANTIDAD SOLICITADA]]-DETALLE_GD_1[[#This Row],[DEVOLUCIÓN]]</f>
        <v>696</v>
      </c>
      <c r="AE1862" s="38" t="str">
        <f>+_xlfn.XLOOKUP(DETALLE_GD_1[[#This Row],[CODIGO]],PRODUCTOS[CODIGO],PRODUCTOS[DESC CORTA],"",0)</f>
        <v>CONECTOR DENTADO</v>
      </c>
    </row>
    <row r="1863" spans="1:31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6"/>
      <c r="V1863" s="2"/>
      <c r="W1863">
        <v>6215</v>
      </c>
      <c r="X1863" s="2">
        <v>6579000000</v>
      </c>
      <c r="Y1863" s="6">
        <v>259675.38458400001</v>
      </c>
      <c r="Z1863" s="38">
        <v>10010</v>
      </c>
      <c r="AA1863" s="86">
        <f>+((DETALLE_GD_1[[#This Row],[VALOR X UN (GD)]]-DETALLE_GD_1[[#This Row],[VALOR PPTO]])/DETALLE_GD_1[[#This Row],[VALOR PPTO]])</f>
        <v>2.6422835104114237E-4</v>
      </c>
      <c r="AB1863" s="2">
        <f>+DETALLE_GD_1[[#This Row],[VALOR PPTO]]*DETALLE_GD_1[[#This Row],[CANTIDAD RECIBIDA]]</f>
        <v>259675.38960000002</v>
      </c>
      <c r="AC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3" s="3">
        <f>+DETALLE_GD_1[[#This Row],[CANTIDAD SOLICITADA]]-DETALLE_GD_1[[#This Row],[DEVOLUCIÓN]]</f>
        <v>264</v>
      </c>
      <c r="AE1863" s="38">
        <f>+_xlfn.XLOOKUP(DETALLE_GD_1[[#This Row],[CODIGO]],PRODUCTOS[CODIGO],PRODUCTOS[DESC CORTA],"",0)</f>
        <v>0</v>
      </c>
    </row>
    <row r="1864" spans="1:31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6" t="s">
        <v>2022</v>
      </c>
      <c r="V1864" s="2">
        <v>10928068</v>
      </c>
      <c r="W1864">
        <v>6215</v>
      </c>
      <c r="X1864" s="2">
        <v>6579000000</v>
      </c>
      <c r="Y1864" s="6">
        <v>350000.00000000029</v>
      </c>
      <c r="Z1864" s="38">
        <v>10010</v>
      </c>
      <c r="AA1864" s="86">
        <f>+((DETALLE_GD_1[[#This Row],[VALOR X UN (GD)]]-DETALLE_GD_1[[#This Row],[VALOR PPTO]])/DETALLE_GD_1[[#This Row],[VALOR PPTO]])</f>
        <v>0</v>
      </c>
      <c r="AB1864" s="2">
        <f>+DETALLE_GD_1[[#This Row],[VALOR PPTO]]*DETALLE_GD_1[[#This Row],[CANTIDAD RECIBIDA]]</f>
        <v>350000</v>
      </c>
      <c r="AC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4" s="3">
        <f>+DETALLE_GD_1[[#This Row],[CANTIDAD SOLICITADA]]-DETALLE_GD_1[[#This Row],[DEVOLUCIÓN]]</f>
        <v>10</v>
      </c>
      <c r="AE1864" s="38" t="str">
        <f>+_xlfn.XLOOKUP(DETALLE_GD_1[[#This Row],[CODIGO]],PRODUCTOS[CODIGO],PRODUCTOS[DESC CORTA],"",0)</f>
        <v>CLAVO HELICOIDAL PROFIX</v>
      </c>
    </row>
    <row r="1865" spans="1:31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6"/>
      <c r="V1865" s="2"/>
      <c r="W1865">
        <v>6215</v>
      </c>
      <c r="X1865" s="2">
        <v>6579000000</v>
      </c>
      <c r="Y1865" s="6">
        <v>58589.263160000002</v>
      </c>
      <c r="Z1865" s="38">
        <v>10010</v>
      </c>
      <c r="AA1865" s="86">
        <f>+((DETALLE_GD_1[[#This Row],[VALOR X UN (GD)]]-DETALLE_GD_1[[#This Row],[VALOR PPTO]])/DETALLE_GD_1[[#This Row],[VALOR PPTO]])</f>
        <v>-0.16481285718147953</v>
      </c>
      <c r="AB1865" s="2">
        <f>+DETALLE_GD_1[[#This Row],[VALOR PPTO]]*DETALLE_GD_1[[#This Row],[CANTIDAD RECIBIDA]]</f>
        <v>58589.264000000003</v>
      </c>
      <c r="AC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5" s="3">
        <f>+DETALLE_GD_1[[#This Row],[CANTIDAD SOLICITADA]]-DETALLE_GD_1[[#This Row],[DEVOLUCIÓN]]</f>
        <v>20</v>
      </c>
      <c r="AE1865" s="38">
        <f>+_xlfn.XLOOKUP(DETALLE_GD_1[[#This Row],[CODIGO]],PRODUCTOS[CODIGO],PRODUCTOS[DESC CORTA],"",0)</f>
        <v>0</v>
      </c>
    </row>
    <row r="1866" spans="1:31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6"/>
      <c r="V1866" s="2"/>
      <c r="W1866">
        <v>6215</v>
      </c>
      <c r="X1866" s="2">
        <v>6579000000</v>
      </c>
      <c r="Y1866" s="6">
        <v>163736.23190000001</v>
      </c>
      <c r="Z1866" s="38">
        <v>10010</v>
      </c>
      <c r="AA1866" s="86">
        <f>+((DETALLE_GD_1[[#This Row],[VALOR X UN (GD)]]-DETALLE_GD_1[[#This Row],[VALOR PPTO]])/DETALLE_GD_1[[#This Row],[VALOR PPTO]])</f>
        <v>2.9723232298679386E-2</v>
      </c>
      <c r="AB1866" s="2">
        <f>+DETALLE_GD_1[[#This Row],[VALOR PPTO]]*DETALLE_GD_1[[#This Row],[CANTIDAD RECIBIDA]]</f>
        <v>163736.23000000001</v>
      </c>
      <c r="AC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6" s="3">
        <f>+DETALLE_GD_1[[#This Row],[CANTIDAD SOLICITADA]]-DETALLE_GD_1[[#This Row],[DEVOLUCIÓN]]</f>
        <v>50</v>
      </c>
      <c r="AE1866" s="38">
        <f>+_xlfn.XLOOKUP(DETALLE_GD_1[[#This Row],[CODIGO]],PRODUCTOS[CODIGO],PRODUCTOS[DESC CORTA],"",0)</f>
        <v>0</v>
      </c>
    </row>
    <row r="1867" spans="1:31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6"/>
      <c r="V1867" s="2"/>
      <c r="W1867">
        <v>6215</v>
      </c>
      <c r="X1867" s="2">
        <v>6579000000</v>
      </c>
      <c r="Y1867" s="6">
        <v>10694736</v>
      </c>
      <c r="Z1867" s="38">
        <v>10010</v>
      </c>
      <c r="AA1867" s="86">
        <f>+((DETALLE_GD_1[[#This Row],[VALOR X UN (GD)]]-DETALLE_GD_1[[#This Row],[VALOR PPTO]])/DETALLE_GD_1[[#This Row],[VALOR PPTO]])</f>
        <v>-0.19905091895676522</v>
      </c>
      <c r="AB1867" s="2">
        <f>+DETALLE_GD_1[[#This Row],[VALOR PPTO]]*DETALLE_GD_1[[#This Row],[CANTIDAD RECIBIDA]]</f>
        <v>10694736</v>
      </c>
      <c r="AC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67" s="3">
        <f>+DETALLE_GD_1[[#This Row],[CANTIDAD SOLICITADA]]-DETALLE_GD_1[[#This Row],[DEVOLUCIÓN]]</f>
        <v>1872</v>
      </c>
      <c r="AE1867" s="38">
        <f>+_xlfn.XLOOKUP(DETALLE_GD_1[[#This Row],[CODIGO]],PRODUCTOS[CODIGO],PRODUCTOS[DESC CORTA],"",0)</f>
        <v>0</v>
      </c>
    </row>
    <row r="1868" spans="1:31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6"/>
      <c r="V1868" s="2"/>
      <c r="W1868">
        <v>6215</v>
      </c>
      <c r="X1868" s="2">
        <v>6579000000</v>
      </c>
      <c r="Y1868" s="6">
        <v>612.00000000000011</v>
      </c>
      <c r="Z1868" s="38">
        <v>10010</v>
      </c>
      <c r="AA1868" s="86">
        <f>+((DETALLE_GD_1[[#This Row],[VALOR X UN (GD)]]-DETALLE_GD_1[[#This Row],[VALOR PPTO]])/DETALLE_GD_1[[#This Row],[VALOR PPTO]])</f>
        <v>-0.15522875816993464</v>
      </c>
      <c r="AB1868" s="2">
        <f>+DETALLE_GD_1[[#This Row],[VALOR PPTO]]*DETALLE_GD_1[[#This Row],[CANTIDAD RECIBIDA]]</f>
        <v>612</v>
      </c>
      <c r="AC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8" s="3">
        <f>+DETALLE_GD_1[[#This Row],[CANTIDAD SOLICITADA]]-DETALLE_GD_1[[#This Row],[DEVOLUCIÓN]]</f>
        <v>2</v>
      </c>
      <c r="AE1868" s="38" t="str">
        <f>+_xlfn.XLOOKUP(DETALLE_GD_1[[#This Row],[CODIGO]],PRODUCTOS[CODIGO],PRODUCTOS[DESC CORTA],"",0)</f>
        <v>ESQUINERO CORNIZA INTERIOR</v>
      </c>
    </row>
    <row r="1869" spans="1:31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6"/>
      <c r="V1869" s="2"/>
      <c r="W1869">
        <v>6215</v>
      </c>
      <c r="X1869" s="2">
        <v>6579000000</v>
      </c>
      <c r="Y1869" s="6">
        <v>3733.9007100000017</v>
      </c>
      <c r="Z1869" s="38">
        <v>10010</v>
      </c>
      <c r="AA1869" s="86">
        <f>+((DETALLE_GD_1[[#This Row],[VALOR X UN (GD)]]-DETALLE_GD_1[[#This Row],[VALOR PPTO]])/DETALLE_GD_1[[#This Row],[VALOR PPTO]])</f>
        <v>2.6567390328128124E-5</v>
      </c>
      <c r="AB1869" s="2">
        <f>+DETALLE_GD_1[[#This Row],[VALOR PPTO]]*DETALLE_GD_1[[#This Row],[CANTIDAD RECIBIDA]]</f>
        <v>3733.9007999999999</v>
      </c>
      <c r="AC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69" s="3">
        <f>+DETALLE_GD_1[[#This Row],[CANTIDAD SOLICITADA]]-DETALLE_GD_1[[#This Row],[DEVOLUCIÓN]]</f>
        <v>2</v>
      </c>
      <c r="AE1869" s="38">
        <f>+_xlfn.XLOOKUP(DETALLE_GD_1[[#This Row],[CODIGO]],PRODUCTOS[CODIGO],PRODUCTOS[DESC CORTA],"",0)</f>
        <v>0</v>
      </c>
    </row>
    <row r="1870" spans="1:31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6"/>
      <c r="V1870" s="2"/>
      <c r="W1870">
        <v>6215</v>
      </c>
      <c r="X1870" s="2">
        <v>6579000000</v>
      </c>
      <c r="Y1870" s="6">
        <v>189500</v>
      </c>
      <c r="Z1870" s="38">
        <v>10010</v>
      </c>
      <c r="AA1870" s="86">
        <f>+((DETALLE_GD_1[[#This Row],[VALOR X UN (GD)]]-DETALLE_GD_1[[#This Row],[VALOR PPTO]])/DETALLE_GD_1[[#This Row],[VALOR PPTO]])</f>
        <v>0</v>
      </c>
      <c r="AB1870" s="2">
        <f>+DETALLE_GD_1[[#This Row],[VALOR PPTO]]*DETALLE_GD_1[[#This Row],[CANTIDAD RECIBIDA]]</f>
        <v>189500</v>
      </c>
      <c r="AC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0" s="3">
        <f>+DETALLE_GD_1[[#This Row],[CANTIDAD SOLICITADA]]-DETALLE_GD_1[[#This Row],[DEVOLUCIÓN]]</f>
        <v>100</v>
      </c>
      <c r="AE1870" s="38" t="str">
        <f>+_xlfn.XLOOKUP(DETALLE_GD_1[[#This Row],[CODIGO]],PRODUCTOS[CODIGO],PRODUCTOS[DESC CORTA],"",0)</f>
        <v>POLIETILENO</v>
      </c>
    </row>
    <row r="1871" spans="1:31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6"/>
      <c r="V1871" s="2"/>
      <c r="W1871">
        <v>6215</v>
      </c>
      <c r="X1871" s="2">
        <v>6579000000</v>
      </c>
      <c r="Y1871" s="6">
        <v>178740</v>
      </c>
      <c r="Z1871" s="38">
        <v>10010</v>
      </c>
      <c r="AA1871" s="86">
        <f>+((DETALLE_GD_1[[#This Row],[VALOR X UN (GD)]]-DETALLE_GD_1[[#This Row],[VALOR PPTO]])/DETALLE_GD_1[[#This Row],[VALOR PPTO]])</f>
        <v>6.1810439744880818E-2</v>
      </c>
      <c r="AB1871" s="2">
        <f>+DETALLE_GD_1[[#This Row],[VALOR PPTO]]*DETALLE_GD_1[[#This Row],[CANTIDAD RECIBIDA]]</f>
        <v>178740</v>
      </c>
      <c r="AC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1" s="3">
        <f>+DETALLE_GD_1[[#This Row],[CANTIDAD SOLICITADA]]-DETALLE_GD_1[[#This Row],[DEVOLUCIÓN]]</f>
        <v>60</v>
      </c>
      <c r="AE1871" s="38" t="str">
        <f>+_xlfn.XLOOKUP(DETALLE_GD_1[[#This Row],[CODIGO]],PRODUCTOS[CODIGO],PRODUCTOS[DESC CORTA],"",0)</f>
        <v/>
      </c>
    </row>
    <row r="1872" spans="1:31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6"/>
      <c r="V1872" s="2"/>
      <c r="W1872">
        <v>6215</v>
      </c>
      <c r="X1872" s="2">
        <v>6579000000</v>
      </c>
      <c r="Y1872" s="6">
        <v>453321.13050000009</v>
      </c>
      <c r="Z1872" s="38">
        <v>10010</v>
      </c>
      <c r="AA1872" s="86">
        <f>+((DETALLE_GD_1[[#This Row],[VALOR X UN (GD)]]-DETALLE_GD_1[[#This Row],[VALOR PPTO]])/DETALLE_GD_1[[#This Row],[VALOR PPTO]])</f>
        <v>0.15845910887262377</v>
      </c>
      <c r="AB1872" s="2">
        <f>+DETALLE_GD_1[[#This Row],[VALOR PPTO]]*DETALLE_GD_1[[#This Row],[CANTIDAD RECIBIDA]]</f>
        <v>453321.13320000004</v>
      </c>
      <c r="AC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2" s="3">
        <f>+DETALLE_GD_1[[#This Row],[CANTIDAD SOLICITADA]]-DETALLE_GD_1[[#This Row],[DEVOLUCIÓN]]</f>
        <v>108</v>
      </c>
      <c r="AE1872" s="38" t="str">
        <f>+_xlfn.XLOOKUP(DETALLE_GD_1[[#This Row],[CODIGO]],PRODUCTOS[CODIGO],PRODUCTOS[DESC CORTA],"",0)</f>
        <v>AISLAN ROCA 90MM</v>
      </c>
    </row>
    <row r="1873" spans="1:31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6"/>
      <c r="V1873" s="2"/>
      <c r="W1873">
        <v>6215</v>
      </c>
      <c r="X1873" s="2">
        <v>6579000000</v>
      </c>
      <c r="Y1873" s="6">
        <v>570454.86033000005</v>
      </c>
      <c r="Z1873" s="38">
        <v>10010</v>
      </c>
      <c r="AA1873" s="86">
        <f>+((DETALLE_GD_1[[#This Row],[VALOR X UN (GD)]]-DETALLE_GD_1[[#This Row],[VALOR PPTO]])/DETALLE_GD_1[[#This Row],[VALOR PPTO]])</f>
        <v>-2.4557366121231435E-2</v>
      </c>
      <c r="AB1873" s="2">
        <f>+DETALLE_GD_1[[#This Row],[VALOR PPTO]]*DETALLE_GD_1[[#This Row],[CANTIDAD RECIBIDA]]</f>
        <v>570454.86599999992</v>
      </c>
      <c r="AC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73" s="3">
        <f>+DETALLE_GD_1[[#This Row],[CANTIDAD SOLICITADA]]-DETALLE_GD_1[[#This Row],[DEVOLUCIÓN]]</f>
        <v>270</v>
      </c>
      <c r="AE1873" s="38" t="str">
        <f>+_xlfn.XLOOKUP(DETALLE_GD_1[[#This Row],[CODIGO]],PRODUCTOS[CODIGO],PRODUCTOS[DESC CORTA],"",0)</f>
        <v>AISLAN GLASS 90MM</v>
      </c>
    </row>
    <row r="1874" spans="1:31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6"/>
      <c r="V1874" s="2"/>
      <c r="W1874">
        <v>6215</v>
      </c>
      <c r="X1874" s="2">
        <v>6579000000</v>
      </c>
      <c r="Y1874" s="6">
        <v>220260</v>
      </c>
      <c r="Z1874" s="38">
        <v>10010</v>
      </c>
      <c r="AA1874" s="86">
        <f>+((DETALLE_GD_1[[#This Row],[VALOR X UN (GD)]]-DETALLE_GD_1[[#This Row],[VALOR PPTO]])/DETALLE_GD_1[[#This Row],[VALOR PPTO]])</f>
        <v>2.4198583492236348E-3</v>
      </c>
      <c r="AB1874" s="2">
        <f>+DETALLE_GD_1[[#This Row],[VALOR PPTO]]*DETALLE_GD_1[[#This Row],[CANTIDAD RECIBIDA]]</f>
        <v>220260</v>
      </c>
      <c r="AC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4" s="3">
        <f>+DETALLE_GD_1[[#This Row],[CANTIDAD SOLICITADA]]-DETALLE_GD_1[[#This Row],[DEVOLUCIÓN]]</f>
        <v>60</v>
      </c>
      <c r="AE1874" s="38" t="str">
        <f>+_xlfn.XLOOKUP(DETALLE_GD_1[[#This Row],[CODIGO]],PRODUCTOS[CODIGO],PRODUCTOS[DESC CORTA],"",0)</f>
        <v>SELLO</v>
      </c>
    </row>
    <row r="1875" spans="1:31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6"/>
      <c r="V1875" s="2"/>
      <c r="W1875">
        <v>6215</v>
      </c>
      <c r="X1875" s="2">
        <v>6579000000</v>
      </c>
      <c r="Y1875" s="6">
        <v>24505.436472000001</v>
      </c>
      <c r="Z1875" s="38">
        <v>10010</v>
      </c>
      <c r="AA1875" s="86">
        <f>+((DETALLE_GD_1[[#This Row],[VALOR X UN (GD)]]-DETALLE_GD_1[[#This Row],[VALOR PPTO]])/DETALLE_GD_1[[#This Row],[VALOR PPTO]])</f>
        <v>-0.16834782015961158</v>
      </c>
      <c r="AB1875" s="2">
        <f>+DETALLE_GD_1[[#This Row],[VALOR PPTO]]*DETALLE_GD_1[[#This Row],[CANTIDAD RECIBIDA]]</f>
        <v>24505.436399999999</v>
      </c>
      <c r="AC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5" s="3">
        <f>+DETALLE_GD_1[[#This Row],[CANTIDAD SOLICITADA]]-DETALLE_GD_1[[#This Row],[DEVOLUCIÓN]]</f>
        <v>12</v>
      </c>
      <c r="AE1875" s="38" t="str">
        <f>+_xlfn.XLOOKUP(DETALLE_GD_1[[#This Row],[CODIGO]],PRODUCTOS[CODIGO],PRODUCTOS[DESC CORTA],"",0)</f>
        <v>BROCHA 5/8 X4</v>
      </c>
    </row>
    <row r="1876" spans="1:31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6"/>
      <c r="V1876" s="2"/>
      <c r="W1876">
        <v>6215</v>
      </c>
      <c r="X1876" s="2">
        <v>6579000000</v>
      </c>
      <c r="Y1876" s="6">
        <v>11044.245371999999</v>
      </c>
      <c r="Z1876" s="38">
        <v>10010</v>
      </c>
      <c r="AA1876" s="86">
        <f>+((DETALLE_GD_1[[#This Row],[VALOR X UN (GD)]]-DETALLE_GD_1[[#This Row],[VALOR PPTO]])/DETALLE_GD_1[[#This Row],[VALOR PPTO]])</f>
        <v>-0.24512725432328306</v>
      </c>
      <c r="AB1876" s="2">
        <f>+DETALLE_GD_1[[#This Row],[VALOR PPTO]]*DETALLE_GD_1[[#This Row],[CANTIDAD RECIBIDA]]</f>
        <v>11044.2456</v>
      </c>
      <c r="AC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6" s="3">
        <f>+DETALLE_GD_1[[#This Row],[CANTIDAD SOLICITADA]]-DETALLE_GD_1[[#This Row],[DEVOLUCIÓN]]</f>
        <v>12</v>
      </c>
      <c r="AE1876" s="38">
        <f>+_xlfn.XLOOKUP(DETALLE_GD_1[[#This Row],[CODIGO]],PRODUCTOS[CODIGO],PRODUCTOS[DESC CORTA],"",0)</f>
        <v>0</v>
      </c>
    </row>
    <row r="1877" spans="1:31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6"/>
      <c r="V1877" s="2"/>
      <c r="W1877">
        <v>6215</v>
      </c>
      <c r="X1877" s="2">
        <v>6579000000</v>
      </c>
      <c r="Y1877" s="6">
        <v>12654.351252</v>
      </c>
      <c r="Z1877" s="38">
        <v>10010</v>
      </c>
      <c r="AA1877" s="86">
        <f>+((DETALLE_GD_1[[#This Row],[VALOR X UN (GD)]]-DETALLE_GD_1[[#This Row],[VALOR PPTO]])/DETALLE_GD_1[[#This Row],[VALOR PPTO]])</f>
        <v>8.0181844173596944E-2</v>
      </c>
      <c r="AB1877" s="2">
        <f>+DETALLE_GD_1[[#This Row],[VALOR PPTO]]*DETALLE_GD_1[[#This Row],[CANTIDAD RECIBIDA]]</f>
        <v>12654.351000000001</v>
      </c>
      <c r="AC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7" s="3">
        <f>+DETALLE_GD_1[[#This Row],[CANTIDAD SOLICITADA]]-DETALLE_GD_1[[#This Row],[DEVOLUCIÓN]]</f>
        <v>6</v>
      </c>
      <c r="AE1877" s="38" t="str">
        <f>+_xlfn.XLOOKUP(DETALLE_GD_1[[#This Row],[CODIGO]],PRODUCTOS[CODIGO],PRODUCTOS[DESC CORTA],"",0)</f>
        <v>TRAPOS DE ASEO</v>
      </c>
    </row>
    <row r="1878" spans="1:31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6"/>
      <c r="V1878" s="2"/>
      <c r="W1878">
        <v>6215</v>
      </c>
      <c r="X1878" s="2">
        <v>6579000000</v>
      </c>
      <c r="Y1878" s="6">
        <v>21307.573100000001</v>
      </c>
      <c r="Z1878" s="38">
        <v>10010</v>
      </c>
      <c r="AA1878" s="86">
        <f>+((DETALLE_GD_1[[#This Row],[VALOR X UN (GD)]]-DETALLE_GD_1[[#This Row],[VALOR PPTO]])/DETALLE_GD_1[[#This Row],[VALOR PPTO]])</f>
        <v>-2.9828502758151007E-2</v>
      </c>
      <c r="AB1878" s="2">
        <f>+DETALLE_GD_1[[#This Row],[VALOR PPTO]]*DETALLE_GD_1[[#This Row],[CANTIDAD RECIBIDA]]</f>
        <v>21307.573000000004</v>
      </c>
      <c r="AC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8" s="3">
        <f>+DETALLE_GD_1[[#This Row],[CANTIDAD SOLICITADA]]-DETALLE_GD_1[[#This Row],[DEVOLUCIÓN]]</f>
        <v>10</v>
      </c>
      <c r="AE1878" s="38" t="str">
        <f>+_xlfn.XLOOKUP(DETALLE_GD_1[[#This Row],[CODIGO]],PRODUCTOS[CODIGO],PRODUCTOS[DESC CORTA],"",0)</f>
        <v>DUCO</v>
      </c>
    </row>
    <row r="1879" spans="1:31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6"/>
      <c r="V1879" s="2"/>
      <c r="W1879">
        <v>6215</v>
      </c>
      <c r="X1879" s="2">
        <v>6579000000</v>
      </c>
      <c r="Y1879" s="6">
        <v>45608.293188000011</v>
      </c>
      <c r="Z1879" s="38">
        <v>10010</v>
      </c>
      <c r="AA1879" s="86">
        <f>+((DETALLE_GD_1[[#This Row],[VALOR X UN (GD)]]-DETALLE_GD_1[[#This Row],[VALOR PPTO]])/DETALLE_GD_1[[#This Row],[VALOR PPTO]])</f>
        <v>-1.1605784011229058E-4</v>
      </c>
      <c r="AB1879" s="2">
        <f>+DETALLE_GD_1[[#This Row],[VALOR PPTO]]*DETALLE_GD_1[[#This Row],[CANTIDAD RECIBIDA]]</f>
        <v>45608.2932</v>
      </c>
      <c r="AC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79" s="3">
        <f>+DETALLE_GD_1[[#This Row],[CANTIDAD SOLICITADA]]-DETALLE_GD_1[[#This Row],[DEVOLUCIÓN]]</f>
        <v>12</v>
      </c>
      <c r="AE1879" s="38">
        <f>+_xlfn.XLOOKUP(DETALLE_GD_1[[#This Row],[CODIGO]],PRODUCTOS[CODIGO],PRODUCTOS[DESC CORTA],"",0)</f>
        <v>0</v>
      </c>
    </row>
    <row r="1880" spans="1:31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797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6" t="s">
        <v>2022</v>
      </c>
      <c r="V1880" s="2">
        <v>803254</v>
      </c>
      <c r="W1880">
        <v>6215</v>
      </c>
      <c r="X1880" s="2">
        <v>6579000000</v>
      </c>
      <c r="Y1880" s="6" t="s">
        <v>355</v>
      </c>
      <c r="Z1880" s="38">
        <v>10010</v>
      </c>
      <c r="AA1880" s="86" t="e">
        <f>+((DETALLE_GD_1[[#This Row],[VALOR X UN (GD)]]-DETALLE_GD_1[[#This Row],[VALOR PPTO]])/DETALLE_GD_1[[#This Row],[VALOR PPTO]])</f>
        <v>#DIV/0!</v>
      </c>
      <c r="AB1880" s="2">
        <f>+DETALLE_GD_1[[#This Row],[VALOR PPTO]]*DETALLE_GD_1[[#This Row],[CANTIDAD RECIBIDA]]</f>
        <v>0</v>
      </c>
      <c r="AC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0" s="3">
        <f>+DETALLE_GD_1[[#This Row],[CANTIDAD SOLICITADA]]-DETALLE_GD_1[[#This Row],[DEVOLUCIÓN]]</f>
        <v>48</v>
      </c>
      <c r="AE1880" s="38" t="str">
        <f>+_xlfn.XLOOKUP(DETALLE_GD_1[[#This Row],[CODIGO]],PRODUCTOS[CODIGO],PRODUCTOS[DESC CORTA],"",0)</f>
        <v/>
      </c>
    </row>
    <row r="1881" spans="1:31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6" t="s">
        <v>2014</v>
      </c>
      <c r="V1881" s="2">
        <v>14623178</v>
      </c>
      <c r="W1881">
        <v>6213</v>
      </c>
      <c r="X1881" s="2">
        <v>6579000000</v>
      </c>
      <c r="Y1881" s="6">
        <v>7398000</v>
      </c>
      <c r="Z1881" s="38">
        <v>10010</v>
      </c>
      <c r="AA1881" s="86">
        <f>+((DETALLE_GD_1[[#This Row],[VALOR X UN (GD)]]-DETALLE_GD_1[[#This Row],[VALOR PPTO]])/DETALLE_GD_1[[#This Row],[VALOR PPTO]])</f>
        <v>-9.7031630170316303E-3</v>
      </c>
      <c r="AB1881" s="2">
        <f>+DETALLE_GD_1[[#This Row],[VALOR PPTO]]*DETALLE_GD_1[[#This Row],[CANTIDAD RECIBIDA]]</f>
        <v>7398000</v>
      </c>
      <c r="AC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1" s="3">
        <f>+DETALLE_GD_1[[#This Row],[CANTIDAD SOLICITADA]]-DETALLE_GD_1[[#This Row],[DEVOLUCIÓN]]</f>
        <v>36</v>
      </c>
      <c r="AE1881" s="38" t="str">
        <f>+_xlfn.XLOOKUP(DETALLE_GD_1[[#This Row],[CODIGO]],PRODUCTOS[CODIGO],PRODUCTOS[DESC CORTA],"",0)</f>
        <v>VENTANA V-01</v>
      </c>
    </row>
    <row r="1882" spans="1:31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6" t="s">
        <v>2014</v>
      </c>
      <c r="V1882" s="2"/>
      <c r="W1882">
        <v>6213</v>
      </c>
      <c r="X1882" s="2">
        <v>6579000000</v>
      </c>
      <c r="Y1882" s="6">
        <v>1315977</v>
      </c>
      <c r="Z1882" s="38">
        <v>10010</v>
      </c>
      <c r="AA1882" s="86">
        <f>+((DETALLE_GD_1[[#This Row],[VALOR X UN (GD)]]-DETALLE_GD_1[[#This Row],[VALOR PPTO]])/DETALLE_GD_1[[#This Row],[VALOR PPTO]])</f>
        <v>0.1892145531418862</v>
      </c>
      <c r="AB1882" s="2">
        <f>+DETALLE_GD_1[[#This Row],[VALOR PPTO]]*DETALLE_GD_1[[#This Row],[CANTIDAD RECIBIDA]]</f>
        <v>1315977</v>
      </c>
      <c r="AC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2" s="3">
        <f>+DETALLE_GD_1[[#This Row],[CANTIDAD SOLICITADA]]-DETALLE_GD_1[[#This Row],[DEVOLUCIÓN]]</f>
        <v>13</v>
      </c>
      <c r="AE1882" s="38">
        <f>+_xlfn.XLOOKUP(DETALLE_GD_1[[#This Row],[CODIGO]],PRODUCTOS[CODIGO],PRODUCTOS[DESC CORTA],"",0)</f>
        <v>0</v>
      </c>
    </row>
    <row r="1883" spans="1:31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6" t="s">
        <v>2014</v>
      </c>
      <c r="V1883" s="2"/>
      <c r="W1883">
        <v>6213</v>
      </c>
      <c r="X1883" s="2">
        <v>6579000000</v>
      </c>
      <c r="Y1883" s="6">
        <v>5252085</v>
      </c>
      <c r="Z1883" s="38">
        <v>10010</v>
      </c>
      <c r="AA1883" s="86">
        <f>+((DETALLE_GD_1[[#This Row],[VALOR X UN (GD)]]-DETALLE_GD_1[[#This Row],[VALOR PPTO]])/DETALLE_GD_1[[#This Row],[VALOR PPTO]])</f>
        <v>9.1372854780530047E-2</v>
      </c>
      <c r="AB1883" s="2">
        <f>+DETALLE_GD_1[[#This Row],[VALOR PPTO]]*DETALLE_GD_1[[#This Row],[CANTIDAD RECIBIDA]]</f>
        <v>5252085</v>
      </c>
      <c r="AC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3" s="3">
        <f>+DETALLE_GD_1[[#This Row],[CANTIDAD SOLICITADA]]-DETALLE_GD_1[[#This Row],[DEVOLUCIÓN]]</f>
        <v>15</v>
      </c>
      <c r="AE1883" s="38" t="str">
        <f>+_xlfn.XLOOKUP(DETALLE_GD_1[[#This Row],[CODIGO]],PRODUCTOS[CODIGO],PRODUCTOS[DESC CORTA],"",0)</f>
        <v>VENTANA V.05</v>
      </c>
    </row>
    <row r="1884" spans="1:31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6" t="s">
        <v>2022</v>
      </c>
      <c r="V1884" s="2">
        <v>21103743</v>
      </c>
      <c r="W1884">
        <v>6215</v>
      </c>
      <c r="X1884" s="2">
        <v>6579000000</v>
      </c>
      <c r="Y1884" s="6">
        <v>915129.74679999996</v>
      </c>
      <c r="Z1884" s="38">
        <v>10010</v>
      </c>
      <c r="AA1884" s="86">
        <f>+((DETALLE_GD_1[[#This Row],[VALOR X UN (GD)]]-DETALLE_GD_1[[#This Row],[VALOR PPTO]])/DETALLE_GD_1[[#This Row],[VALOR PPTO]])</f>
        <v>3.2393493928046725E-2</v>
      </c>
      <c r="AB1884" s="2">
        <f>+DETALLE_GD_1[[#This Row],[VALOR PPTO]]*DETALLE_GD_1[[#This Row],[CANTIDAD RECIBIDA]]</f>
        <v>915129.75</v>
      </c>
      <c r="AC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4" s="3">
        <f>+DETALLE_GD_1[[#This Row],[CANTIDAD SOLICITADA]]-DETALLE_GD_1[[#This Row],[DEVOLUCIÓN]]</f>
        <v>100</v>
      </c>
      <c r="AE1884" s="38" t="str">
        <f>+_xlfn.XLOOKUP(DETALLE_GD_1[[#This Row],[CODIGO]],PRODUCTOS[CODIGO],PRODUCTOS[DESC CORTA],"",0)</f>
        <v>VOLCANITA RH</v>
      </c>
    </row>
    <row r="1885" spans="1:31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6"/>
      <c r="V1885" s="2"/>
      <c r="W1885">
        <v>6215</v>
      </c>
      <c r="X1885" s="2">
        <v>6579000000</v>
      </c>
      <c r="Y1885" s="6">
        <v>614388.11140000017</v>
      </c>
      <c r="Z1885" s="38">
        <v>10010</v>
      </c>
      <c r="AA1885" s="86">
        <f>+((DETALLE_GD_1[[#This Row],[VALOR X UN (GD)]]-DETALLE_GD_1[[#This Row],[VALOR PPTO]])/DETALLE_GD_1[[#This Row],[VALOR PPTO]])</f>
        <v>-1.8229519378380471E-7</v>
      </c>
      <c r="AB1885" s="2">
        <f>+DETALLE_GD_1[[#This Row],[VALOR PPTO]]*DETALLE_GD_1[[#This Row],[CANTIDAD RECIBIDA]]</f>
        <v>614388.11199999996</v>
      </c>
      <c r="AC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5" s="3">
        <f>+DETALLE_GD_1[[#This Row],[CANTIDAD SOLICITADA]]-DETALLE_GD_1[[#This Row],[DEVOLUCIÓN]]</f>
        <v>40</v>
      </c>
      <c r="AE1885" s="38" t="str">
        <f>+_xlfn.XLOOKUP(DETALLE_GD_1[[#This Row],[CODIGO]],PRODUCTOS[CODIGO],PRODUCTOS[DESC CORTA],"",0)</f>
        <v>PINO 3X8X320</v>
      </c>
    </row>
    <row r="1886" spans="1:31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6"/>
      <c r="V1886" s="2"/>
      <c r="W1886">
        <v>6215</v>
      </c>
      <c r="X1886" s="2">
        <v>6579000000</v>
      </c>
      <c r="Y1886" s="6">
        <v>1124244.0657599999</v>
      </c>
      <c r="Z1886" s="38">
        <v>10010</v>
      </c>
      <c r="AA1886" s="86">
        <f>+((DETALLE_GD_1[[#This Row],[VALOR X UN (GD)]]-DETALLE_GD_1[[#This Row],[VALOR PPTO]])/DETALLE_GD_1[[#This Row],[VALOR PPTO]])</f>
        <v>2.3396115858289282E-2</v>
      </c>
      <c r="AB1886" s="2">
        <f>+DETALLE_GD_1[[#This Row],[VALOR PPTO]]*DETALLE_GD_1[[#This Row],[CANTIDAD RECIBIDA]]</f>
        <v>1124244.048</v>
      </c>
      <c r="AC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6" s="3">
        <f>+DETALLE_GD_1[[#This Row],[CANTIDAD SOLICITADA]]-DETALLE_GD_1[[#This Row],[DEVOLUCIÓN]]</f>
        <v>480</v>
      </c>
      <c r="AE1886" s="38">
        <f>+_xlfn.XLOOKUP(DETALLE_GD_1[[#This Row],[CODIGO]],PRODUCTOS[CODIGO],PRODUCTOS[DESC CORTA],"",0)</f>
        <v>0</v>
      </c>
    </row>
    <row r="1887" spans="1:31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6"/>
      <c r="V1887" s="2"/>
      <c r="W1887">
        <v>6215</v>
      </c>
      <c r="X1887" s="2">
        <v>6579000000</v>
      </c>
      <c r="Y1887" s="6">
        <v>4442265.1673639994</v>
      </c>
      <c r="Z1887" s="38">
        <v>10010</v>
      </c>
      <c r="AA1887" s="86">
        <f>+((DETALLE_GD_1[[#This Row],[VALOR X UN (GD)]]-DETALLE_GD_1[[#This Row],[VALOR PPTO]])/DETALLE_GD_1[[#This Row],[VALOR PPTO]])</f>
        <v>3.3028157945312032E-2</v>
      </c>
      <c r="AB1887" s="2">
        <f>+DETALLE_GD_1[[#This Row],[VALOR PPTO]]*DETALLE_GD_1[[#This Row],[CANTIDAD RECIBIDA]]</f>
        <v>4442265.18</v>
      </c>
      <c r="AC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7" s="3">
        <f>+DETALLE_GD_1[[#This Row],[CANTIDAD SOLICITADA]]-DETALLE_GD_1[[#This Row],[DEVOLUCIÓN]]</f>
        <v>324</v>
      </c>
      <c r="AE1887" s="38" t="str">
        <f>+_xlfn.XLOOKUP(DETALLE_GD_1[[#This Row],[CODIGO]],PRODUCTOS[CODIGO],PRODUCTOS[DESC CORTA],"",0)</f>
        <v>PINO 2X8X4</v>
      </c>
    </row>
    <row r="1888" spans="1:31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6"/>
      <c r="V1888" s="2"/>
      <c r="W1888">
        <v>6215</v>
      </c>
      <c r="X1888" s="2">
        <v>6579000000</v>
      </c>
      <c r="Y1888" s="6">
        <v>1844568.9097200008</v>
      </c>
      <c r="Z1888" s="38">
        <v>10010</v>
      </c>
      <c r="AA1888" s="86">
        <f>+((DETALLE_GD_1[[#This Row],[VALOR X UN (GD)]]-DETALLE_GD_1[[#This Row],[VALOR PPTO]])/DETALLE_GD_1[[#This Row],[VALOR PPTO]])</f>
        <v>-3.5754637303057668E-2</v>
      </c>
      <c r="AB1888" s="2">
        <f>+DETALLE_GD_1[[#This Row],[VALOR PPTO]]*DETALLE_GD_1[[#This Row],[CANTIDAD RECIBIDA]]</f>
        <v>1844568.9</v>
      </c>
      <c r="AC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88" s="3">
        <f>+DETALLE_GD_1[[#This Row],[CANTIDAD SOLICITADA]]-DETALLE_GD_1[[#This Row],[DEVOLUCIÓN]]</f>
        <v>360</v>
      </c>
      <c r="AE1888" s="38" t="str">
        <f>+_xlfn.XLOOKUP(DETALLE_GD_1[[#This Row],[CODIGO]],PRODUCTOS[CODIGO],PRODUCTOS[DESC CORTA],"",0)</f>
        <v>PINO 2X4X320</v>
      </c>
    </row>
    <row r="1889" spans="1:31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6"/>
      <c r="V1889" s="2"/>
      <c r="W1889">
        <v>6215</v>
      </c>
      <c r="X1889" s="2">
        <v>6579000000</v>
      </c>
      <c r="Y1889" s="6">
        <v>61200.000000000015</v>
      </c>
      <c r="Z1889" s="38">
        <v>10010</v>
      </c>
      <c r="AA1889" s="86">
        <f>+((DETALLE_GD_1[[#This Row],[VALOR X UN (GD)]]-DETALLE_GD_1[[#This Row],[VALOR PPTO]])/DETALLE_GD_1[[#This Row],[VALOR PPTO]])</f>
        <v>-0.15560457516339873</v>
      </c>
      <c r="AB1889" s="2">
        <f>+DETALLE_GD_1[[#This Row],[VALOR PPTO]]*DETALLE_GD_1[[#This Row],[CANTIDAD RECIBIDA]]</f>
        <v>61200</v>
      </c>
      <c r="AC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89" s="3">
        <f>+DETALLE_GD_1[[#This Row],[CANTIDAD SOLICITADA]]-DETALLE_GD_1[[#This Row],[DEVOLUCIÓN]]</f>
        <v>200</v>
      </c>
      <c r="AE1889" s="38" t="str">
        <f>+_xlfn.XLOOKUP(DETALLE_GD_1[[#This Row],[CODIGO]],PRODUCTOS[CODIGO],PRODUCTOS[DESC CORTA],"",0)</f>
        <v>ESQUINERO CORNIZA INTERIOR</v>
      </c>
    </row>
    <row r="1890" spans="1:31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6"/>
      <c r="V1890" s="2"/>
      <c r="W1890">
        <v>6215</v>
      </c>
      <c r="X1890" s="2">
        <v>6579000000</v>
      </c>
      <c r="Y1890" s="6">
        <v>1659453.7037399979</v>
      </c>
      <c r="Z1890" s="38">
        <v>10010</v>
      </c>
      <c r="AA1890" s="86">
        <f>+((DETALLE_GD_1[[#This Row],[VALOR X UN (GD)]]-DETALLE_GD_1[[#This Row],[VALOR PPTO]])/DETALLE_GD_1[[#This Row],[VALOR PPTO]])</f>
        <v>1.4134352351873951E-2</v>
      </c>
      <c r="AB1890" s="2">
        <f>+DETALLE_GD_1[[#This Row],[VALOR PPTO]]*DETALLE_GD_1[[#This Row],[CANTIDAD RECIBIDA]]</f>
        <v>1659453.6924000001</v>
      </c>
      <c r="AC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0" s="3">
        <f>+DETALLE_GD_1[[#This Row],[CANTIDAD SOLICITADA]]-DETALLE_GD_1[[#This Row],[DEVOLUCIÓN]]</f>
        <v>252</v>
      </c>
      <c r="AE1890" s="38" t="str">
        <f>+_xlfn.XLOOKUP(DETALLE_GD_1[[#This Row],[CODIGO]],PRODUCTOS[CODIGO],PRODUCTOS[DESC CORTA],"",0)</f>
        <v>PINO 2X6X320</v>
      </c>
    </row>
    <row r="1891" spans="1:31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6"/>
      <c r="V1891" s="2"/>
      <c r="W1891">
        <v>6215</v>
      </c>
      <c r="X1891" s="2">
        <v>6579000000</v>
      </c>
      <c r="Y1891" s="6">
        <v>2921489.9999999986</v>
      </c>
      <c r="Z1891" s="38">
        <v>10010</v>
      </c>
      <c r="AA1891" s="86">
        <f>+((DETALLE_GD_1[[#This Row],[VALOR X UN (GD)]]-DETALLE_GD_1[[#This Row],[VALOR PPTO]])/DETALLE_GD_1[[#This Row],[VALOR PPTO]])</f>
        <v>-5.1688693098400854E-5</v>
      </c>
      <c r="AB1891" s="2">
        <f>+DETALLE_GD_1[[#This Row],[VALOR PPTO]]*DETALLE_GD_1[[#This Row],[CANTIDAD RECIBIDA]]</f>
        <v>2921490</v>
      </c>
      <c r="AC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1" s="3">
        <f>+DETALLE_GD_1[[#This Row],[CANTIDAD SOLICITADA]]-DETALLE_GD_1[[#This Row],[DEVOLUCIÓN]]</f>
        <v>195</v>
      </c>
      <c r="AE1891" s="38" t="str">
        <f>+_xlfn.XLOOKUP(DETALLE_GD_1[[#This Row],[CODIGO]],PRODUCTOS[CODIGO],PRODUCTOS[DESC CORTA],"",0)</f>
        <v>TERCIADO FENOLICO</v>
      </c>
    </row>
    <row r="1892" spans="1:31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6"/>
      <c r="V1892" s="2"/>
      <c r="W1892">
        <v>6215</v>
      </c>
      <c r="X1892" s="2">
        <v>6579000000</v>
      </c>
      <c r="Y1892" s="6">
        <v>3364175.9938500007</v>
      </c>
      <c r="Z1892" s="38">
        <v>10010</v>
      </c>
      <c r="AA1892" s="86">
        <f>+((DETALLE_GD_1[[#This Row],[VALOR X UN (GD)]]-DETALLE_GD_1[[#This Row],[VALOR PPTO]])/DETALLE_GD_1[[#This Row],[VALOR PPTO]])</f>
        <v>6.6964397879566906E-3</v>
      </c>
      <c r="AB1892" s="2">
        <f>+DETALLE_GD_1[[#This Row],[VALOR PPTO]]*DETALLE_GD_1[[#This Row],[CANTIDAD RECIBIDA]]</f>
        <v>3364175.997</v>
      </c>
      <c r="AC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2" s="3">
        <f>+DETALLE_GD_1[[#This Row],[CANTIDAD SOLICITADA]]-DETALLE_GD_1[[#This Row],[DEVOLUCIÓN]]</f>
        <v>210</v>
      </c>
      <c r="AE1892" s="38" t="str">
        <f>+_xlfn.XLOOKUP(DETALLE_GD_1[[#This Row],[CODIGO]],PRODUCTOS[CODIGO],PRODUCTOS[DESC CORTA],"",0)</f>
        <v>VOCANITA EMPAPELADA MURO</v>
      </c>
    </row>
    <row r="1893" spans="1:31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6"/>
      <c r="V1893" s="2"/>
      <c r="W1893">
        <v>6215</v>
      </c>
      <c r="X1893" s="2">
        <v>6579000000</v>
      </c>
      <c r="Y1893" s="6">
        <v>1253716.1526399995</v>
      </c>
      <c r="Z1893" s="38">
        <v>10010</v>
      </c>
      <c r="AA1893" s="86">
        <f>+((DETALLE_GD_1[[#This Row],[VALOR X UN (GD)]]-DETALLE_GD_1[[#This Row],[VALOR PPTO]])/DETALLE_GD_1[[#This Row],[VALOR PPTO]])</f>
        <v>3.1573207128477991E-2</v>
      </c>
      <c r="AB1893" s="2">
        <f>+DETALLE_GD_1[[#This Row],[VALOR PPTO]]*DETALLE_GD_1[[#This Row],[CANTIDAD RECIBIDA]]</f>
        <v>1253716.1599999999</v>
      </c>
      <c r="AC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3" s="3">
        <f>+DETALLE_GD_1[[#This Row],[CANTIDAD SOLICITADA]]-DETALLE_GD_1[[#This Row],[DEVOLUCIÓN]]</f>
        <v>160</v>
      </c>
      <c r="AE1893" s="38" t="str">
        <f>+_xlfn.XLOOKUP(DETALLE_GD_1[[#This Row],[CODIGO]],PRODUCTOS[CODIGO],PRODUCTOS[DESC CORTA],"",0)</f>
        <v>VOLCANITA RF</v>
      </c>
    </row>
    <row r="1894" spans="1:31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6"/>
      <c r="V1894" s="2"/>
      <c r="W1894">
        <v>6215</v>
      </c>
      <c r="X1894" s="2">
        <v>6579000000</v>
      </c>
      <c r="Y1894" s="6">
        <v>2657563.5326399999</v>
      </c>
      <c r="Z1894" s="38">
        <v>10010</v>
      </c>
      <c r="AA1894" s="86">
        <f>+((DETALLE_GD_1[[#This Row],[VALOR X UN (GD)]]-DETALLE_GD_1[[#This Row],[VALOR PPTO]])/DETALLE_GD_1[[#This Row],[VALOR PPTO]])</f>
        <v>1.2394608653299987E-2</v>
      </c>
      <c r="AB1894" s="2">
        <f>+DETALLE_GD_1[[#This Row],[VALOR PPTO]]*DETALLE_GD_1[[#This Row],[CANTIDAD RECIBIDA]]</f>
        <v>2657563.5359999998</v>
      </c>
      <c r="AC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894" s="3">
        <f>+DETALLE_GD_1[[#This Row],[CANTIDAD SOLICITADA]]-DETALLE_GD_1[[#This Row],[DEVOLUCIÓN]]</f>
        <v>120</v>
      </c>
      <c r="AE1894" s="38" t="str">
        <f>+_xlfn.XLOOKUP(DETALLE_GD_1[[#This Row],[CODIGO]],PRODUCTOS[CODIGO],PRODUCTOS[DESC CORTA],"",0)</f>
        <v>VOLCANITA EMPAPELADA CIELO</v>
      </c>
    </row>
    <row r="1895" spans="1:31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6" t="s">
        <v>2022</v>
      </c>
      <c r="V1895" s="2">
        <v>715076</v>
      </c>
      <c r="W1895">
        <v>6215</v>
      </c>
      <c r="X1895" s="2">
        <v>6579000000</v>
      </c>
      <c r="Y1895" s="6" t="s">
        <v>355</v>
      </c>
      <c r="Z1895" s="38">
        <v>10010</v>
      </c>
      <c r="AA1895" s="86" t="e">
        <f>+((DETALLE_GD_1[[#This Row],[VALOR X UN (GD)]]-DETALLE_GD_1[[#This Row],[VALOR PPTO]])/DETALLE_GD_1[[#This Row],[VALOR PPTO]])</f>
        <v>#DIV/0!</v>
      </c>
      <c r="AB1895" s="2">
        <f>+DETALLE_GD_1[[#This Row],[VALOR PPTO]]*DETALLE_GD_1[[#This Row],[CANTIDAD RECIBIDA]]</f>
        <v>0</v>
      </c>
      <c r="AC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5" s="3">
        <f>+DETALLE_GD_1[[#This Row],[CANTIDAD SOLICITADA]]-DETALLE_GD_1[[#This Row],[DEVOLUCIÓN]]</f>
        <v>2</v>
      </c>
      <c r="AE1895" s="38" t="str">
        <f>+_xlfn.XLOOKUP(DETALLE_GD_1[[#This Row],[CODIGO]],PRODUCTOS[CODIGO],PRODUCTOS[DESC CORTA],"",0)</f>
        <v/>
      </c>
    </row>
    <row r="1896" spans="1:31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6"/>
      <c r="V1896" s="2"/>
      <c r="W1896">
        <v>6215</v>
      </c>
      <c r="X1896" s="2">
        <v>6579000000</v>
      </c>
      <c r="Y1896" s="6">
        <v>58000</v>
      </c>
      <c r="Z1896" s="38">
        <v>10010</v>
      </c>
      <c r="AA1896" s="86">
        <f>+((DETALLE_GD_1[[#This Row],[VALOR X UN (GD)]]-DETALLE_GD_1[[#This Row],[VALOR PPTO]])/DETALLE_GD_1[[#This Row],[VALOR PPTO]])</f>
        <v>-1.7241379310348748E-4</v>
      </c>
      <c r="AB1896" s="2">
        <f>+DETALLE_GD_1[[#This Row],[VALOR PPTO]]*DETALLE_GD_1[[#This Row],[CANTIDAD RECIBIDA]]</f>
        <v>58000</v>
      </c>
      <c r="AC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6" s="3">
        <f>+DETALLE_GD_1[[#This Row],[CANTIDAD SOLICITADA]]-DETALLE_GD_1[[#This Row],[DEVOLUCIÓN]]</f>
        <v>100</v>
      </c>
      <c r="AE1896" s="38" t="str">
        <f>+_xlfn.XLOOKUP(DETALLE_GD_1[[#This Row],[CODIGO]],PRODUCTOS[CODIGO],PRODUCTOS[DESC CORTA],"",0)</f>
        <v>ESQUINERO GUARDAPOLVO EXTERIOR</v>
      </c>
    </row>
    <row r="1897" spans="1:31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6"/>
      <c r="V1897" s="2"/>
      <c r="W1897">
        <v>6215</v>
      </c>
      <c r="X1897" s="2">
        <v>6579000000</v>
      </c>
      <c r="Y1897" s="6">
        <v>36300</v>
      </c>
      <c r="Z1897" s="38">
        <v>10010</v>
      </c>
      <c r="AA1897" s="86">
        <f>+((DETALLE_GD_1[[#This Row],[VALOR X UN (GD)]]-DETALLE_GD_1[[#This Row],[VALOR PPTO]])/DETALLE_GD_1[[#This Row],[VALOR PPTO]])</f>
        <v>-0.12415977961432505</v>
      </c>
      <c r="AB1897" s="2">
        <f>+DETALLE_GD_1[[#This Row],[VALOR PPTO]]*DETALLE_GD_1[[#This Row],[CANTIDAD RECIBIDA]]</f>
        <v>36300</v>
      </c>
      <c r="AC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7" s="3">
        <f>+DETALLE_GD_1[[#This Row],[CANTIDAD SOLICITADA]]-DETALLE_GD_1[[#This Row],[DEVOLUCIÓN]]</f>
        <v>100</v>
      </c>
      <c r="AE1897" s="38" t="str">
        <f>+_xlfn.XLOOKUP(DETALLE_GD_1[[#This Row],[CODIGO]],PRODUCTOS[CODIGO],PRODUCTOS[DESC CORTA],"",0)</f>
        <v>ESQUINERO CORNIZA EXTERIOR</v>
      </c>
    </row>
    <row r="1898" spans="1:31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6"/>
      <c r="V1898" s="2"/>
      <c r="W1898">
        <v>6215</v>
      </c>
      <c r="X1898" s="2">
        <v>6579000000</v>
      </c>
      <c r="Y1898" s="6">
        <v>32400</v>
      </c>
      <c r="Z1898" s="38">
        <v>10010</v>
      </c>
      <c r="AA1898" s="86">
        <f>+((DETALLE_GD_1[[#This Row],[VALOR X UN (GD)]]-DETALLE_GD_1[[#This Row],[VALOR PPTO]])/DETALLE_GD_1[[#This Row],[VALOR PPTO]])</f>
        <v>0</v>
      </c>
      <c r="AB1898" s="2">
        <f>+DETALLE_GD_1[[#This Row],[VALOR PPTO]]*DETALLE_GD_1[[#This Row],[CANTIDAD RECIBIDA]]</f>
        <v>32400</v>
      </c>
      <c r="AC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8" s="3">
        <f>+DETALLE_GD_1[[#This Row],[CANTIDAD SOLICITADA]]-DETALLE_GD_1[[#This Row],[DEVOLUCIÓN]]</f>
        <v>100</v>
      </c>
      <c r="AE1898" s="38" t="str">
        <f>+_xlfn.XLOOKUP(DETALLE_GD_1[[#This Row],[CODIGO]],PRODUCTOS[CODIGO],PRODUCTOS[DESC CORTA],"",0)</f>
        <v>ESQUINERO GUARDAPOLVO INTERIOR</v>
      </c>
    </row>
    <row r="1899" spans="1:31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6"/>
      <c r="V1899" s="2"/>
      <c r="W1899">
        <v>6215</v>
      </c>
      <c r="X1899" s="2">
        <v>6579000000</v>
      </c>
      <c r="Y1899" s="6">
        <v>91800.000000000015</v>
      </c>
      <c r="Z1899" s="38">
        <v>10010</v>
      </c>
      <c r="AA1899" s="86">
        <f>+((DETALLE_GD_1[[#This Row],[VALOR X UN (GD)]]-DETALLE_GD_1[[#This Row],[VALOR PPTO]])/DETALLE_GD_1[[#This Row],[VALOR PPTO]])</f>
        <v>-0.15559901960784309</v>
      </c>
      <c r="AB1899" s="2">
        <f>+DETALLE_GD_1[[#This Row],[VALOR PPTO]]*DETALLE_GD_1[[#This Row],[CANTIDAD RECIBIDA]]</f>
        <v>91800</v>
      </c>
      <c r="AC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899" s="3">
        <f>+DETALLE_GD_1[[#This Row],[CANTIDAD SOLICITADA]]-DETALLE_GD_1[[#This Row],[DEVOLUCIÓN]]</f>
        <v>300</v>
      </c>
      <c r="AE1899" s="38" t="str">
        <f>+_xlfn.XLOOKUP(DETALLE_GD_1[[#This Row],[CODIGO]],PRODUCTOS[CODIGO],PRODUCTOS[DESC CORTA],"",0)</f>
        <v>ESQUINERO CORNIZA INTERIOR</v>
      </c>
    </row>
    <row r="1900" spans="1:31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6"/>
      <c r="V1900" s="2"/>
      <c r="W1900">
        <v>6215</v>
      </c>
      <c r="X1900" s="2">
        <v>6579000000</v>
      </c>
      <c r="Y1900" s="6" t="s">
        <v>355</v>
      </c>
      <c r="Z1900" s="38">
        <v>10010</v>
      </c>
      <c r="AA1900" s="86" t="e">
        <f>+((DETALLE_GD_1[[#This Row],[VALOR X UN (GD)]]-DETALLE_GD_1[[#This Row],[VALOR PPTO]])/DETALLE_GD_1[[#This Row],[VALOR PPTO]])</f>
        <v>#DIV/0!</v>
      </c>
      <c r="AB1900" s="2">
        <f>+DETALLE_GD_1[[#This Row],[VALOR PPTO]]*DETALLE_GD_1[[#This Row],[CANTIDAD RECIBIDA]]</f>
        <v>0</v>
      </c>
      <c r="AC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0" s="3">
        <f>+DETALLE_GD_1[[#This Row],[CANTIDAD SOLICITADA]]-DETALLE_GD_1[[#This Row],[DEVOLUCIÓN]]</f>
        <v>10</v>
      </c>
      <c r="AE1900" s="38" t="str">
        <f>+_xlfn.XLOOKUP(DETALLE_GD_1[[#This Row],[CODIGO]],PRODUCTOS[CODIGO],PRODUCTOS[DESC CORTA],"",0)</f>
        <v/>
      </c>
    </row>
    <row r="1901" spans="1:31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6"/>
      <c r="V1901" s="2"/>
      <c r="W1901">
        <v>6215</v>
      </c>
      <c r="X1901" s="2">
        <v>6579000000</v>
      </c>
      <c r="Y1901" s="6">
        <v>104767.50644999991</v>
      </c>
      <c r="Z1901" s="38">
        <v>10010</v>
      </c>
      <c r="AA1901" s="86">
        <f>+((DETALLE_GD_1[[#This Row],[VALOR X UN (GD)]]-DETALLE_GD_1[[#This Row],[VALOR PPTO]])/DETALLE_GD_1[[#This Row],[VALOR PPTO]])</f>
        <v>-0.21186440394853348</v>
      </c>
      <c r="AB1901" s="2">
        <f>+DETALLE_GD_1[[#This Row],[VALOR PPTO]]*DETALLE_GD_1[[#This Row],[CANTIDAD RECIBIDA]]</f>
        <v>104767.505</v>
      </c>
      <c r="AC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01" s="3">
        <f>+DETALLE_GD_1[[#This Row],[CANTIDAD SOLICITADA]]-DETALLE_GD_1[[#This Row],[DEVOLUCIÓN]]</f>
        <v>50</v>
      </c>
      <c r="AE1901" s="38" t="str">
        <f>+_xlfn.XLOOKUP(DETALLE_GD_1[[#This Row],[CODIGO]],PRODUCTOS[CODIGO],PRODUCTOS[DESC CORTA],"",0)</f>
        <v>CUBREJUNTA</v>
      </c>
    </row>
    <row r="1902" spans="1:31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6"/>
      <c r="V1902" s="2"/>
      <c r="W1902">
        <v>6215</v>
      </c>
      <c r="X1902" s="2">
        <v>6579000000</v>
      </c>
      <c r="Y1902" s="6">
        <v>71351.251229999994</v>
      </c>
      <c r="Z1902" s="38">
        <v>10010</v>
      </c>
      <c r="AA1902" s="86">
        <f>+((DETALLE_GD_1[[#This Row],[VALOR X UN (GD)]]-DETALLE_GD_1[[#This Row],[VALOR PPTO]])/DETALLE_GD_1[[#This Row],[VALOR PPTO]])</f>
        <v>-8.2847196089767261E-2</v>
      </c>
      <c r="AB1902" s="2">
        <f>+DETALLE_GD_1[[#This Row],[VALOR PPTO]]*DETALLE_GD_1[[#This Row],[CANTIDAD RECIBIDA]]</f>
        <v>71351.25</v>
      </c>
      <c r="AC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2" s="3">
        <f>+DETALLE_GD_1[[#This Row],[CANTIDAD SOLICITADA]]-DETALLE_GD_1[[#This Row],[DEVOLUCIÓN]]</f>
        <v>30</v>
      </c>
      <c r="AE1902" s="38">
        <f>+_xlfn.XLOOKUP(DETALLE_GD_1[[#This Row],[CODIGO]],PRODUCTOS[CODIGO],PRODUCTOS[DESC CORTA],"",0)</f>
        <v>0</v>
      </c>
    </row>
    <row r="1903" spans="1:31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6"/>
      <c r="V1903" s="2"/>
      <c r="W1903">
        <v>6215</v>
      </c>
      <c r="X1903" s="2">
        <v>6579000000</v>
      </c>
      <c r="Y1903" s="6">
        <v>215999.88840000005</v>
      </c>
      <c r="Z1903" s="38">
        <v>10010</v>
      </c>
      <c r="AA1903" s="86">
        <f>+((DETALLE_GD_1[[#This Row],[VALOR X UN (GD)]]-DETALLE_GD_1[[#This Row],[VALOR PPTO]])/DETALLE_GD_1[[#This Row],[VALOR PPTO]])</f>
        <v>5.1851878741837811E-7</v>
      </c>
      <c r="AB1903" s="2">
        <f>+DETALLE_GD_1[[#This Row],[VALOR PPTO]]*DETALLE_GD_1[[#This Row],[CANTIDAD RECIBIDA]]</f>
        <v>215999.88799999998</v>
      </c>
      <c r="AC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3" s="3">
        <f>+DETALLE_GD_1[[#This Row],[CANTIDAD SOLICITADA]]-DETALLE_GD_1[[#This Row],[DEVOLUCIÓN]]</f>
        <v>80</v>
      </c>
      <c r="AE1903" s="38" t="str">
        <f>+_xlfn.XLOOKUP(DETALLE_GD_1[[#This Row],[CODIGO]],PRODUCTOS[CODIGO],PRODUCTOS[DESC CORTA],"",0)</f>
        <v>CORNIZA BLANCA</v>
      </c>
    </row>
    <row r="1904" spans="1:31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6" t="s">
        <v>2016</v>
      </c>
      <c r="V1904" s="2">
        <v>597993</v>
      </c>
      <c r="W1904">
        <v>6215</v>
      </c>
      <c r="X1904" s="2">
        <v>6579000000</v>
      </c>
      <c r="Y1904" s="6">
        <v>106459</v>
      </c>
      <c r="Z1904" s="38">
        <v>10010</v>
      </c>
      <c r="AA1904" s="86">
        <f>+((DETALLE_GD_1[[#This Row],[VALOR X UN (GD)]]-DETALLE_GD_1[[#This Row],[VALOR PPTO]])/DETALLE_GD_1[[#This Row],[VALOR PPTO]])</f>
        <v>2.4140833560337312E-3</v>
      </c>
      <c r="AB1904" s="2">
        <f>+DETALLE_GD_1[[#This Row],[VALOR PPTO]]*DETALLE_GD_1[[#This Row],[CANTIDAD RECIBIDA]]</f>
        <v>106459</v>
      </c>
      <c r="AC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4" s="3">
        <f>+DETALLE_GD_1[[#This Row],[CANTIDAD SOLICITADA]]-DETALLE_GD_1[[#This Row],[DEVOLUCIÓN]]</f>
        <v>29</v>
      </c>
      <c r="AE1904" s="38" t="str">
        <f>+_xlfn.XLOOKUP(DETALLE_GD_1[[#This Row],[CODIGO]],PRODUCTOS[CODIGO],PRODUCTOS[DESC CORTA],"",0)</f>
        <v>SELLO</v>
      </c>
    </row>
    <row r="1905" spans="1:31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6"/>
      <c r="V1905" s="2"/>
      <c r="W1905">
        <v>6215</v>
      </c>
      <c r="X1905" s="2">
        <v>6579000000</v>
      </c>
      <c r="Y1905" s="6">
        <v>33586</v>
      </c>
      <c r="Z1905" s="38">
        <v>10010</v>
      </c>
      <c r="AA1905" s="86">
        <f>+((DETALLE_GD_1[[#This Row],[VALOR X UN (GD)]]-DETALLE_GD_1[[#This Row],[VALOR PPTO]])/DETALLE_GD_1[[#This Row],[VALOR PPTO]])</f>
        <v>-2.6201333889120074E-3</v>
      </c>
      <c r="AB1905" s="2">
        <f>+DETALLE_GD_1[[#This Row],[VALOR PPTO]]*DETALLE_GD_1[[#This Row],[CANTIDAD RECIBIDA]]</f>
        <v>33586</v>
      </c>
      <c r="AC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5" s="3">
        <f>+DETALLE_GD_1[[#This Row],[CANTIDAD SOLICITADA]]-DETALLE_GD_1[[#This Row],[DEVOLUCIÓN]]</f>
        <v>7</v>
      </c>
      <c r="AE1905" s="38" t="str">
        <f>+_xlfn.XLOOKUP(DETALLE_GD_1[[#This Row],[CODIGO]],PRODUCTOS[CODIGO],PRODUCTOS[DESC CORTA],"",0)</f>
        <v>CILINDRO 03 LLAVE/LLAVE</v>
      </c>
    </row>
    <row r="1906" spans="1:31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6"/>
      <c r="V1906" s="2"/>
      <c r="W1906">
        <v>6215</v>
      </c>
      <c r="X1906" s="2">
        <v>6579000000</v>
      </c>
      <c r="Y1906" s="6">
        <v>47166</v>
      </c>
      <c r="Z1906" s="38">
        <v>10010</v>
      </c>
      <c r="AA1906" s="86">
        <f>+((DETALLE_GD_1[[#This Row],[VALOR X UN (GD)]]-DETALLE_GD_1[[#This Row],[VALOR PPTO]])/DETALLE_GD_1[[#This Row],[VALOR PPTO]])</f>
        <v>-7.3145888987830752E-3</v>
      </c>
      <c r="AB1906" s="2">
        <f>+DETALLE_GD_1[[#This Row],[VALOR PPTO]]*DETALLE_GD_1[[#This Row],[CANTIDAD RECIBIDA]]</f>
        <v>47166</v>
      </c>
      <c r="AC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6" s="3">
        <f>+DETALLE_GD_1[[#This Row],[CANTIDAD SOLICITADA]]-DETALLE_GD_1[[#This Row],[DEVOLUCIÓN]]</f>
        <v>7</v>
      </c>
      <c r="AE1906" s="38" t="str">
        <f>+_xlfn.XLOOKUP(DETALLE_GD_1[[#This Row],[CODIGO]],PRODUCTOS[CODIGO],PRODUCTOS[DESC CORTA],"",0)</f>
        <v>CERRADURA DE EMB</v>
      </c>
    </row>
    <row r="1907" spans="1:31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6"/>
      <c r="V1907" s="2"/>
      <c r="W1907">
        <v>6215</v>
      </c>
      <c r="X1907" s="2">
        <v>6579000000</v>
      </c>
      <c r="Y1907" s="6">
        <v>5084</v>
      </c>
      <c r="Z1907" s="38">
        <v>10010</v>
      </c>
      <c r="AA1907" s="86">
        <f>+((DETALLE_GD_1[[#This Row],[VALOR X UN (GD)]]-DETALLE_GD_1[[#This Row],[VALOR PPTO]])/DETALLE_GD_1[[#This Row],[VALOR PPTO]])</f>
        <v>-2.9504327301337532E-3</v>
      </c>
      <c r="AB1907" s="2">
        <f>+DETALLE_GD_1[[#This Row],[VALOR PPTO]]*DETALLE_GD_1[[#This Row],[CANTIDAD RECIBIDA]]</f>
        <v>5084</v>
      </c>
      <c r="AC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7" s="3">
        <f>+DETALLE_GD_1[[#This Row],[CANTIDAD SOLICITADA]]-DETALLE_GD_1[[#This Row],[DEVOLUCIÓN]]</f>
        <v>1</v>
      </c>
      <c r="AE1907" s="38" t="str">
        <f>+_xlfn.XLOOKUP(DETALLE_GD_1[[#This Row],[CODIGO]],PRODUCTOS[CODIGO],PRODUCTOS[DESC CORTA],"",0)</f>
        <v>MANILLA JUEGO</v>
      </c>
    </row>
    <row r="1908" spans="1:31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6"/>
      <c r="V1908" s="2"/>
      <c r="W1908">
        <v>6215</v>
      </c>
      <c r="X1908" s="2">
        <v>6579000000</v>
      </c>
      <c r="Y1908" s="6">
        <v>9870</v>
      </c>
      <c r="Z1908" s="38">
        <v>10010</v>
      </c>
      <c r="AA1908" s="86">
        <f>+((DETALLE_GD_1[[#This Row],[VALOR X UN (GD)]]-DETALLE_GD_1[[#This Row],[VALOR PPTO]])/DETALLE_GD_1[[#This Row],[VALOR PPTO]])</f>
        <v>3.6575460992907829E-2</v>
      </c>
      <c r="AB1908" s="2">
        <f>+DETALLE_GD_1[[#This Row],[VALOR PPTO]]*DETALLE_GD_1[[#This Row],[CANTIDAD RECIBIDA]]</f>
        <v>9870</v>
      </c>
      <c r="AC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8" s="3">
        <f>+DETALLE_GD_1[[#This Row],[CANTIDAD SOLICITADA]]-DETALLE_GD_1[[#This Row],[DEVOLUCIÓN]]</f>
        <v>7</v>
      </c>
      <c r="AE1908" s="38" t="str">
        <f>+_xlfn.XLOOKUP(DETALLE_GD_1[[#This Row],[CODIGO]],PRODUCTOS[CODIGO],PRODUCTOS[DESC CORTA],"",0)</f>
        <v>BOCALLAVE B1 800 ACCESO</v>
      </c>
    </row>
    <row r="1909" spans="1:31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6"/>
      <c r="V1909" s="2"/>
      <c r="W1909">
        <v>6215</v>
      </c>
      <c r="X1909" s="2">
        <v>6579000000</v>
      </c>
      <c r="Y1909" s="6">
        <v>5748</v>
      </c>
      <c r="Z1909" s="38">
        <v>10010</v>
      </c>
      <c r="AA1909" s="86">
        <f>+((DETALLE_GD_1[[#This Row],[VALOR X UN (GD)]]-DETALLE_GD_1[[#This Row],[VALOR PPTO]])/DETALLE_GD_1[[#This Row],[VALOR PPTO]])</f>
        <v>8.176774530271394E-3</v>
      </c>
      <c r="AB1909" s="2">
        <f>+DETALLE_GD_1[[#This Row],[VALOR PPTO]]*DETALLE_GD_1[[#This Row],[CANTIDAD RECIBIDA]]</f>
        <v>5748</v>
      </c>
      <c r="AC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09" s="3">
        <f>+DETALLE_GD_1[[#This Row],[CANTIDAD SOLICITADA]]-DETALLE_GD_1[[#This Row],[DEVOLUCIÓN]]</f>
        <v>3</v>
      </c>
      <c r="AE1909" s="38" t="str">
        <f>+_xlfn.XLOOKUP(DETALLE_GD_1[[#This Row],[CODIGO]],PRODUCTOS[CODIGO],PRODUCTOS[DESC CORTA],"",0)</f>
        <v>PERCHA SIMPLE YORK</v>
      </c>
    </row>
    <row r="1910" spans="1:31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6"/>
      <c r="V1910" s="2"/>
      <c r="W1910">
        <v>6215</v>
      </c>
      <c r="X1910" s="2">
        <v>6579000000</v>
      </c>
      <c r="Y1910" s="6">
        <v>8720.0132880000001</v>
      </c>
      <c r="Z1910" s="38">
        <v>10010</v>
      </c>
      <c r="AA1910" s="86">
        <f>+((DETALLE_GD_1[[#This Row],[VALOR X UN (GD)]]-DETALLE_GD_1[[#This Row],[VALOR PPTO]])/DETALLE_GD_1[[#This Row],[VALOR PPTO]])</f>
        <v>-1.5137591589929127E-6</v>
      </c>
      <c r="AB1910" s="2">
        <f>+DETALLE_GD_1[[#This Row],[VALOR PPTO]]*DETALLE_GD_1[[#This Row],[CANTIDAD RECIBIDA]]</f>
        <v>8720.0133000000005</v>
      </c>
      <c r="AC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0" s="3">
        <f>+DETALLE_GD_1[[#This Row],[CANTIDAD SOLICITADA]]-DETALLE_GD_1[[#This Row],[DEVOLUCIÓN]]</f>
        <v>3</v>
      </c>
      <c r="AE1910" s="38">
        <f>+_xlfn.XLOOKUP(DETALLE_GD_1[[#This Row],[CODIGO]],PRODUCTOS[CODIGO],PRODUCTOS[DESC CORTA],"",0)</f>
        <v>0</v>
      </c>
    </row>
    <row r="1911" spans="1:31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6"/>
      <c r="V1911" s="2"/>
      <c r="W1911">
        <v>6215</v>
      </c>
      <c r="X1911" s="2">
        <v>6579000000</v>
      </c>
      <c r="Y1911" s="6">
        <v>1006.469148</v>
      </c>
      <c r="Z1911" s="38">
        <v>10010</v>
      </c>
      <c r="AA1911" s="86">
        <f>+((DETALLE_GD_1[[#This Row],[VALOR X UN (GD)]]-DETALLE_GD_1[[#This Row],[VALOR PPTO]])/DETALLE_GD_1[[#This Row],[VALOR PPTO]])</f>
        <v>-4.6618406878545695E-4</v>
      </c>
      <c r="AB1911" s="2">
        <f>+DETALLE_GD_1[[#This Row],[VALOR PPTO]]*DETALLE_GD_1[[#This Row],[CANTIDAD RECIBIDA]]</f>
        <v>1006.4694</v>
      </c>
      <c r="AC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1" s="3">
        <f>+DETALLE_GD_1[[#This Row],[CANTIDAD SOLICITADA]]-DETALLE_GD_1[[#This Row],[DEVOLUCIÓN]]</f>
        <v>6</v>
      </c>
      <c r="AE1911" s="38">
        <f>+_xlfn.XLOOKUP(DETALLE_GD_1[[#This Row],[CODIGO]],PRODUCTOS[CODIGO],PRODUCTOS[DESC CORTA],"",0)</f>
        <v>0</v>
      </c>
    </row>
    <row r="1912" spans="1:31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6"/>
      <c r="V1912" s="2"/>
      <c r="W1912">
        <v>6215</v>
      </c>
      <c r="X1912" s="2">
        <v>6579000000</v>
      </c>
      <c r="Y1912" s="6">
        <v>6936</v>
      </c>
      <c r="Z1912" s="38">
        <v>10010</v>
      </c>
      <c r="AA1912" s="86">
        <f>+((DETALLE_GD_1[[#This Row],[VALOR X UN (GD)]]-DETALLE_GD_1[[#This Row],[VALOR PPTO]])/DETALLE_GD_1[[#This Row],[VALOR PPTO]])</f>
        <v>2.883650519032089E-4</v>
      </c>
      <c r="AB1912" s="2">
        <f>+DETALLE_GD_1[[#This Row],[VALOR PPTO]]*DETALLE_GD_1[[#This Row],[CANTIDAD RECIBIDA]]</f>
        <v>6936</v>
      </c>
      <c r="AC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2" s="3">
        <f>+DETALLE_GD_1[[#This Row],[CANTIDAD SOLICITADA]]-DETALLE_GD_1[[#This Row],[DEVOLUCIÓN]]</f>
        <v>3</v>
      </c>
      <c r="AE1912" s="38" t="str">
        <f>+_xlfn.XLOOKUP(DETALLE_GD_1[[#This Row],[CODIGO]],PRODUCTOS[CODIGO],PRODUCTOS[DESC CORTA],"",0)</f>
        <v>CELOSIA ALUMINIO 25X25</v>
      </c>
    </row>
    <row r="1913" spans="1:31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6"/>
      <c r="V1913" s="2"/>
      <c r="W1913">
        <v>6215</v>
      </c>
      <c r="X1913" s="2">
        <v>6579000000</v>
      </c>
      <c r="Y1913" s="6">
        <v>9105</v>
      </c>
      <c r="Z1913" s="38">
        <v>10010</v>
      </c>
      <c r="AA1913" s="86">
        <f>+((DETALLE_GD_1[[#This Row],[VALOR X UN (GD)]]-DETALLE_GD_1[[#This Row],[VALOR PPTO]])/DETALLE_GD_1[[#This Row],[VALOR PPTO]])</f>
        <v>-8.7864909390452024E-4</v>
      </c>
      <c r="AB1913" s="2">
        <f>+DETALLE_GD_1[[#This Row],[VALOR PPTO]]*DETALLE_GD_1[[#This Row],[CANTIDAD RECIBIDA]]</f>
        <v>9105</v>
      </c>
      <c r="AC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3" s="3">
        <f>+DETALLE_GD_1[[#This Row],[CANTIDAD SOLICITADA]]-DETALLE_GD_1[[#This Row],[DEVOLUCIÓN]]</f>
        <v>3</v>
      </c>
      <c r="AE1913" s="38" t="str">
        <f>+_xlfn.XLOOKUP(DETALLE_GD_1[[#This Row],[CODIGO]],PRODUCTOS[CODIGO],PRODUCTOS[DESC CORTA],"",0)</f>
        <v>ARGOLLA TOALLA BENTON</v>
      </c>
    </row>
    <row r="1914" spans="1:31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6"/>
      <c r="V1914" s="2"/>
      <c r="W1914">
        <v>6215</v>
      </c>
      <c r="X1914" s="2">
        <v>6579000000</v>
      </c>
      <c r="Y1914" s="6">
        <v>10896</v>
      </c>
      <c r="Z1914" s="38">
        <v>10010</v>
      </c>
      <c r="AA1914" s="86">
        <f>+((DETALLE_GD_1[[#This Row],[VALOR X UN (GD)]]-DETALLE_GD_1[[#This Row],[VALOR PPTO]])/DETALLE_GD_1[[#This Row],[VALOR PPTO]])</f>
        <v>-0.13316814427312781</v>
      </c>
      <c r="AB1914" s="2">
        <f>+DETALLE_GD_1[[#This Row],[VALOR PPTO]]*DETALLE_GD_1[[#This Row],[CANTIDAD RECIBIDA]]</f>
        <v>10896</v>
      </c>
      <c r="AC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4" s="3">
        <f>+DETALLE_GD_1[[#This Row],[CANTIDAD SOLICITADA]]-DETALLE_GD_1[[#This Row],[DEVOLUCIÓN]]</f>
        <v>3</v>
      </c>
      <c r="AE1914" s="38" t="str">
        <f>+_xlfn.XLOOKUP(DETALLE_GD_1[[#This Row],[CODIGO]],PRODUCTOS[CODIGO],PRODUCTOS[DESC CORTA],"",0)</f>
        <v>PORTA ROLLO BENTON</v>
      </c>
    </row>
    <row r="1915" spans="1:31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6"/>
      <c r="V1915" s="2"/>
      <c r="W1915">
        <v>6215</v>
      </c>
      <c r="X1915" s="2">
        <v>6579000000</v>
      </c>
      <c r="Y1915" s="6">
        <v>47350.451612999997</v>
      </c>
      <c r="Z1915" s="38">
        <v>10010</v>
      </c>
      <c r="AA1915" s="86">
        <f>+((DETALLE_GD_1[[#This Row],[VALOR X UN (GD)]]-DETALLE_GD_1[[#This Row],[VALOR PPTO]])/DETALLE_GD_1[[#This Row],[VALOR PPTO]])</f>
        <v>0.28816089203220857</v>
      </c>
      <c r="AB1915" s="2">
        <f>+DETALLE_GD_1[[#This Row],[VALOR PPTO]]*DETALLE_GD_1[[#This Row],[CANTIDAD RECIBIDA]]</f>
        <v>47350.451699999998</v>
      </c>
      <c r="AC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5" s="3">
        <f>+DETALLE_GD_1[[#This Row],[CANTIDAD SOLICITADA]]-DETALLE_GD_1[[#This Row],[DEVOLUCIÓN]]</f>
        <v>3</v>
      </c>
      <c r="AE1915" s="38">
        <f>+_xlfn.XLOOKUP(DETALLE_GD_1[[#This Row],[CODIGO]],PRODUCTOS[CODIGO],PRODUCTOS[DESC CORTA],"",0)</f>
        <v>0</v>
      </c>
    </row>
    <row r="1916" spans="1:31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6"/>
      <c r="V1916" s="2"/>
      <c r="W1916">
        <v>6215</v>
      </c>
      <c r="X1916" s="2">
        <v>6579000000</v>
      </c>
      <c r="Y1916" s="6">
        <v>128520</v>
      </c>
      <c r="Z1916" s="38">
        <v>10010</v>
      </c>
      <c r="AA1916" s="86">
        <f>+((DETALLE_GD_1[[#This Row],[VALOR X UN (GD)]]-DETALLE_GD_1[[#This Row],[VALOR PPTO]])/DETALLE_GD_1[[#This Row],[VALOR PPTO]])</f>
        <v>0</v>
      </c>
      <c r="AB1916" s="2">
        <f>+DETALLE_GD_1[[#This Row],[VALOR PPTO]]*DETALLE_GD_1[[#This Row],[CANTIDAD RECIBIDA]]</f>
        <v>128520</v>
      </c>
      <c r="AC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6" s="3">
        <f>+DETALLE_GD_1[[#This Row],[CANTIDAD SOLICITADA]]-DETALLE_GD_1[[#This Row],[DEVOLUCIÓN]]</f>
        <v>3</v>
      </c>
      <c r="AE1916" s="38" t="str">
        <f>+_xlfn.XLOOKUP(DETALLE_GD_1[[#This Row],[CODIGO]],PRODUCTOS[CODIGO],PRODUCTOS[DESC CORTA],"",0)</f>
        <v>TINA DE ACERO</v>
      </c>
    </row>
    <row r="1917" spans="1:31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6"/>
      <c r="V1917" s="2"/>
      <c r="W1917">
        <v>6215</v>
      </c>
      <c r="X1917" s="2">
        <v>6579000000</v>
      </c>
      <c r="Y1917" s="6">
        <v>209535.01289999983</v>
      </c>
      <c r="Z1917" s="38">
        <v>10010</v>
      </c>
      <c r="AA1917" s="86">
        <f>+((DETALLE_GD_1[[#This Row],[VALOR X UN (GD)]]-DETALLE_GD_1[[#This Row],[VALOR PPTO]])/DETALLE_GD_1[[#This Row],[VALOR PPTO]])</f>
        <v>-0.21186440394853348</v>
      </c>
      <c r="AB1917" s="2">
        <f>+DETALLE_GD_1[[#This Row],[VALOR PPTO]]*DETALLE_GD_1[[#This Row],[CANTIDAD RECIBIDA]]</f>
        <v>209535.01</v>
      </c>
      <c r="AC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7" s="3">
        <f>+DETALLE_GD_1[[#This Row],[CANTIDAD SOLICITADA]]-DETALLE_GD_1[[#This Row],[DEVOLUCIÓN]]</f>
        <v>100</v>
      </c>
      <c r="AE1917" s="38" t="str">
        <f>+_xlfn.XLOOKUP(DETALLE_GD_1[[#This Row],[CODIGO]],PRODUCTOS[CODIGO],PRODUCTOS[DESC CORTA],"",0)</f>
        <v>CUBREJUNTA</v>
      </c>
    </row>
    <row r="1918" spans="1:31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6" t="s">
        <v>2012</v>
      </c>
      <c r="V1918" s="2">
        <v>179076</v>
      </c>
      <c r="W1918">
        <v>6215</v>
      </c>
      <c r="X1918" s="2">
        <v>6579000000</v>
      </c>
      <c r="Y1918" s="6">
        <v>104767.50644999991</v>
      </c>
      <c r="Z1918" s="38">
        <v>10010</v>
      </c>
      <c r="AA1918" s="86">
        <f>+((DETALLE_GD_1[[#This Row],[VALOR X UN (GD)]]-DETALLE_GD_1[[#This Row],[VALOR PPTO]])/DETALLE_GD_1[[#This Row],[VALOR PPTO]])</f>
        <v>-0.21186440394853348</v>
      </c>
      <c r="AB1918" s="2">
        <f>+DETALLE_GD_1[[#This Row],[VALOR PPTO]]*DETALLE_GD_1[[#This Row],[CANTIDAD RECIBIDA]]</f>
        <v>104767.505</v>
      </c>
      <c r="AC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18" s="3">
        <f>+DETALLE_GD_1[[#This Row],[CANTIDAD SOLICITADA]]-DETALLE_GD_1[[#This Row],[DEVOLUCIÓN]]</f>
        <v>50</v>
      </c>
      <c r="AE1918" s="38" t="str">
        <f>+_xlfn.XLOOKUP(DETALLE_GD_1[[#This Row],[CODIGO]],PRODUCTOS[CODIGO],PRODUCTOS[DESC CORTA],"",0)</f>
        <v>CUBREJUNTA</v>
      </c>
    </row>
    <row r="1919" spans="1:31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6"/>
      <c r="V1919" s="2"/>
      <c r="W1919">
        <v>6215</v>
      </c>
      <c r="X1919" s="2">
        <v>6579000000</v>
      </c>
      <c r="Y1919" s="6">
        <v>13792.000000000002</v>
      </c>
      <c r="Z1919" s="38">
        <v>10010</v>
      </c>
      <c r="AA1919" s="86">
        <f>+((DETALLE_GD_1[[#This Row],[VALOR X UN (GD)]]-DETALLE_GD_1[[#This Row],[VALOR PPTO]])/DETALLE_GD_1[[#This Row],[VALOR PPTO]])</f>
        <v>0.185542343387471</v>
      </c>
      <c r="AB1919" s="2">
        <f>+DETALLE_GD_1[[#This Row],[VALOR PPTO]]*DETALLE_GD_1[[#This Row],[CANTIDAD RECIBIDA]]</f>
        <v>13792</v>
      </c>
      <c r="AC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19" s="3">
        <f>+DETALLE_GD_1[[#This Row],[CANTIDAD SOLICITADA]]-DETALLE_GD_1[[#This Row],[DEVOLUCIÓN]]</f>
        <v>16</v>
      </c>
      <c r="AE1919" s="38">
        <f>+_xlfn.XLOOKUP(DETALLE_GD_1[[#This Row],[CODIGO]],PRODUCTOS[CODIGO],PRODUCTOS[DESC CORTA],"",0)</f>
        <v>0</v>
      </c>
    </row>
    <row r="1920" spans="1:31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6"/>
      <c r="V1920" s="2"/>
      <c r="W1920">
        <v>6215</v>
      </c>
      <c r="X1920" s="2">
        <v>6579000000</v>
      </c>
      <c r="Y1920" s="6">
        <v>33035.321376</v>
      </c>
      <c r="Z1920" s="38">
        <v>10010</v>
      </c>
      <c r="AA1920" s="86">
        <f>+((DETALLE_GD_1[[#This Row],[VALOR X UN (GD)]]-DETALLE_GD_1[[#This Row],[VALOR PPTO]])/DETALLE_GD_1[[#This Row],[VALOR PPTO]])</f>
        <v>2.3994899422923075E-2</v>
      </c>
      <c r="AB1920" s="2">
        <f>+DETALLE_GD_1[[#This Row],[VALOR PPTO]]*DETALLE_GD_1[[#This Row],[CANTIDAD RECIBIDA]]</f>
        <v>33035.320800000001</v>
      </c>
      <c r="AC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0" s="3">
        <f>+DETALLE_GD_1[[#This Row],[CANTIDAD SOLICITADA]]-DETALLE_GD_1[[#This Row],[DEVOLUCIÓN]]</f>
        <v>24</v>
      </c>
      <c r="AE1920" s="38">
        <f>+_xlfn.XLOOKUP(DETALLE_GD_1[[#This Row],[CODIGO]],PRODUCTOS[CODIGO],PRODUCTOS[DESC CORTA],"",0)</f>
        <v>0</v>
      </c>
    </row>
    <row r="1921" spans="1:31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6"/>
      <c r="V1921" s="2"/>
      <c r="W1921">
        <v>6215</v>
      </c>
      <c r="X1921" s="2">
        <v>6579000000</v>
      </c>
      <c r="Y1921" s="6">
        <v>33301.316279999999</v>
      </c>
      <c r="Z1921" s="38">
        <v>10010</v>
      </c>
      <c r="AA1921" s="86">
        <f>+((DETALLE_GD_1[[#This Row],[VALOR X UN (GD)]]-DETALLE_GD_1[[#This Row],[VALOR PPTO]])/DETALLE_GD_1[[#This Row],[VALOR PPTO]])</f>
        <v>0.39111615315394299</v>
      </c>
      <c r="AB1921" s="2">
        <f>+DETALLE_GD_1[[#This Row],[VALOR PPTO]]*DETALLE_GD_1[[#This Row],[CANTIDAD RECIBIDA]]</f>
        <v>33301.316999999995</v>
      </c>
      <c r="AC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1" s="3">
        <f>+DETALLE_GD_1[[#This Row],[CANTIDAD SOLICITADA]]-DETALLE_GD_1[[#This Row],[DEVOLUCIÓN]]</f>
        <v>30</v>
      </c>
      <c r="AE1921" s="38">
        <f>+_xlfn.XLOOKUP(DETALLE_GD_1[[#This Row],[CODIGO]],PRODUCTOS[CODIGO],PRODUCTOS[DESC CORTA],"",0)</f>
        <v>0</v>
      </c>
    </row>
    <row r="1922" spans="1:31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6" t="s">
        <v>2023</v>
      </c>
      <c r="V1922" s="2">
        <v>1558716</v>
      </c>
      <c r="W1922">
        <v>6215</v>
      </c>
      <c r="X1922" s="2">
        <v>6579000000</v>
      </c>
      <c r="Y1922" s="6">
        <v>1529748.5150160005</v>
      </c>
      <c r="Z1922" s="38">
        <v>10010</v>
      </c>
      <c r="AA1922" s="86">
        <f>+((DETALLE_GD_1[[#This Row],[VALOR X UN (GD)]]-DETALLE_GD_1[[#This Row],[VALOR PPTO]])/DETALLE_GD_1[[#This Row],[VALOR PPTO]])</f>
        <v>1.8936105413128724E-2</v>
      </c>
      <c r="AB1922" s="2">
        <f>+DETALLE_GD_1[[#This Row],[VALOR PPTO]]*DETALLE_GD_1[[#This Row],[CANTIDAD RECIBIDA]]</f>
        <v>1529748.5183999999</v>
      </c>
      <c r="AC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22" s="3">
        <f>+DETALLE_GD_1[[#This Row],[CANTIDAD SOLICITADA]]-DETALLE_GD_1[[#This Row],[DEVOLUCIÓN]]</f>
        <v>72</v>
      </c>
      <c r="AE1922" s="38" t="str">
        <f>+_xlfn.XLOOKUP(DETALLE_GD_1[[#This Row],[CODIGO]],PRODUCTOS[CODIGO],PRODUCTOS[DESC CORTA],"",0)</f>
        <v>SMARTPANEL</v>
      </c>
    </row>
    <row r="1923" spans="1:31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780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6"/>
      <c r="V1923" s="2">
        <v>1204646</v>
      </c>
      <c r="X1923" s="2">
        <v>6579000000</v>
      </c>
      <c r="Y1923" s="6">
        <v>1428021.7</v>
      </c>
      <c r="AA1923" s="86">
        <f>+((DETALLE_GD_1[[#This Row],[VALOR X UN (GD)]]-DETALLE_GD_1[[#This Row],[VALOR PPTO]])/DETALLE_GD_1[[#This Row],[VALOR PPTO]])</f>
        <v>-0.15642319160836274</v>
      </c>
      <c r="AB1923" s="2">
        <f>+DETALLE_GD_1[[#This Row],[VALOR PPTO]]*DETALLE_GD_1[[#This Row],[CANTIDAD RECIBIDA]]</f>
        <v>1428021.7</v>
      </c>
      <c r="AC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3" s="3">
        <f>+DETALLE_GD_1[[#This Row],[CANTIDAD SOLICITADA]]-DETALLE_GD_1[[#This Row],[DEVOLUCIÓN]]</f>
        <v>245</v>
      </c>
      <c r="AE1923" s="38" t="str">
        <f>+_xlfn.XLOOKUP(DETALLE_GD_1[[#This Row],[CODIGO]],PRODUCTOS[CODIGO],PRODUCTOS[DESC CORTA],"",0)</f>
        <v/>
      </c>
    </row>
    <row r="1924" spans="1:31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798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6" t="s">
        <v>2012</v>
      </c>
      <c r="V1924" s="2">
        <v>6788</v>
      </c>
      <c r="W1924">
        <v>6266</v>
      </c>
      <c r="X1924" s="2">
        <v>6579000000</v>
      </c>
      <c r="Y1924" s="6" t="s">
        <v>355</v>
      </c>
      <c r="Z1924" s="38">
        <v>10010</v>
      </c>
      <c r="AA1924" s="86" t="e">
        <f>+((DETALLE_GD_1[[#This Row],[VALOR X UN (GD)]]-DETALLE_GD_1[[#This Row],[VALOR PPTO]])/DETALLE_GD_1[[#This Row],[VALOR PPTO]])</f>
        <v>#DIV/0!</v>
      </c>
      <c r="AB1924" s="2">
        <f>+DETALLE_GD_1[[#This Row],[VALOR PPTO]]*DETALLE_GD_1[[#This Row],[CANTIDAD RECIBIDA]]</f>
        <v>0</v>
      </c>
      <c r="AC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4" s="3">
        <f>+DETALLE_GD_1[[#This Row],[CANTIDAD SOLICITADA]]-DETALLE_GD_1[[#This Row],[DEVOLUCIÓN]]</f>
        <v>9</v>
      </c>
      <c r="AE1924" s="38" t="str">
        <f>+_xlfn.XLOOKUP(DETALLE_GD_1[[#This Row],[CODIGO]],PRODUCTOS[CODIGO],PRODUCTOS[DESC CORTA],"",0)</f>
        <v/>
      </c>
    </row>
    <row r="1925" spans="1:31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6" t="s">
        <v>2012</v>
      </c>
      <c r="V1925" s="2">
        <v>1097303</v>
      </c>
      <c r="W1925">
        <v>6266</v>
      </c>
      <c r="X1925" s="2">
        <v>6579000000</v>
      </c>
      <c r="Y1925" s="6">
        <v>4794</v>
      </c>
      <c r="Z1925" s="38">
        <v>10010</v>
      </c>
      <c r="AA1925" s="86">
        <f>+((DETALLE_GD_1[[#This Row],[VALOR X UN (GD)]]-DETALLE_GD_1[[#This Row],[VALOR PPTO]])/DETALLE_GD_1[[#This Row],[VALOR PPTO]])</f>
        <v>5.840632040050063E-2</v>
      </c>
      <c r="AB1925" s="2">
        <f>+DETALLE_GD_1[[#This Row],[VALOR PPTO]]*DETALLE_GD_1[[#This Row],[CANTIDAD RECIBIDA]]</f>
        <v>4794</v>
      </c>
      <c r="AC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5" s="3">
        <f>+DETALLE_GD_1[[#This Row],[CANTIDAD SOLICITADA]]-DETALLE_GD_1[[#This Row],[DEVOLUCIÓN]]</f>
        <v>3</v>
      </c>
      <c r="AE1925" s="38" t="str">
        <f>+_xlfn.XLOOKUP(DETALLE_GD_1[[#This Row],[CODIGO]],PRODUCTOS[CODIGO],PRODUCTOS[DESC CORTA],"",0)</f>
        <v>CUADRADILLO EXPANSION 8X</v>
      </c>
    </row>
    <row r="1926" spans="1:31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6"/>
      <c r="V1926" s="2"/>
      <c r="W1926">
        <v>6266</v>
      </c>
      <c r="X1926" s="2">
        <v>6579000000</v>
      </c>
      <c r="Y1926" s="6">
        <v>4230</v>
      </c>
      <c r="Z1926" s="38">
        <v>10010</v>
      </c>
      <c r="AA1926" s="86">
        <f>+((DETALLE_GD_1[[#This Row],[VALOR X UN (GD)]]-DETALLE_GD_1[[#This Row],[VALOR PPTO]])/DETALLE_GD_1[[#This Row],[VALOR PPTO]])</f>
        <v>3.6643049645390065E-2</v>
      </c>
      <c r="AB1926" s="2">
        <f>+DETALLE_GD_1[[#This Row],[VALOR PPTO]]*DETALLE_GD_1[[#This Row],[CANTIDAD RECIBIDA]]</f>
        <v>4230</v>
      </c>
      <c r="AC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6" s="3">
        <f>+DETALLE_GD_1[[#This Row],[CANTIDAD SOLICITADA]]-DETALLE_GD_1[[#This Row],[DEVOLUCIÓN]]</f>
        <v>3</v>
      </c>
      <c r="AE1926" s="38" t="str">
        <f>+_xlfn.XLOOKUP(DETALLE_GD_1[[#This Row],[CODIGO]],PRODUCTOS[CODIGO],PRODUCTOS[DESC CORTA],"",0)</f>
        <v>BOCALLAVE B1 800 ACCESO</v>
      </c>
    </row>
    <row r="1927" spans="1:31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6"/>
      <c r="V1927" s="2"/>
      <c r="W1927">
        <v>6266</v>
      </c>
      <c r="X1927" s="2">
        <v>6579000000</v>
      </c>
      <c r="Y1927" s="6">
        <v>15252</v>
      </c>
      <c r="Z1927" s="38">
        <v>10010</v>
      </c>
      <c r="AA1927" s="86">
        <f>+((DETALLE_GD_1[[#This Row],[VALOR X UN (GD)]]-DETALLE_GD_1[[#This Row],[VALOR PPTO]])/DETALLE_GD_1[[#This Row],[VALOR PPTO]])</f>
        <v>-3.0159913453973713E-3</v>
      </c>
      <c r="AB1927" s="2">
        <f>+DETALLE_GD_1[[#This Row],[VALOR PPTO]]*DETALLE_GD_1[[#This Row],[CANTIDAD RECIBIDA]]</f>
        <v>15252</v>
      </c>
      <c r="AC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7" s="3">
        <f>+DETALLE_GD_1[[#This Row],[CANTIDAD SOLICITADA]]-DETALLE_GD_1[[#This Row],[DEVOLUCIÓN]]</f>
        <v>3</v>
      </c>
      <c r="AE1927" s="38" t="str">
        <f>+_xlfn.XLOOKUP(DETALLE_GD_1[[#This Row],[CODIGO]],PRODUCTOS[CODIGO],PRODUCTOS[DESC CORTA],"",0)</f>
        <v>MANILLA JUEGO</v>
      </c>
    </row>
    <row r="1928" spans="1:31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6"/>
      <c r="V1928" s="2"/>
      <c r="W1928">
        <v>6266</v>
      </c>
      <c r="X1928" s="2">
        <v>6579000000</v>
      </c>
      <c r="Y1928" s="6">
        <v>14394</v>
      </c>
      <c r="Z1928" s="38">
        <v>10010</v>
      </c>
      <c r="AA1928" s="86">
        <f>+((DETALLE_GD_1[[#This Row],[VALOR X UN (GD)]]-DETALLE_GD_1[[#This Row],[VALOR PPTO]])/DETALLE_GD_1[[#This Row],[VALOR PPTO]])</f>
        <v>-2.6399958315964493E-3</v>
      </c>
      <c r="AB1928" s="2">
        <f>+DETALLE_GD_1[[#This Row],[VALOR PPTO]]*DETALLE_GD_1[[#This Row],[CANTIDAD RECIBIDA]]</f>
        <v>14394</v>
      </c>
      <c r="AC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8" s="3">
        <f>+DETALLE_GD_1[[#This Row],[CANTIDAD SOLICITADA]]-DETALLE_GD_1[[#This Row],[DEVOLUCIÓN]]</f>
        <v>3</v>
      </c>
      <c r="AE1928" s="38" t="str">
        <f>+_xlfn.XLOOKUP(DETALLE_GD_1[[#This Row],[CODIGO]],PRODUCTOS[CODIGO],PRODUCTOS[DESC CORTA],"",0)</f>
        <v>CILINDRO 03 LLAVE/LLAVE</v>
      </c>
    </row>
    <row r="1929" spans="1:31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6"/>
      <c r="V1929" s="2"/>
      <c r="W1929">
        <v>6266</v>
      </c>
      <c r="X1929" s="2">
        <v>6579000000</v>
      </c>
      <c r="Y1929" s="6">
        <v>20214</v>
      </c>
      <c r="Z1929" s="38">
        <v>10010</v>
      </c>
      <c r="AA1929" s="86">
        <f>+((DETALLE_GD_1[[#This Row],[VALOR X UN (GD)]]-DETALLE_GD_1[[#This Row],[VALOR PPTO]])/DETALLE_GD_1[[#This Row],[VALOR PPTO]])</f>
        <v>-7.3216533095874494E-3</v>
      </c>
      <c r="AB1929" s="2">
        <f>+DETALLE_GD_1[[#This Row],[VALOR PPTO]]*DETALLE_GD_1[[#This Row],[CANTIDAD RECIBIDA]]</f>
        <v>20214</v>
      </c>
      <c r="AC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29" s="3">
        <f>+DETALLE_GD_1[[#This Row],[CANTIDAD SOLICITADA]]-DETALLE_GD_1[[#This Row],[DEVOLUCIÓN]]</f>
        <v>3</v>
      </c>
      <c r="AE1929" s="38" t="str">
        <f>+_xlfn.XLOOKUP(DETALLE_GD_1[[#This Row],[CODIGO]],PRODUCTOS[CODIGO],PRODUCTOS[DESC CORTA],"",0)</f>
        <v>CERRADURA DE EMB</v>
      </c>
    </row>
    <row r="1930" spans="1:31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6"/>
      <c r="V1930" s="2"/>
      <c r="W1930">
        <v>6266</v>
      </c>
      <c r="X1930" s="2">
        <v>6579000000</v>
      </c>
      <c r="Y1930" s="6">
        <v>20275.599998999998</v>
      </c>
      <c r="Z1930" s="38">
        <v>10010</v>
      </c>
      <c r="AA1930" s="86">
        <f>+((DETALLE_GD_1[[#This Row],[VALOR X UN (GD)]]-DETALLE_GD_1[[#This Row],[VALOR PPTO]])/DETALLE_GD_1[[#This Row],[VALOR PPTO]])</f>
        <v>3.3952144616939288E-2</v>
      </c>
      <c r="AB1930" s="2">
        <f>+DETALLE_GD_1[[#This Row],[VALOR PPTO]]*DETALLE_GD_1[[#This Row],[CANTIDAD RECIBIDA]]</f>
        <v>20275.599900000001</v>
      </c>
      <c r="AC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0" s="3">
        <f>+DETALLE_GD_1[[#This Row],[CANTIDAD SOLICITADA]]-DETALLE_GD_1[[#This Row],[DEVOLUCIÓN]]</f>
        <v>3</v>
      </c>
      <c r="AE1930" s="38">
        <f>+_xlfn.XLOOKUP(DETALLE_GD_1[[#This Row],[CODIGO]],PRODUCTOS[CODIGO],PRODUCTOS[DESC CORTA],"",0)</f>
        <v>0</v>
      </c>
    </row>
    <row r="1931" spans="1:31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6"/>
      <c r="V1931" s="2"/>
      <c r="W1931">
        <v>6266</v>
      </c>
      <c r="X1931" s="2">
        <v>6579000000</v>
      </c>
      <c r="Y1931" s="6">
        <v>95730</v>
      </c>
      <c r="Z1931" s="38">
        <v>10010</v>
      </c>
      <c r="AA1931" s="86">
        <f>+((DETALLE_GD_1[[#This Row],[VALOR X UN (GD)]]-DETALLE_GD_1[[#This Row],[VALOR PPTO]])/DETALLE_GD_1[[#This Row],[VALOR PPTO]])</f>
        <v>-0.3628852083986211</v>
      </c>
      <c r="AB1931" s="2">
        <f>+DETALLE_GD_1[[#This Row],[VALOR PPTO]]*DETALLE_GD_1[[#This Row],[CANTIDAD RECIBIDA]]</f>
        <v>95730</v>
      </c>
      <c r="AC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1" s="3">
        <f>+DETALLE_GD_1[[#This Row],[CANTIDAD SOLICITADA]]-DETALLE_GD_1[[#This Row],[DEVOLUCIÓN]]</f>
        <v>30</v>
      </c>
      <c r="AE1931" s="38" t="str">
        <f>+_xlfn.XLOOKUP(DETALLE_GD_1[[#This Row],[CODIGO]],PRODUCTOS[CODIGO],PRODUCTOS[DESC CORTA],"",0)</f>
        <v>PERFIL ESQUINERO INTERIOR</v>
      </c>
    </row>
    <row r="1932" spans="1:31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6"/>
      <c r="V1932" s="2"/>
      <c r="W1932">
        <v>6266</v>
      </c>
      <c r="X1932" s="2">
        <v>6579000000</v>
      </c>
      <c r="Y1932" s="6">
        <v>72810</v>
      </c>
      <c r="Z1932" s="38">
        <v>10010</v>
      </c>
      <c r="AA1932" s="86">
        <f>+((DETALLE_GD_1[[#This Row],[VALOR X UN (GD)]]-DETALLE_GD_1[[#This Row],[VALOR PPTO]])/DETALLE_GD_1[[#This Row],[VALOR PPTO]])</f>
        <v>-0.38221396786155748</v>
      </c>
      <c r="AB1932" s="2">
        <f>+DETALLE_GD_1[[#This Row],[VALOR PPTO]]*DETALLE_GD_1[[#This Row],[CANTIDAD RECIBIDA]]</f>
        <v>72810</v>
      </c>
      <c r="AC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2" s="3">
        <f>+DETALLE_GD_1[[#This Row],[CANTIDAD SOLICITADA]]-DETALLE_GD_1[[#This Row],[DEVOLUCIÓN]]</f>
        <v>30</v>
      </c>
      <c r="AE1932" s="38" t="str">
        <f>+_xlfn.XLOOKUP(DETALLE_GD_1[[#This Row],[CODIGO]],PRODUCTOS[CODIGO],PRODUCTOS[DESC CORTA],"",0)</f>
        <v>PERFIL ESQUINERO ENCUENTRO</v>
      </c>
    </row>
    <row r="1933" spans="1:31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6"/>
      <c r="V1933" s="2"/>
      <c r="W1933">
        <v>6266</v>
      </c>
      <c r="X1933" s="2">
        <v>6579000000</v>
      </c>
      <c r="Y1933" s="6">
        <v>917083.44828000001</v>
      </c>
      <c r="Z1933" s="38">
        <v>10010</v>
      </c>
      <c r="AA1933" s="86">
        <f>+((DETALLE_GD_1[[#This Row],[VALOR X UN (GD)]]-DETALLE_GD_1[[#This Row],[VALOR PPTO]])/DETALLE_GD_1[[#This Row],[VALOR PPTO]])</f>
        <v>-6.3281569552436868E-3</v>
      </c>
      <c r="AB1933" s="2">
        <f>+DETALLE_GD_1[[#This Row],[VALOR PPTO]]*DETALLE_GD_1[[#This Row],[CANTIDAD RECIBIDA]]</f>
        <v>917083.44800000009</v>
      </c>
      <c r="AC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33" s="3">
        <f>+DETALLE_GD_1[[#This Row],[CANTIDAD SOLICITADA]]-DETALLE_GD_1[[#This Row],[DEVOLUCIÓN]]</f>
        <v>40</v>
      </c>
      <c r="AE1933" s="38" t="str">
        <f>+_xlfn.XLOOKUP(DETALLE_GD_1[[#This Row],[CODIGO]],PRODUCTOS[CODIGO],PRODUCTOS[DESC CORTA],"",0)</f>
        <v>SIMPLISIMA</v>
      </c>
    </row>
    <row r="1934" spans="1:31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6" t="s">
        <v>2017</v>
      </c>
      <c r="V1934" s="2">
        <v>389993</v>
      </c>
      <c r="W1934">
        <v>6266</v>
      </c>
      <c r="X1934" s="2">
        <v>6579000000</v>
      </c>
      <c r="Y1934" s="6">
        <v>10212</v>
      </c>
      <c r="Z1934" s="38">
        <v>10010</v>
      </c>
      <c r="AA1934" s="86">
        <f>+((DETALLE_GD_1[[#This Row],[VALOR X UN (GD)]]-DETALLE_GD_1[[#This Row],[VALOR PPTO]])/DETALLE_GD_1[[#This Row],[VALOR PPTO]])</f>
        <v>-2.5264394829612222E-2</v>
      </c>
      <c r="AB1934" s="2">
        <f>+DETALLE_GD_1[[#This Row],[VALOR PPTO]]*DETALLE_GD_1[[#This Row],[CANTIDAD RECIBIDA]]</f>
        <v>10212</v>
      </c>
      <c r="AC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4" s="3">
        <f>+DETALLE_GD_1[[#This Row],[CANTIDAD SOLICITADA]]-DETALLE_GD_1[[#This Row],[DEVOLUCIÓN]]</f>
        <v>3</v>
      </c>
      <c r="AE1934" s="38" t="str">
        <f>+_xlfn.XLOOKUP(DETALLE_GD_1[[#This Row],[CODIGO]],PRODUCTOS[CODIGO],PRODUCTOS[DESC CORTA],"",0)</f>
        <v>NUEVA</v>
      </c>
    </row>
    <row r="1935" spans="1:31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6"/>
      <c r="V1935" s="2"/>
      <c r="W1935">
        <v>6266</v>
      </c>
      <c r="X1935" s="2">
        <v>6579000000</v>
      </c>
      <c r="Y1935" s="6">
        <v>3267</v>
      </c>
      <c r="Z1935" s="38">
        <v>10010</v>
      </c>
      <c r="AA1935" s="86">
        <f>+((DETALLE_GD_1[[#This Row],[VALOR X UN (GD)]]-DETALLE_GD_1[[#This Row],[VALOR PPTO]])/DETALLE_GD_1[[#This Row],[VALOR PPTO]])</f>
        <v>8.8766758494031144E-3</v>
      </c>
      <c r="AB1935" s="2">
        <f>+DETALLE_GD_1[[#This Row],[VALOR PPTO]]*DETALLE_GD_1[[#This Row],[CANTIDAD RECIBIDA]]</f>
        <v>3267</v>
      </c>
      <c r="AC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5" s="3">
        <f>+DETALLE_GD_1[[#This Row],[CANTIDAD SOLICITADA]]-DETALLE_GD_1[[#This Row],[DEVOLUCIÓN]]</f>
        <v>3</v>
      </c>
      <c r="AE1935" s="38" t="str">
        <f>+_xlfn.XLOOKUP(DETALLE_GD_1[[#This Row],[CODIGO]],PRODUCTOS[CODIGO],PRODUCTOS[DESC CORTA],"",0)</f>
        <v>SELLO INSTALACION WC</v>
      </c>
    </row>
    <row r="1936" spans="1:31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6"/>
      <c r="V1936" s="2"/>
      <c r="W1936">
        <v>6266</v>
      </c>
      <c r="X1936" s="2">
        <v>6579000000</v>
      </c>
      <c r="Y1936" s="6">
        <v>6879</v>
      </c>
      <c r="Z1936" s="38">
        <v>10010</v>
      </c>
      <c r="AA1936" s="86">
        <f>+((DETALLE_GD_1[[#This Row],[VALOR X UN (GD)]]-DETALLE_GD_1[[#This Row],[VALOR PPTO]])/DETALLE_GD_1[[#This Row],[VALOR PPTO]])</f>
        <v>-3.3580462276493674E-2</v>
      </c>
      <c r="AB1936" s="2">
        <f>+DETALLE_GD_1[[#This Row],[VALOR PPTO]]*DETALLE_GD_1[[#This Row],[CANTIDAD RECIBIDA]]</f>
        <v>6879</v>
      </c>
      <c r="AC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6" s="3">
        <f>+DETALLE_GD_1[[#This Row],[CANTIDAD SOLICITADA]]-DETALLE_GD_1[[#This Row],[DEVOLUCIÓN]]</f>
        <v>3</v>
      </c>
      <c r="AE1936" s="38" t="str">
        <f>+_xlfn.XLOOKUP(DETALLE_GD_1[[#This Row],[CODIGO]],PRODUCTOS[CODIGO],PRODUCTOS[DESC CORTA],"",0)</f>
        <v>LLAVE ANGULAR 1/2X</v>
      </c>
    </row>
    <row r="1937" spans="1:31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6"/>
      <c r="V1937" s="2"/>
      <c r="W1937">
        <v>6266</v>
      </c>
      <c r="X1937" s="2">
        <v>6579000000</v>
      </c>
      <c r="Y1937" s="6">
        <v>51435</v>
      </c>
      <c r="Z1937" s="38">
        <v>10010</v>
      </c>
      <c r="AA1937" s="86">
        <f>+((DETALLE_GD_1[[#This Row],[VALOR X UN (GD)]]-DETALLE_GD_1[[#This Row],[VALOR PPTO]])/DETALLE_GD_1[[#This Row],[VALOR PPTO]])</f>
        <v>-5.5740256634587329E-2</v>
      </c>
      <c r="AB1937" s="2">
        <f>+DETALLE_GD_1[[#This Row],[VALOR PPTO]]*DETALLE_GD_1[[#This Row],[CANTIDAD RECIBIDA]]</f>
        <v>51435</v>
      </c>
      <c r="AC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7" s="3">
        <f>+DETALLE_GD_1[[#This Row],[CANTIDAD SOLICITADA]]-DETALLE_GD_1[[#This Row],[DEVOLUCIÓN]]</f>
        <v>3</v>
      </c>
      <c r="AE1937" s="38" t="str">
        <f>+_xlfn.XLOOKUP(DETALLE_GD_1[[#This Row],[CODIGO]],PRODUCTOS[CODIGO],PRODUCTOS[DESC CORTA],"",0)</f>
        <v>ESTANQUE WC AURA</v>
      </c>
    </row>
    <row r="1938" spans="1:31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6"/>
      <c r="V1938" s="2"/>
      <c r="W1938">
        <v>6266</v>
      </c>
      <c r="X1938" s="2">
        <v>6579000000</v>
      </c>
      <c r="Y1938" s="6">
        <v>69684</v>
      </c>
      <c r="Z1938" s="38">
        <v>10010</v>
      </c>
      <c r="AA1938" s="86">
        <f>+((DETALLE_GD_1[[#This Row],[VALOR X UN (GD)]]-DETALLE_GD_1[[#This Row],[VALOR PPTO]])/DETALLE_GD_1[[#This Row],[VALOR PPTO]])</f>
        <v>3.8172335112795584E-3</v>
      </c>
      <c r="AB1938" s="2">
        <f>+DETALLE_GD_1[[#This Row],[VALOR PPTO]]*DETALLE_GD_1[[#This Row],[CANTIDAD RECIBIDA]]</f>
        <v>69684</v>
      </c>
      <c r="AC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8" s="3">
        <f>+DETALLE_GD_1[[#This Row],[CANTIDAD SOLICITADA]]-DETALLE_GD_1[[#This Row],[DEVOLUCIÓN]]</f>
        <v>3</v>
      </c>
      <c r="AE1938" s="38" t="str">
        <f>+_xlfn.XLOOKUP(DETALLE_GD_1[[#This Row],[CODIGO]],PRODUCTOS[CODIGO],PRODUCTOS[DESC CORTA],"",0)</f>
        <v>TAZA WC AURA</v>
      </c>
    </row>
    <row r="1939" spans="1:31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6"/>
      <c r="V1939" s="2"/>
      <c r="W1939">
        <v>6266</v>
      </c>
      <c r="X1939" s="2">
        <v>6579000000</v>
      </c>
      <c r="Y1939" s="6">
        <v>4832.8008300000001</v>
      </c>
      <c r="Z1939" s="38">
        <v>10010</v>
      </c>
      <c r="AA1939" s="86">
        <f>+((DETALLE_GD_1[[#This Row],[VALOR X UN (GD)]]-DETALLE_GD_1[[#This Row],[VALOR PPTO]])/DETALLE_GD_1[[#This Row],[VALOR PPTO]])</f>
        <v>-0.22198326485958209</v>
      </c>
      <c r="AB1939" s="2">
        <f>+DETALLE_GD_1[[#This Row],[VALOR PPTO]]*DETALLE_GD_1[[#This Row],[CANTIDAD RECIBIDA]]</f>
        <v>4832.8008</v>
      </c>
      <c r="AC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39" s="3">
        <f>+DETALLE_GD_1[[#This Row],[CANTIDAD SOLICITADA]]-DETALLE_GD_1[[#This Row],[DEVOLUCIÓN]]</f>
        <v>3</v>
      </c>
      <c r="AE1939" s="38" t="str">
        <f>+_xlfn.XLOOKUP(DETALLE_GD_1[[#This Row],[CODIGO]],PRODUCTOS[CODIGO],PRODUCTOS[DESC CORTA],"",0)</f>
        <v>SET BALCON</v>
      </c>
    </row>
    <row r="1940" spans="1:31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711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6"/>
      <c r="V1940" s="2"/>
      <c r="W1940">
        <v>6266</v>
      </c>
      <c r="X1940" s="2">
        <v>6579000000</v>
      </c>
      <c r="Y1940" s="6">
        <v>5052</v>
      </c>
      <c r="Z1940" s="38">
        <v>10010</v>
      </c>
      <c r="AA1940" s="86">
        <f>+((DETALLE_GD_1[[#This Row],[VALOR X UN (GD)]]-DETALLE_GD_1[[#This Row],[VALOR PPTO]])/DETALLE_GD_1[[#This Row],[VALOR PPTO]])</f>
        <v>2.4742695961995246E-2</v>
      </c>
      <c r="AB1940" s="2">
        <f>+DETALLE_GD_1[[#This Row],[VALOR PPTO]]*DETALLE_GD_1[[#This Row],[CANTIDAD RECIBIDA]]</f>
        <v>5052</v>
      </c>
      <c r="AC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0" s="3">
        <f>+DETALLE_GD_1[[#This Row],[CANTIDAD SOLICITADA]]-DETALLE_GD_1[[#This Row],[DEVOLUCIÓN]]</f>
        <v>3</v>
      </c>
      <c r="AE1940" s="38" t="str">
        <f>+_xlfn.XLOOKUP(DETALLE_GD_1[[#This Row],[CODIGO]],PRODUCTOS[CODIGO],PRODUCTOS[DESC CORTA],"",0)</f>
        <v/>
      </c>
    </row>
    <row r="1941" spans="1:31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6"/>
      <c r="V1941" s="2"/>
      <c r="W1941">
        <v>6266</v>
      </c>
      <c r="X1941" s="2">
        <v>6579000000</v>
      </c>
      <c r="Y1941" s="6">
        <v>6597</v>
      </c>
      <c r="Z1941" s="38">
        <v>10010</v>
      </c>
      <c r="AA1941" s="86">
        <f>+((DETALLE_GD_1[[#This Row],[VALOR X UN (GD)]]-DETALLE_GD_1[[#This Row],[VALOR PPTO]])/DETALLE_GD_1[[#This Row],[VALOR PPTO]])</f>
        <v>0</v>
      </c>
      <c r="AB1941" s="2">
        <f>+DETALLE_GD_1[[#This Row],[VALOR PPTO]]*DETALLE_GD_1[[#This Row],[CANTIDAD RECIBIDA]]</f>
        <v>6597</v>
      </c>
      <c r="AC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1" s="3">
        <f>+DETALLE_GD_1[[#This Row],[CANTIDAD SOLICITADA]]-DETALLE_GD_1[[#This Row],[DEVOLUCIÓN]]</f>
        <v>3</v>
      </c>
      <c r="AE1941" s="38">
        <f>+_xlfn.XLOOKUP(DETALLE_GD_1[[#This Row],[CODIGO]],PRODUCTOS[CODIGO],PRODUCTOS[DESC CORTA],"",0)</f>
        <v>0</v>
      </c>
    </row>
    <row r="1942" spans="1:31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6"/>
      <c r="V1942" s="2"/>
      <c r="W1942">
        <v>6266</v>
      </c>
      <c r="X1942" s="2">
        <v>6579000000</v>
      </c>
      <c r="Y1942" s="6">
        <v>27366</v>
      </c>
      <c r="Z1942" s="38">
        <v>10010</v>
      </c>
      <c r="AA1942" s="86">
        <f>+((DETALLE_GD_1[[#This Row],[VALOR X UN (GD)]]-DETALLE_GD_1[[#This Row],[VALOR PPTO]])/DETALLE_GD_1[[#This Row],[VALOR PPTO]])</f>
        <v>0</v>
      </c>
      <c r="AB1942" s="2">
        <f>+DETALLE_GD_1[[#This Row],[VALOR PPTO]]*DETALLE_GD_1[[#This Row],[CANTIDAD RECIBIDA]]</f>
        <v>27366</v>
      </c>
      <c r="AC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2" s="3">
        <f>+DETALLE_GD_1[[#This Row],[CANTIDAD SOLICITADA]]-DETALLE_GD_1[[#This Row],[DEVOLUCIÓN]]</f>
        <v>3</v>
      </c>
      <c r="AE1942" s="38" t="str">
        <f>+_xlfn.XLOOKUP(DETALLE_GD_1[[#This Row],[CODIGO]],PRODUCTOS[CODIGO],PRODUCTOS[DESC CORTA],"",0)</f>
        <v>NEW TS2024019)</v>
      </c>
    </row>
    <row r="1943" spans="1:31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6"/>
      <c r="V1943" s="2"/>
      <c r="W1943">
        <v>6266</v>
      </c>
      <c r="X1943" s="2">
        <v>6579000000</v>
      </c>
      <c r="Y1943" s="6">
        <v>98215.5</v>
      </c>
      <c r="Z1943" s="38">
        <v>10010</v>
      </c>
      <c r="AA1943" s="86">
        <f>+((DETALLE_GD_1[[#This Row],[VALOR X UN (GD)]]-DETALLE_GD_1[[#This Row],[VALOR PPTO]])/DETALLE_GD_1[[#This Row],[VALOR PPTO]])</f>
        <v>-0.96243973609053557</v>
      </c>
      <c r="AB1943" s="2">
        <f>+DETALLE_GD_1[[#This Row],[VALOR PPTO]]*DETALLE_GD_1[[#This Row],[CANTIDAD RECIBIDA]]</f>
        <v>98215.5</v>
      </c>
      <c r="AC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3" s="3">
        <f>+DETALLE_GD_1[[#This Row],[CANTIDAD SOLICITADA]]-DETALLE_GD_1[[#This Row],[DEVOLUCIÓN]]</f>
        <v>3</v>
      </c>
      <c r="AE1943" s="38" t="str">
        <f>+_xlfn.XLOOKUP(DETALLE_GD_1[[#This Row],[CODIGO]],PRODUCTOS[CODIGO],PRODUCTOS[DESC CORTA],"",0)</f>
        <v>WC</v>
      </c>
    </row>
    <row r="1944" spans="1:31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6"/>
      <c r="V1944" s="2"/>
      <c r="W1944">
        <v>6266</v>
      </c>
      <c r="X1944" s="2">
        <v>6579000000</v>
      </c>
      <c r="Y1944" s="6">
        <v>3237</v>
      </c>
      <c r="Z1944" s="38">
        <v>10010</v>
      </c>
      <c r="AA1944" s="86">
        <f>+((DETALLE_GD_1[[#This Row],[VALOR X UN (GD)]]-DETALLE_GD_1[[#This Row],[VALOR PPTO]])/DETALLE_GD_1[[#This Row],[VALOR PPTO]])</f>
        <v>0</v>
      </c>
      <c r="AB1944" s="2">
        <f>+DETALLE_GD_1[[#This Row],[VALOR PPTO]]*DETALLE_GD_1[[#This Row],[CANTIDAD RECIBIDA]]</f>
        <v>3237</v>
      </c>
      <c r="AC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4" s="3">
        <f>+DETALLE_GD_1[[#This Row],[CANTIDAD SOLICITADA]]-DETALLE_GD_1[[#This Row],[DEVOLUCIÓN]]</f>
        <v>3</v>
      </c>
      <c r="AE1944" s="38" t="str">
        <f>+_xlfn.XLOOKUP(DETALLE_GD_1[[#This Row],[CODIGO]],PRODUCTOS[CODIGO],PRODUCTOS[DESC CORTA],"",0)</f>
        <v>UÑETAS INSTLACION LAVAMANOS</v>
      </c>
    </row>
    <row r="1945" spans="1:31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6"/>
      <c r="V1945" s="2"/>
      <c r="W1945">
        <v>6266</v>
      </c>
      <c r="X1945" s="2">
        <v>6579000000</v>
      </c>
      <c r="Y1945" s="6">
        <v>23127</v>
      </c>
      <c r="Z1945" s="38">
        <v>10010</v>
      </c>
      <c r="AA1945" s="86">
        <f>+((DETALLE_GD_1[[#This Row],[VALOR X UN (GD)]]-DETALLE_GD_1[[#This Row],[VALOR PPTO]])/DETALLE_GD_1[[#This Row],[VALOR PPTO]])</f>
        <v>-9.5126475548063763E-4</v>
      </c>
      <c r="AB1945" s="2">
        <f>+DETALLE_GD_1[[#This Row],[VALOR PPTO]]*DETALLE_GD_1[[#This Row],[CANTIDAD RECIBIDA]]</f>
        <v>23127</v>
      </c>
      <c r="AC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5" s="3">
        <f>+DETALLE_GD_1[[#This Row],[CANTIDAD SOLICITADA]]-DETALLE_GD_1[[#This Row],[DEVOLUCIÓN]]</f>
        <v>3</v>
      </c>
      <c r="AE1945" s="38" t="str">
        <f>+_xlfn.XLOOKUP(DETALLE_GD_1[[#This Row],[CODIGO]],PRODUCTOS[CODIGO],PRODUCTOS[DESC CORTA],"",0)</f>
        <v>PEDESTAL DS THEOS</v>
      </c>
    </row>
    <row r="1946" spans="1:31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6"/>
      <c r="V1946" s="2"/>
      <c r="W1946">
        <v>6266</v>
      </c>
      <c r="X1946" s="2">
        <v>6579000000</v>
      </c>
      <c r="Y1946" s="6">
        <v>35988</v>
      </c>
      <c r="Z1946" s="38">
        <v>10010</v>
      </c>
      <c r="AA1946" s="86">
        <f>+((DETALLE_GD_1[[#This Row],[VALOR X UN (GD)]]-DETALLE_GD_1[[#This Row],[VALOR PPTO]])/DETALLE_GD_1[[#This Row],[VALOR PPTO]])</f>
        <v>-9.4475658552852914E-4</v>
      </c>
      <c r="AB1946" s="2">
        <f>+DETALLE_GD_1[[#This Row],[VALOR PPTO]]*DETALLE_GD_1[[#This Row],[CANTIDAD RECIBIDA]]</f>
        <v>35988</v>
      </c>
      <c r="AC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6" s="3">
        <f>+DETALLE_GD_1[[#This Row],[CANTIDAD SOLICITADA]]-DETALLE_GD_1[[#This Row],[DEVOLUCIÓN]]</f>
        <v>3</v>
      </c>
      <c r="AE1946" s="38" t="str">
        <f>+_xlfn.XLOOKUP(DETALLE_GD_1[[#This Row],[CODIGO]],PRODUCTOS[CODIGO],PRODUCTOS[DESC CORTA],"",0)</f>
        <v>LAVAMANOS DS THEOS</v>
      </c>
    </row>
    <row r="1947" spans="1:31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6"/>
      <c r="V1947" s="2"/>
      <c r="W1947">
        <v>6266</v>
      </c>
      <c r="X1947" s="2">
        <v>6579000000</v>
      </c>
      <c r="Y1947" s="6">
        <v>26236.363638000003</v>
      </c>
      <c r="Z1947" s="38">
        <v>10010</v>
      </c>
      <c r="AA1947" s="86">
        <f>+((DETALLE_GD_1[[#This Row],[VALOR X UN (GD)]]-DETALLE_GD_1[[#This Row],[VALOR PPTO]])/DETALLE_GD_1[[#This Row],[VALOR PPTO]])</f>
        <v>-2.0405411515142864E-2</v>
      </c>
      <c r="AB1947" s="2">
        <f>+DETALLE_GD_1[[#This Row],[VALOR PPTO]]*DETALLE_GD_1[[#This Row],[CANTIDAD RECIBIDA]]</f>
        <v>26236.363799999999</v>
      </c>
      <c r="AC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7" s="3">
        <f>+DETALLE_GD_1[[#This Row],[CANTIDAD SOLICITADA]]-DETALLE_GD_1[[#This Row],[DEVOLUCIÓN]]</f>
        <v>6</v>
      </c>
      <c r="AE1947" s="38" t="str">
        <f>+_xlfn.XLOOKUP(DETALLE_GD_1[[#This Row],[CODIGO]],PRODUCTOS[CODIGO],PRODUCTOS[DESC CORTA],"",0)</f>
        <v>LLAVE DE BOLA AC</v>
      </c>
    </row>
    <row r="1948" spans="1:31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6"/>
      <c r="V1948" s="2"/>
      <c r="W1948">
        <v>6266</v>
      </c>
      <c r="X1948" s="2">
        <v>6579000000</v>
      </c>
      <c r="Y1948" s="6">
        <v>19425.642857999999</v>
      </c>
      <c r="Z1948" s="38">
        <v>10010</v>
      </c>
      <c r="AA1948" s="86">
        <f>+((DETALLE_GD_1[[#This Row],[VALOR X UN (GD)]]-DETALLE_GD_1[[#This Row],[VALOR PPTO]])/DETALLE_GD_1[[#This Row],[VALOR PPTO]])</f>
        <v>-7.8280159442447456E-2</v>
      </c>
      <c r="AB1948" s="2">
        <f>+DETALLE_GD_1[[#This Row],[VALOR PPTO]]*DETALLE_GD_1[[#This Row],[CANTIDAD RECIBIDA]]</f>
        <v>19425.642599999999</v>
      </c>
      <c r="AC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8" s="3">
        <f>+DETALLE_GD_1[[#This Row],[CANTIDAD SOLICITADA]]-DETALLE_GD_1[[#This Row],[DEVOLUCIÓN]]</f>
        <v>6</v>
      </c>
      <c r="AE1948" s="38" t="str">
        <f>+_xlfn.XLOOKUP(DETALLE_GD_1[[#This Row],[CODIGO]],PRODUCTOS[CODIGO],PRODUCTOS[DESC CORTA],"",0)</f>
        <v>LLAVE DE BOLA AF</v>
      </c>
    </row>
    <row r="1949" spans="1:31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6"/>
      <c r="V1949" s="2"/>
      <c r="W1949">
        <v>6266</v>
      </c>
      <c r="X1949" s="2">
        <v>6579000000</v>
      </c>
      <c r="Y1949" s="6">
        <v>6129</v>
      </c>
      <c r="Z1949" s="38">
        <v>10010</v>
      </c>
      <c r="AA1949" s="86">
        <f>+((DETALLE_GD_1[[#This Row],[VALOR X UN (GD)]]-DETALLE_GD_1[[#This Row],[VALOR PPTO]])/DETALLE_GD_1[[#This Row],[VALOR PPTO]])</f>
        <v>0</v>
      </c>
      <c r="AB1949" s="2">
        <f>+DETALLE_GD_1[[#This Row],[VALOR PPTO]]*DETALLE_GD_1[[#This Row],[CANTIDAD RECIBIDA]]</f>
        <v>6129</v>
      </c>
      <c r="AC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49" s="3">
        <f>+DETALLE_GD_1[[#This Row],[CANTIDAD SOLICITADA]]-DETALLE_GD_1[[#This Row],[DEVOLUCIÓN]]</f>
        <v>3</v>
      </c>
      <c r="AE1949" s="38">
        <f>+_xlfn.XLOOKUP(DETALLE_GD_1[[#This Row],[CODIGO]],PRODUCTOS[CODIGO],PRODUCTOS[DESC CORTA],"",0)</f>
        <v>0</v>
      </c>
    </row>
    <row r="1950" spans="1:31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6"/>
      <c r="V1950" s="2"/>
      <c r="W1950">
        <v>6266</v>
      </c>
      <c r="X1950" s="2">
        <v>6579000000</v>
      </c>
      <c r="Y1950" s="6">
        <v>32223</v>
      </c>
      <c r="Z1950" s="38">
        <v>10010</v>
      </c>
      <c r="AA1950" s="86">
        <f>+((DETALLE_GD_1[[#This Row],[VALOR X UN (GD)]]-DETALLE_GD_1[[#This Row],[VALOR PPTO]])/DETALLE_GD_1[[#This Row],[VALOR PPTO]])</f>
        <v>-1.0241132110604227E-3</v>
      </c>
      <c r="AB1950" s="2">
        <f>+DETALLE_GD_1[[#This Row],[VALOR PPTO]]*DETALLE_GD_1[[#This Row],[CANTIDAD RECIBIDA]]</f>
        <v>32223</v>
      </c>
      <c r="AC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0" s="3">
        <f>+DETALLE_GD_1[[#This Row],[CANTIDAD SOLICITADA]]-DETALLE_GD_1[[#This Row],[DEVOLUCIÓN]]</f>
        <v>3</v>
      </c>
      <c r="AE1950" s="38" t="str">
        <f>+_xlfn.XLOOKUP(DETALLE_GD_1[[#This Row],[CODIGO]],PRODUCTOS[CODIGO],PRODUCTOS[DESC CORTA],"",0)</f>
        <v>LAVARROPA PLATICO DS</v>
      </c>
    </row>
    <row r="1951" spans="1:31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6"/>
      <c r="V1951" s="2"/>
      <c r="W1951">
        <v>6266</v>
      </c>
      <c r="X1951" s="2">
        <v>6579000000</v>
      </c>
      <c r="Y1951" s="6">
        <v>44916</v>
      </c>
      <c r="Z1951" s="38">
        <v>10010</v>
      </c>
      <c r="AA1951" s="86">
        <f>+((DETALLE_GD_1[[#This Row],[VALOR X UN (GD)]]-DETALLE_GD_1[[#This Row],[VALOR PPTO]])/DETALLE_GD_1[[#This Row],[VALOR PPTO]])</f>
        <v>0</v>
      </c>
      <c r="AB1951" s="2">
        <f>+DETALLE_GD_1[[#This Row],[VALOR PPTO]]*DETALLE_GD_1[[#This Row],[CANTIDAD RECIBIDA]]</f>
        <v>44916</v>
      </c>
      <c r="AC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1" s="3">
        <f>+DETALLE_GD_1[[#This Row],[CANTIDAD SOLICITADA]]-DETALLE_GD_1[[#This Row],[DEVOLUCIÓN]]</f>
        <v>3</v>
      </c>
      <c r="AE1951" s="38" t="str">
        <f>+_xlfn.XLOOKUP(DETALLE_GD_1[[#This Row],[CODIGO]],PRODUCTOS[CODIGO],PRODUCTOS[DESC CORTA],"",0)</f>
        <v>NEW DUCHA SIMPLE, SOPORTE Y FLEXIBLE 1.5M 8LPM, ESTIU (TS2024020)</v>
      </c>
    </row>
    <row r="1952" spans="1:31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6"/>
      <c r="V1952" s="2"/>
      <c r="W1952">
        <v>6266</v>
      </c>
      <c r="X1952" s="2">
        <v>6579000000</v>
      </c>
      <c r="Y1952" s="6">
        <v>14026.555557</v>
      </c>
      <c r="Z1952" s="38">
        <v>10010</v>
      </c>
      <c r="AA1952" s="86">
        <f>+((DETALLE_GD_1[[#This Row],[VALOR X UN (GD)]]-DETALLE_GD_1[[#This Row],[VALOR PPTO]])/DETALLE_GD_1[[#This Row],[VALOR PPTO]])</f>
        <v>0.13007075044190278</v>
      </c>
      <c r="AB1952" s="2">
        <f>+DETALLE_GD_1[[#This Row],[VALOR PPTO]]*DETALLE_GD_1[[#This Row],[CANTIDAD RECIBIDA]]</f>
        <v>14026.5555</v>
      </c>
      <c r="AC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2" s="3">
        <f>+DETALLE_GD_1[[#This Row],[CANTIDAD SOLICITADA]]-DETALLE_GD_1[[#This Row],[DEVOLUCIÓN]]</f>
        <v>3</v>
      </c>
      <c r="AE1952" s="38" t="str">
        <f>+_xlfn.XLOOKUP(DETALLE_GD_1[[#This Row],[CODIGO]],PRODUCTOS[CODIGO],PRODUCTOS[DESC CORTA],"",0)</f>
        <v>KIT DESAGUE TINA</v>
      </c>
    </row>
    <row r="1953" spans="1:31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6" t="s">
        <v>2022</v>
      </c>
      <c r="V1953" s="2">
        <v>2201701</v>
      </c>
      <c r="W1953">
        <v>6266</v>
      </c>
      <c r="X1953" s="2">
        <v>6579000000</v>
      </c>
      <c r="Y1953" s="6">
        <v>145216.99515200002</v>
      </c>
      <c r="Z1953" s="38">
        <v>10010</v>
      </c>
      <c r="AA1953" s="86">
        <f>+((DETALLE_GD_1[[#This Row],[VALOR X UN (GD)]]-DETALLE_GD_1[[#This Row],[VALOR PPTO]])/DETALLE_GD_1[[#This Row],[VALOR PPTO]])</f>
        <v>-4.6275244786224915E-3</v>
      </c>
      <c r="AB1953" s="2">
        <f>+DETALLE_GD_1[[#This Row],[VALOR PPTO]]*DETALLE_GD_1[[#This Row],[CANTIDAD RECIBIDA]]</f>
        <v>145216.9952</v>
      </c>
      <c r="AC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3" s="3">
        <f>+DETALLE_GD_1[[#This Row],[CANTIDAD SOLICITADA]]-DETALLE_GD_1[[#This Row],[DEVOLUCIÓN]]</f>
        <v>16</v>
      </c>
      <c r="AE1953" s="38">
        <f>+_xlfn.XLOOKUP(DETALLE_GD_1[[#This Row],[CODIGO]],PRODUCTOS[CODIGO],PRODUCTOS[DESC CORTA],"",0)</f>
        <v>0</v>
      </c>
    </row>
    <row r="1954" spans="1:31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6"/>
      <c r="V1954" s="2"/>
      <c r="W1954">
        <v>6266</v>
      </c>
      <c r="X1954" s="2">
        <v>6579000000</v>
      </c>
      <c r="Y1954" s="6">
        <v>113400</v>
      </c>
      <c r="Z1954" s="38">
        <v>10010</v>
      </c>
      <c r="AA1954" s="86">
        <f>+((DETALLE_GD_1[[#This Row],[VALOR X UN (GD)]]-DETALLE_GD_1[[#This Row],[VALOR PPTO]])/DETALLE_GD_1[[#This Row],[VALOR PPTO]])</f>
        <v>-3.3536155202821848E-2</v>
      </c>
      <c r="AB1954" s="2">
        <f>+DETALLE_GD_1[[#This Row],[VALOR PPTO]]*DETALLE_GD_1[[#This Row],[CANTIDAD RECIBIDA]]</f>
        <v>113400</v>
      </c>
      <c r="AC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4" s="3">
        <f>+DETALLE_GD_1[[#This Row],[CANTIDAD SOLICITADA]]-DETALLE_GD_1[[#This Row],[DEVOLUCIÓN]]</f>
        <v>200</v>
      </c>
      <c r="AE1954" s="38">
        <f>+_xlfn.XLOOKUP(DETALLE_GD_1[[#This Row],[CODIGO]],PRODUCTOS[CODIGO],PRODUCTOS[DESC CORTA],"",0)</f>
        <v>0</v>
      </c>
    </row>
    <row r="1955" spans="1:31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6"/>
      <c r="V1955" s="2"/>
      <c r="W1955">
        <v>6266</v>
      </c>
      <c r="X1955" s="2">
        <v>6579000000</v>
      </c>
      <c r="Y1955" s="6">
        <v>1947659.9999999993</v>
      </c>
      <c r="Z1955" s="38">
        <v>10010</v>
      </c>
      <c r="AA1955" s="86">
        <f>+((DETALLE_GD_1[[#This Row],[VALOR X UN (GD)]]-DETALLE_GD_1[[#This Row],[VALOR PPTO]])/DETALLE_GD_1[[#This Row],[VALOR PPTO]])</f>
        <v>-5.1855560005389863E-5</v>
      </c>
      <c r="AB1955" s="2">
        <f>+DETALLE_GD_1[[#This Row],[VALOR PPTO]]*DETALLE_GD_1[[#This Row],[CANTIDAD RECIBIDA]]</f>
        <v>1947660</v>
      </c>
      <c r="AC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5" s="3">
        <f>+DETALLE_GD_1[[#This Row],[CANTIDAD SOLICITADA]]-DETALLE_GD_1[[#This Row],[DEVOLUCIÓN]]</f>
        <v>130</v>
      </c>
      <c r="AE1955" s="38" t="str">
        <f>+_xlfn.XLOOKUP(DETALLE_GD_1[[#This Row],[CODIGO]],PRODUCTOS[CODIGO],PRODUCTOS[DESC CORTA],"",0)</f>
        <v>TERCIADO FENOLICO</v>
      </c>
    </row>
    <row r="1956" spans="1:31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799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6" t="s">
        <v>2012</v>
      </c>
      <c r="V1956" s="2">
        <v>219210</v>
      </c>
      <c r="W1956">
        <v>6266</v>
      </c>
      <c r="X1956" s="2">
        <v>6579000000</v>
      </c>
      <c r="Y1956" s="6" t="s">
        <v>355</v>
      </c>
      <c r="Z1956" s="38">
        <v>10010</v>
      </c>
      <c r="AA1956" s="86" t="e">
        <f>+((DETALLE_GD_1[[#This Row],[VALOR X UN (GD)]]-DETALLE_GD_1[[#This Row],[VALOR PPTO]])/DETALLE_GD_1[[#This Row],[VALOR PPTO]])</f>
        <v>#DIV/0!</v>
      </c>
      <c r="AB1956" s="2">
        <f>+DETALLE_GD_1[[#This Row],[VALOR PPTO]]*DETALLE_GD_1[[#This Row],[CANTIDAD RECIBIDA]]</f>
        <v>0</v>
      </c>
      <c r="AC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6" s="3">
        <f>+DETALLE_GD_1[[#This Row],[CANTIDAD SOLICITADA]]-DETALLE_GD_1[[#This Row],[DEVOLUCIÓN]]</f>
        <v>3</v>
      </c>
      <c r="AE1956" s="38" t="str">
        <f>+_xlfn.XLOOKUP(DETALLE_GD_1[[#This Row],[CODIGO]],PRODUCTOS[CODIGO],PRODUCTOS[DESC CORTA],"",0)</f>
        <v/>
      </c>
    </row>
    <row r="1957" spans="1:31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798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6"/>
      <c r="V1957" s="2"/>
      <c r="X1957" s="2"/>
      <c r="Y1957" s="6" t="s">
        <v>355</v>
      </c>
      <c r="AA1957" s="86" t="e">
        <f>+((DETALLE_GD_1[[#This Row],[VALOR X UN (GD)]]-DETALLE_GD_1[[#This Row],[VALOR PPTO]])/DETALLE_GD_1[[#This Row],[VALOR PPTO]])</f>
        <v>#DIV/0!</v>
      </c>
      <c r="AB1957" s="2">
        <f>+DETALLE_GD_1[[#This Row],[VALOR PPTO]]*DETALLE_GD_1[[#This Row],[CANTIDAD RECIBIDA]]</f>
        <v>0</v>
      </c>
      <c r="AC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7" s="3">
        <f>+DETALLE_GD_1[[#This Row],[CANTIDAD SOLICITADA]]-DETALLE_GD_1[[#This Row],[DEVOLUCIÓN]]</f>
        <v>0</v>
      </c>
      <c r="AE1957" s="38" t="str">
        <f>+_xlfn.XLOOKUP(DETALLE_GD_1[[#This Row],[CODIGO]],PRODUCTOS[CODIGO],PRODUCTOS[DESC CORTA],"",0)</f>
        <v/>
      </c>
    </row>
    <row r="1958" spans="1:31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6" t="s">
        <v>2021</v>
      </c>
      <c r="V1958" s="2">
        <v>7343320</v>
      </c>
      <c r="W1958">
        <v>6237</v>
      </c>
      <c r="X1958" s="2">
        <v>6579000000</v>
      </c>
      <c r="Y1958" s="6">
        <v>599279.99999999977</v>
      </c>
      <c r="Z1958" s="38">
        <v>10010</v>
      </c>
      <c r="AA1958" s="86">
        <f>+((DETALLE_GD_1[[#This Row],[VALOR X UN (GD)]]-DETALLE_GD_1[[#This Row],[VALOR PPTO]])/DETALLE_GD_1[[#This Row],[VALOR PPTO]])</f>
        <v>-5.1728741156029646E-5</v>
      </c>
      <c r="AB1958" s="2">
        <f>+DETALLE_GD_1[[#This Row],[VALOR PPTO]]*DETALLE_GD_1[[#This Row],[CANTIDAD RECIBIDA]]</f>
        <v>599280</v>
      </c>
      <c r="AC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58" s="3">
        <f>+DETALLE_GD_1[[#This Row],[CANTIDAD SOLICITADA]]-DETALLE_GD_1[[#This Row],[DEVOLUCIÓN]]</f>
        <v>40</v>
      </c>
      <c r="AE1958" s="38" t="str">
        <f>+_xlfn.XLOOKUP(DETALLE_GD_1[[#This Row],[CODIGO]],PRODUCTOS[CODIGO],PRODUCTOS[DESC CORTA],"",0)</f>
        <v>TERCIADO FENOLICO</v>
      </c>
    </row>
    <row r="1959" spans="1:31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1709</v>
      </c>
      <c r="H1959" s="81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6"/>
      <c r="V1959" s="2"/>
      <c r="W1959">
        <v>6237</v>
      </c>
      <c r="X1959" s="2">
        <v>6579000000</v>
      </c>
      <c r="Y1959" s="6" t="s">
        <v>355</v>
      </c>
      <c r="Z1959" s="38">
        <v>10010</v>
      </c>
      <c r="AA1959" s="86" t="e">
        <f>+((DETALLE_GD_1[[#This Row],[VALOR X UN (GD)]]-DETALLE_GD_1[[#This Row],[VALOR PPTO]])/DETALLE_GD_1[[#This Row],[VALOR PPTO]])</f>
        <v>#DIV/0!</v>
      </c>
      <c r="AB1959" s="2">
        <f>+DETALLE_GD_1[[#This Row],[VALOR PPTO]]*DETALLE_GD_1[[#This Row],[CANTIDAD RECIBIDA]]</f>
        <v>0</v>
      </c>
      <c r="AC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59" s="3">
        <f>+DETALLE_GD_1[[#This Row],[CANTIDAD SOLICITADA]]-DETALLE_GD_1[[#This Row],[DEVOLUCIÓN]]</f>
        <v>704</v>
      </c>
      <c r="AE1959" s="38" t="str">
        <f>+_xlfn.XLOOKUP(DETALLE_GD_1[[#This Row],[CODIGO]],PRODUCTOS[CODIGO],PRODUCTOS[DESC CORTA],"",0)</f>
        <v/>
      </c>
    </row>
    <row r="1960" spans="1:31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1710</v>
      </c>
      <c r="H1960" s="81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6"/>
      <c r="V1960" s="2"/>
      <c r="W1960">
        <v>6237</v>
      </c>
      <c r="X1960" s="2">
        <v>6579000000</v>
      </c>
      <c r="Y1960" s="6">
        <v>811328</v>
      </c>
      <c r="Z1960" s="38">
        <v>10010</v>
      </c>
      <c r="AA1960" s="86">
        <f>+((DETALLE_GD_1[[#This Row],[VALOR X UN (GD)]]-DETALLE_GD_1[[#This Row],[VALOR PPTO]])/DETALLE_GD_1[[#This Row],[VALOR PPTO]])</f>
        <v>-0.8935079277431569</v>
      </c>
      <c r="AB1960" s="2">
        <f>+DETALLE_GD_1[[#This Row],[VALOR PPTO]]*DETALLE_GD_1[[#This Row],[CANTIDAD RECIBIDA]]</f>
        <v>811328</v>
      </c>
      <c r="AC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0" s="3">
        <f>+DETALLE_GD_1[[#This Row],[CANTIDAD SOLICITADA]]-DETALLE_GD_1[[#This Row],[DEVOLUCIÓN]]</f>
        <v>64</v>
      </c>
      <c r="AE1960" s="38" t="str">
        <f>+_xlfn.XLOOKUP(DETALLE_GD_1[[#This Row],[CODIGO]],PRODUCTOS[CODIGO],PRODUCTOS[DESC CORTA],"",0)</f>
        <v/>
      </c>
    </row>
    <row r="1961" spans="1:31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6"/>
      <c r="V1961" s="2"/>
      <c r="W1961">
        <v>6237</v>
      </c>
      <c r="X1961" s="2">
        <v>6579000000</v>
      </c>
      <c r="Y1961" s="6">
        <v>23168</v>
      </c>
      <c r="Z1961" s="38">
        <v>10010</v>
      </c>
      <c r="AA1961" s="86">
        <f>+((DETALLE_GD_1[[#This Row],[VALOR X UN (GD)]]-DETALLE_GD_1[[#This Row],[VALOR PPTO]])/DETALLE_GD_1[[#This Row],[VALOR PPTO]])</f>
        <v>-1.5495580110497221E-2</v>
      </c>
      <c r="AB1961" s="2">
        <f>+DETALLE_GD_1[[#This Row],[VALOR PPTO]]*DETALLE_GD_1[[#This Row],[CANTIDAD RECIBIDA]]</f>
        <v>23168</v>
      </c>
      <c r="AC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1" s="3">
        <f>+DETALLE_GD_1[[#This Row],[CANTIDAD SOLICITADA]]-DETALLE_GD_1[[#This Row],[DEVOLUCIÓN]]</f>
        <v>128</v>
      </c>
      <c r="AE1961" s="38">
        <f>+_xlfn.XLOOKUP(DETALLE_GD_1[[#This Row],[CODIGO]],PRODUCTOS[CODIGO],PRODUCTOS[DESC CORTA],"",0)</f>
        <v>0</v>
      </c>
    </row>
    <row r="1962" spans="1:31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6"/>
      <c r="V1962" s="2"/>
      <c r="W1962">
        <v>6237</v>
      </c>
      <c r="X1962" s="2">
        <v>6579000000</v>
      </c>
      <c r="Y1962" s="6">
        <v>1155651.2150400002</v>
      </c>
      <c r="Z1962" s="38">
        <v>10010</v>
      </c>
      <c r="AA1962" s="86">
        <f>+((DETALLE_GD_1[[#This Row],[VALOR X UN (GD)]]-DETALLE_GD_1[[#This Row],[VALOR PPTO]])/DETALLE_GD_1[[#This Row],[VALOR PPTO]])</f>
        <v>9.23988109452894E-5</v>
      </c>
      <c r="AB1962" s="2">
        <f>+DETALLE_GD_1[[#This Row],[VALOR PPTO]]*DETALLE_GD_1[[#This Row],[CANTIDAD RECIBIDA]]</f>
        <v>1155651.2352</v>
      </c>
      <c r="AC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2" s="3">
        <f>+DETALLE_GD_1[[#This Row],[CANTIDAD SOLICITADA]]-DETALLE_GD_1[[#This Row],[DEVOLUCIÓN]]</f>
        <v>672</v>
      </c>
      <c r="AE1962" s="38">
        <f>+_xlfn.XLOOKUP(DETALLE_GD_1[[#This Row],[CODIGO]],PRODUCTOS[CODIGO],PRODUCTOS[DESC CORTA],"",0)</f>
        <v>0</v>
      </c>
    </row>
    <row r="1963" spans="1:31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1711</v>
      </c>
      <c r="H1963" s="81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6"/>
      <c r="V1963" s="2"/>
      <c r="W1963">
        <v>6237</v>
      </c>
      <c r="X1963" s="2">
        <v>6579000000</v>
      </c>
      <c r="Y1963" s="6" t="s">
        <v>355</v>
      </c>
      <c r="Z1963" s="38">
        <v>10010</v>
      </c>
      <c r="AA1963" s="86" t="e">
        <f>+((DETALLE_GD_1[[#This Row],[VALOR X UN (GD)]]-DETALLE_GD_1[[#This Row],[VALOR PPTO]])/DETALLE_GD_1[[#This Row],[VALOR PPTO]])</f>
        <v>#DIV/0!</v>
      </c>
      <c r="AB1963" s="2">
        <f>+DETALLE_GD_1[[#This Row],[VALOR PPTO]]*DETALLE_GD_1[[#This Row],[CANTIDAD RECIBIDA]]</f>
        <v>0</v>
      </c>
      <c r="AC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3" s="3">
        <f>+DETALLE_GD_1[[#This Row],[CANTIDAD SOLICITADA]]-DETALLE_GD_1[[#This Row],[DEVOLUCIÓN]]</f>
        <v>64</v>
      </c>
      <c r="AE1963" s="38" t="str">
        <f>+_xlfn.XLOOKUP(DETALLE_GD_1[[#This Row],[CODIGO]],PRODUCTOS[CODIGO],PRODUCTOS[DESC CORTA],"",0)</f>
        <v/>
      </c>
    </row>
    <row r="1964" spans="1:31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1712</v>
      </c>
      <c r="H1964" s="81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6"/>
      <c r="V1964" s="2"/>
      <c r="W1964">
        <v>6237</v>
      </c>
      <c r="X1964" s="2">
        <v>6579000000</v>
      </c>
      <c r="Y1964" s="6">
        <v>165376</v>
      </c>
      <c r="Z1964" s="38">
        <v>10010</v>
      </c>
      <c r="AA1964" s="86">
        <f>+((DETALLE_GD_1[[#This Row],[VALOR X UN (GD)]]-DETALLE_GD_1[[#This Row],[VALOR PPTO]])/DETALLE_GD_1[[#This Row],[VALOR PPTO]])</f>
        <v>-4.6167530959752255E-2</v>
      </c>
      <c r="AB1964" s="2">
        <f>+DETALLE_GD_1[[#This Row],[VALOR PPTO]]*DETALLE_GD_1[[#This Row],[CANTIDAD RECIBIDA]]</f>
        <v>165376</v>
      </c>
      <c r="AC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4" s="3">
        <f>+DETALLE_GD_1[[#This Row],[CANTIDAD SOLICITADA]]-DETALLE_GD_1[[#This Row],[DEVOLUCIÓN]]</f>
        <v>32</v>
      </c>
      <c r="AE1964" s="38" t="str">
        <f>+_xlfn.XLOOKUP(DETALLE_GD_1[[#This Row],[CODIGO]],PRODUCTOS[CODIGO],PRODUCTOS[DESC CORTA],"",0)</f>
        <v>Varilla de anclaje</v>
      </c>
    </row>
    <row r="1965" spans="1:31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1713</v>
      </c>
      <c r="H1965" s="81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6"/>
      <c r="V1965" s="2"/>
      <c r="W1965">
        <v>6237</v>
      </c>
      <c r="X1965" s="2">
        <v>6579000000</v>
      </c>
      <c r="Y1965" s="6">
        <v>1622656</v>
      </c>
      <c r="Z1965" s="38">
        <v>10010</v>
      </c>
      <c r="AA1965" s="86">
        <f>+((DETALLE_GD_1[[#This Row],[VALOR X UN (GD)]]-DETALLE_GD_1[[#This Row],[VALOR PPTO]])/DETALLE_GD_1[[#This Row],[VALOR PPTO]])</f>
        <v>0.185296205726907</v>
      </c>
      <c r="AB1965" s="2">
        <f>+DETALLE_GD_1[[#This Row],[VALOR PPTO]]*DETALLE_GD_1[[#This Row],[CANTIDAD RECIBIDA]]</f>
        <v>1622656</v>
      </c>
      <c r="AC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5" s="3">
        <f>+DETALLE_GD_1[[#This Row],[CANTIDAD SOLICITADA]]-DETALLE_GD_1[[#This Row],[DEVOLUCIÓN]]</f>
        <v>128</v>
      </c>
      <c r="AE1965" s="38" t="str">
        <f>+_xlfn.XLOOKUP(DETALLE_GD_1[[#This Row],[CODIGO]],PRODUCTOS[CODIGO],PRODUCTOS[DESC CORTA],"",0)</f>
        <v/>
      </c>
    </row>
    <row r="1966" spans="1:31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1714</v>
      </c>
      <c r="H1966" s="81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6"/>
      <c r="V1966" s="2"/>
      <c r="W1966">
        <v>6237</v>
      </c>
      <c r="X1966" s="2">
        <v>6579000000</v>
      </c>
      <c r="Y1966" s="6">
        <v>1622656</v>
      </c>
      <c r="Z1966" s="38">
        <v>10010</v>
      </c>
      <c r="AA1966" s="86">
        <f>+((DETALLE_GD_1[[#This Row],[VALOR X UN (GD)]]-DETALLE_GD_1[[#This Row],[VALOR PPTO]])/DETALLE_GD_1[[#This Row],[VALOR PPTO]])</f>
        <v>0.54421393074071156</v>
      </c>
      <c r="AB1966" s="2">
        <f>+DETALLE_GD_1[[#This Row],[VALOR PPTO]]*DETALLE_GD_1[[#This Row],[CANTIDAD RECIBIDA]]</f>
        <v>1622656</v>
      </c>
      <c r="AC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6" s="3">
        <f>+DETALLE_GD_1[[#This Row],[CANTIDAD SOLICITADA]]-DETALLE_GD_1[[#This Row],[DEVOLUCIÓN]]</f>
        <v>128</v>
      </c>
      <c r="AE1966" s="38" t="str">
        <f>+_xlfn.XLOOKUP(DETALLE_GD_1[[#This Row],[CODIGO]],PRODUCTOS[CODIGO],PRODUCTOS[DESC CORTA],"",0)</f>
        <v/>
      </c>
    </row>
    <row r="1967" spans="1:31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6"/>
      <c r="V1967" s="2"/>
      <c r="W1967">
        <v>6237</v>
      </c>
      <c r="X1967" s="2">
        <v>6579000000</v>
      </c>
      <c r="Y1967" s="6">
        <v>150703.97545999996</v>
      </c>
      <c r="Z1967" s="38">
        <v>10010</v>
      </c>
      <c r="AA1967" s="86">
        <f>+((DETALLE_GD_1[[#This Row],[VALOR X UN (GD)]]-DETALLE_GD_1[[#This Row],[VALOR PPTO]])/DETALLE_GD_1[[#This Row],[VALOR PPTO]])</f>
        <v>3.186677713090557E-4</v>
      </c>
      <c r="AB1967" s="2">
        <f>+DETALLE_GD_1[[#This Row],[VALOR PPTO]]*DETALLE_GD_1[[#This Row],[CANTIDAD RECIBIDA]]</f>
        <v>150703.9755</v>
      </c>
      <c r="AC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7" s="3">
        <f>+DETALLE_GD_1[[#This Row],[CANTIDAD SOLICITADA]]-DETALLE_GD_1[[#This Row],[DEVOLUCIÓN]]</f>
        <v>1</v>
      </c>
      <c r="AE1967" s="38">
        <f>+_xlfn.XLOOKUP(DETALLE_GD_1[[#This Row],[CODIGO]],PRODUCTOS[CODIGO],PRODUCTOS[DESC CORTA],"",0)</f>
        <v>0</v>
      </c>
    </row>
    <row r="1968" spans="1:31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6"/>
      <c r="V1968" s="2"/>
      <c r="W1968">
        <v>6237</v>
      </c>
      <c r="X1968" s="2">
        <v>6579000000</v>
      </c>
      <c r="Y1968" s="6">
        <v>95779</v>
      </c>
      <c r="Z1968" s="38">
        <v>10010</v>
      </c>
      <c r="AA1968" s="86">
        <f>+((DETALLE_GD_1[[#This Row],[VALOR X UN (GD)]]-DETALLE_GD_1[[#This Row],[VALOR PPTO]])/DETALLE_GD_1[[#This Row],[VALOR PPTO]])</f>
        <v>1.0440702032804685E-5</v>
      </c>
      <c r="AB1968" s="2">
        <f>+DETALLE_GD_1[[#This Row],[VALOR PPTO]]*DETALLE_GD_1[[#This Row],[CANTIDAD RECIBIDA]]</f>
        <v>95779</v>
      </c>
      <c r="AC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8" s="3">
        <f>+DETALLE_GD_1[[#This Row],[CANTIDAD SOLICITADA]]-DETALLE_GD_1[[#This Row],[DEVOLUCIÓN]]</f>
        <v>2</v>
      </c>
      <c r="AE1968" s="38">
        <f>+_xlfn.XLOOKUP(DETALLE_GD_1[[#This Row],[CODIGO]],PRODUCTOS[CODIGO],PRODUCTOS[DESC CORTA],"",0)</f>
        <v>0</v>
      </c>
    </row>
    <row r="1969" spans="1:31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6"/>
      <c r="V1969" s="2"/>
      <c r="W1969">
        <v>6237</v>
      </c>
      <c r="X1969" s="2">
        <v>6579000000</v>
      </c>
      <c r="Y1969" s="6">
        <v>92120</v>
      </c>
      <c r="Z1969" s="38">
        <v>10010</v>
      </c>
      <c r="AA1969" s="86">
        <f>+((DETALLE_GD_1[[#This Row],[VALOR X UN (GD)]]-DETALLE_GD_1[[#This Row],[VALOR PPTO]])/DETALLE_GD_1[[#This Row],[VALOR PPTO]])</f>
        <v>0</v>
      </c>
      <c r="AB1969" s="2">
        <f>+DETALLE_GD_1[[#This Row],[VALOR PPTO]]*DETALLE_GD_1[[#This Row],[CANTIDAD RECIBIDA]]</f>
        <v>92120</v>
      </c>
      <c r="AC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69" s="3">
        <f>+DETALLE_GD_1[[#This Row],[CANTIDAD SOLICITADA]]-DETALLE_GD_1[[#This Row],[DEVOLUCIÓN]]</f>
        <v>2</v>
      </c>
      <c r="AE1969" s="38">
        <f>+_xlfn.XLOOKUP(DETALLE_GD_1[[#This Row],[CODIGO]],PRODUCTOS[CODIGO],PRODUCTOS[DESC CORTA],"",0)</f>
        <v>0</v>
      </c>
    </row>
    <row r="1970" spans="1:31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6"/>
      <c r="V1970" s="2"/>
      <c r="W1970">
        <v>6237</v>
      </c>
      <c r="X1970" s="2">
        <v>6579000000</v>
      </c>
      <c r="Y1970" s="6">
        <v>509916.17167200008</v>
      </c>
      <c r="Z1970" s="38">
        <v>10010</v>
      </c>
      <c r="AA1970" s="86">
        <f>+((DETALLE_GD_1[[#This Row],[VALOR X UN (GD)]]-DETALLE_GD_1[[#This Row],[VALOR PPTO]])/DETALLE_GD_1[[#This Row],[VALOR PPTO]])</f>
        <v>1.8936105413128724E-2</v>
      </c>
      <c r="AB1970" s="2">
        <f>+DETALLE_GD_1[[#This Row],[VALOR PPTO]]*DETALLE_GD_1[[#This Row],[CANTIDAD RECIBIDA]]</f>
        <v>509916.1728</v>
      </c>
      <c r="AC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70" s="3">
        <f>+DETALLE_GD_1[[#This Row],[CANTIDAD SOLICITADA]]-DETALLE_GD_1[[#This Row],[DEVOLUCIÓN]]</f>
        <v>24</v>
      </c>
      <c r="AE1970" s="38" t="str">
        <f>+_xlfn.XLOOKUP(DETALLE_GD_1[[#This Row],[CODIGO]],PRODUCTOS[CODIGO],PRODUCTOS[DESC CORTA],"",0)</f>
        <v>SMARTPANEL</v>
      </c>
    </row>
    <row r="1971" spans="1:31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6" t="s">
        <v>2021</v>
      </c>
      <c r="V1971" s="2">
        <v>9842227</v>
      </c>
      <c r="W1971">
        <v>6237</v>
      </c>
      <c r="X1971" s="2">
        <v>6579000000</v>
      </c>
      <c r="Y1971" s="6">
        <v>223232</v>
      </c>
      <c r="Z1971" s="38">
        <v>10010</v>
      </c>
      <c r="AA1971" s="86">
        <f>+((DETALLE_GD_1[[#This Row],[VALOR X UN (GD)]]-DETALLE_GD_1[[#This Row],[VALOR PPTO]])/DETALLE_GD_1[[#This Row],[VALOR PPTO]])</f>
        <v>0</v>
      </c>
      <c r="AB1971" s="2">
        <f>+DETALLE_GD_1[[#This Row],[VALOR PPTO]]*DETALLE_GD_1[[#This Row],[CANTIDAD RECIBIDA]]</f>
        <v>223232</v>
      </c>
      <c r="AC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1" s="3">
        <f>+DETALLE_GD_1[[#This Row],[CANTIDAD SOLICITADA]]-DETALLE_GD_1[[#This Row],[DEVOLUCIÓN]]</f>
        <v>16</v>
      </c>
      <c r="AE1971" s="38">
        <f>+_xlfn.XLOOKUP(DETALLE_GD_1[[#This Row],[CODIGO]],PRODUCTOS[CODIGO],PRODUCTOS[DESC CORTA],"",0)</f>
        <v>0</v>
      </c>
    </row>
    <row r="1972" spans="1:31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6"/>
      <c r="V1972" s="2"/>
      <c r="W1972">
        <v>6237</v>
      </c>
      <c r="X1972" s="2">
        <v>6579000000</v>
      </c>
      <c r="Y1972" s="6">
        <v>2208656</v>
      </c>
      <c r="Z1972" s="38">
        <v>10010</v>
      </c>
      <c r="AA1972" s="86">
        <f>+((DETALLE_GD_1[[#This Row],[VALOR X UN (GD)]]-DETALLE_GD_1[[#This Row],[VALOR PPTO]])/DETALLE_GD_1[[#This Row],[VALOR PPTO]])</f>
        <v>0</v>
      </c>
      <c r="AB1972" s="2">
        <f>+DETALLE_GD_1[[#This Row],[VALOR PPTO]]*DETALLE_GD_1[[#This Row],[CANTIDAD RECIBIDA]]</f>
        <v>2208656</v>
      </c>
      <c r="AC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2" s="3">
        <f>+DETALLE_GD_1[[#This Row],[CANTIDAD SOLICITADA]]-DETALLE_GD_1[[#This Row],[DEVOLUCIÓN]]</f>
        <v>16</v>
      </c>
      <c r="AE1972" s="38">
        <f>+_xlfn.XLOOKUP(DETALLE_GD_1[[#This Row],[CODIGO]],PRODUCTOS[CODIGO],PRODUCTOS[DESC CORTA],"",0)</f>
        <v>0</v>
      </c>
    </row>
    <row r="1973" spans="1:31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1651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6"/>
      <c r="V1973" s="2"/>
      <c r="W1973">
        <v>6237</v>
      </c>
      <c r="X1973" s="2">
        <v>6579000000</v>
      </c>
      <c r="Y1973" s="6">
        <v>219412.312064</v>
      </c>
      <c r="Z1973" s="38">
        <v>10010</v>
      </c>
      <c r="AA1973" s="86">
        <f>+((DETALLE_GD_1[[#This Row],[VALOR X UN (GD)]]-DETALLE_GD_1[[#This Row],[VALOR PPTO]])/DETALLE_GD_1[[#This Row],[VALOR PPTO]])</f>
        <v>-0.75206496160525393</v>
      </c>
      <c r="AB1973" s="2">
        <f>+DETALLE_GD_1[[#This Row],[VALOR PPTO]]*DETALLE_GD_1[[#This Row],[CANTIDAD RECIBIDA]]</f>
        <v>219412.31200000001</v>
      </c>
      <c r="AC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3" s="3">
        <f>+DETALLE_GD_1[[#This Row],[CANTIDAD SOLICITADA]]-DETALLE_GD_1[[#This Row],[DEVOLUCIÓN]]</f>
        <v>16</v>
      </c>
      <c r="AE1973" s="38" t="str">
        <f>+_xlfn.XLOOKUP(DETALLE_GD_1[[#This Row],[CODIGO]],PRODUCTOS[CODIGO],PRODUCTOS[DESC CORTA],"",0)</f>
        <v>NARIZ GRADA ALUMINIO</v>
      </c>
    </row>
    <row r="1974" spans="1:31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559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6"/>
      <c r="V1974" s="2"/>
      <c r="W1974">
        <v>6237</v>
      </c>
      <c r="X1974" s="2">
        <v>6579000000</v>
      </c>
      <c r="Y1974" s="6">
        <v>427728</v>
      </c>
      <c r="Z1974" s="38">
        <v>10010</v>
      </c>
      <c r="AA1974" s="86">
        <f>+((DETALLE_GD_1[[#This Row],[VALOR X UN (GD)]]-DETALLE_GD_1[[#This Row],[VALOR PPTO]])/DETALLE_GD_1[[#This Row],[VALOR PPTO]])</f>
        <v>-0.76433621366849958</v>
      </c>
      <c r="AB1974" s="2">
        <f>+DETALLE_GD_1[[#This Row],[VALOR PPTO]]*DETALLE_GD_1[[#This Row],[CANTIDAD RECIBIDA]]</f>
        <v>427728</v>
      </c>
      <c r="AC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4" s="3">
        <f>+DETALLE_GD_1[[#This Row],[CANTIDAD SOLICITADA]]-DETALLE_GD_1[[#This Row],[DEVOLUCIÓN]]</f>
        <v>84</v>
      </c>
      <c r="AE1974" s="38" t="str">
        <f>+_xlfn.XLOOKUP(DETALLE_GD_1[[#This Row],[CODIGO]],PRODUCTOS[CODIGO],PRODUCTOS[DESC CORTA],"",0)</f>
        <v/>
      </c>
    </row>
    <row r="1975" spans="1:31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558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6"/>
      <c r="V1975" s="2"/>
      <c r="W1975">
        <v>6237</v>
      </c>
      <c r="X1975" s="2">
        <v>6579000000</v>
      </c>
      <c r="Y1975" s="6">
        <v>473556</v>
      </c>
      <c r="Z1975" s="38">
        <v>10010</v>
      </c>
      <c r="AA1975" s="86">
        <f>+((DETALLE_GD_1[[#This Row],[VALOR X UN (GD)]]-DETALLE_GD_1[[#This Row],[VALOR PPTO]])/DETALLE_GD_1[[#This Row],[VALOR PPTO]])</f>
        <v>-0.76433621366849958</v>
      </c>
      <c r="AB1975" s="2">
        <f>+DETALLE_GD_1[[#This Row],[VALOR PPTO]]*DETALLE_GD_1[[#This Row],[CANTIDAD RECIBIDA]]</f>
        <v>473556</v>
      </c>
      <c r="AC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5" s="3">
        <f>+DETALLE_GD_1[[#This Row],[CANTIDAD SOLICITADA]]-DETALLE_GD_1[[#This Row],[DEVOLUCIÓN]]</f>
        <v>93</v>
      </c>
      <c r="AE1975" s="38" t="str">
        <f>+_xlfn.XLOOKUP(DETALLE_GD_1[[#This Row],[CODIGO]],PRODUCTOS[CODIGO],PRODUCTOS[DESC CORTA],"",0)</f>
        <v/>
      </c>
    </row>
    <row r="1976" spans="1:31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787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6"/>
      <c r="V1976" s="2"/>
      <c r="W1976">
        <v>6237</v>
      </c>
      <c r="X1976" s="2">
        <v>6579000000</v>
      </c>
      <c r="Y1976" s="6">
        <v>193362.10361600004</v>
      </c>
      <c r="Z1976" s="38">
        <v>10010</v>
      </c>
      <c r="AA1976" s="86">
        <f>+((DETALLE_GD_1[[#This Row],[VALOR X UN (GD)]]-DETALLE_GD_1[[#This Row],[VALOR PPTO]])/DETALLE_GD_1[[#This Row],[VALOR PPTO]])</f>
        <v>-5.6267488233405282E-7</v>
      </c>
      <c r="AB1976" s="2">
        <f>+DETALLE_GD_1[[#This Row],[VALOR PPTO]]*DETALLE_GD_1[[#This Row],[CANTIDAD RECIBIDA]]</f>
        <v>193362.10560000001</v>
      </c>
      <c r="AC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6" s="3">
        <f>+DETALLE_GD_1[[#This Row],[CANTIDAD SOLICITADA]]-DETALLE_GD_1[[#This Row],[DEVOLUCIÓN]]</f>
        <v>64</v>
      </c>
      <c r="AE1976" s="38" t="str">
        <f>+_xlfn.XLOOKUP(DETALLE_GD_1[[#This Row],[CODIGO]],PRODUCTOS[CODIGO],PRODUCTOS[DESC CORTA],"",0)</f>
        <v>TOPE DE PUERTA</v>
      </c>
    </row>
    <row r="1977" spans="1:31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6"/>
      <c r="V1977" s="2"/>
      <c r="W1977">
        <v>6237</v>
      </c>
      <c r="X1977" s="2">
        <v>6579000000</v>
      </c>
      <c r="Y1977" s="6">
        <v>23232</v>
      </c>
      <c r="Z1977" s="38">
        <v>10010</v>
      </c>
      <c r="AA1977" s="86">
        <f>+((DETALLE_GD_1[[#This Row],[VALOR X UN (GD)]]-DETALLE_GD_1[[#This Row],[VALOR PPTO]])/DETALLE_GD_1[[#This Row],[VALOR PPTO]])</f>
        <v>-0.12413911845730027</v>
      </c>
      <c r="AB1977" s="2">
        <f>+DETALLE_GD_1[[#This Row],[VALOR PPTO]]*DETALLE_GD_1[[#This Row],[CANTIDAD RECIBIDA]]</f>
        <v>23232</v>
      </c>
      <c r="AC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7" s="3">
        <f>+DETALLE_GD_1[[#This Row],[CANTIDAD SOLICITADA]]-DETALLE_GD_1[[#This Row],[DEVOLUCIÓN]]</f>
        <v>64</v>
      </c>
      <c r="AE1977" s="38" t="str">
        <f>+_xlfn.XLOOKUP(DETALLE_GD_1[[#This Row],[CODIGO]],PRODUCTOS[CODIGO],PRODUCTOS[DESC CORTA],"",0)</f>
        <v>ESQUINERO CORNIZA EXTERIOR</v>
      </c>
    </row>
    <row r="1978" spans="1:31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6"/>
      <c r="V1978" s="2"/>
      <c r="W1978">
        <v>6237</v>
      </c>
      <c r="X1978" s="2">
        <v>6579000000</v>
      </c>
      <c r="Y1978" s="6">
        <v>93024.000000000015</v>
      </c>
      <c r="Z1978" s="38">
        <v>10010</v>
      </c>
      <c r="AA1978" s="86">
        <f>+((DETALLE_GD_1[[#This Row],[VALOR X UN (GD)]]-DETALLE_GD_1[[#This Row],[VALOR PPTO]])/DETALLE_GD_1[[#This Row],[VALOR PPTO]])</f>
        <v>-0.15560490196078425</v>
      </c>
      <c r="AB1978" s="2">
        <f>+DETALLE_GD_1[[#This Row],[VALOR PPTO]]*DETALLE_GD_1[[#This Row],[CANTIDAD RECIBIDA]]</f>
        <v>93024</v>
      </c>
      <c r="AC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8" s="3">
        <f>+DETALLE_GD_1[[#This Row],[CANTIDAD SOLICITADA]]-DETALLE_GD_1[[#This Row],[DEVOLUCIÓN]]</f>
        <v>304</v>
      </c>
      <c r="AE1978" s="38" t="str">
        <f>+_xlfn.XLOOKUP(DETALLE_GD_1[[#This Row],[CODIGO]],PRODUCTOS[CODIGO],PRODUCTOS[DESC CORTA],"",0)</f>
        <v>ESQUINERO CORNIZA INTERIOR</v>
      </c>
    </row>
    <row r="1979" spans="1:31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6"/>
      <c r="V1979" s="2"/>
      <c r="W1979">
        <v>6237</v>
      </c>
      <c r="X1979" s="2">
        <v>6579000000</v>
      </c>
      <c r="Y1979" s="6">
        <v>380540.00655999989</v>
      </c>
      <c r="Z1979" s="38">
        <v>10010</v>
      </c>
      <c r="AA1979" s="86">
        <f>+((DETALLE_GD_1[[#This Row],[VALOR X UN (GD)]]-DETALLE_GD_1[[#This Row],[VALOR PPTO]])/DETALLE_GD_1[[#This Row],[VALOR PPTO]])</f>
        <v>-8.285068586745159E-2</v>
      </c>
      <c r="AB1979" s="2">
        <f>+DETALLE_GD_1[[#This Row],[VALOR PPTO]]*DETALLE_GD_1[[#This Row],[CANTIDAD RECIBIDA]]</f>
        <v>380540</v>
      </c>
      <c r="AC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79" s="3">
        <f>+DETALLE_GD_1[[#This Row],[CANTIDAD SOLICITADA]]-DETALLE_GD_1[[#This Row],[DEVOLUCIÓN]]</f>
        <v>160</v>
      </c>
      <c r="AE1979" s="38">
        <f>+_xlfn.XLOOKUP(DETALLE_GD_1[[#This Row],[CODIGO]],PRODUCTOS[CODIGO],PRODUCTOS[DESC CORTA],"",0)</f>
        <v>0</v>
      </c>
    </row>
    <row r="1980" spans="1:31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6"/>
      <c r="V1980" s="2"/>
      <c r="W1980">
        <v>6237</v>
      </c>
      <c r="X1980" s="2">
        <v>6579000000</v>
      </c>
      <c r="Y1980" s="6">
        <v>2682048.1651199986</v>
      </c>
      <c r="Z1980" s="38">
        <v>10010</v>
      </c>
      <c r="AA1980" s="86">
        <f>+((DETALLE_GD_1[[#This Row],[VALOR X UN (GD)]]-DETALLE_GD_1[[#This Row],[VALOR PPTO]])/DETALLE_GD_1[[#This Row],[VALOR PPTO]])</f>
        <v>-0.21186612203850805</v>
      </c>
      <c r="AB1980" s="2">
        <f>+DETALLE_GD_1[[#This Row],[VALOR PPTO]]*DETALLE_GD_1[[#This Row],[CANTIDAD RECIBIDA]]</f>
        <v>2682048.128</v>
      </c>
      <c r="AC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0" s="3">
        <f>+DETALLE_GD_1[[#This Row],[CANTIDAD SOLICITADA]]-DETALLE_GD_1[[#This Row],[DEVOLUCIÓN]]</f>
        <v>1280</v>
      </c>
      <c r="AE1980" s="38" t="str">
        <f>+_xlfn.XLOOKUP(DETALLE_GD_1[[#This Row],[CODIGO]],PRODUCTOS[CODIGO],PRODUCTOS[DESC CORTA],"",0)</f>
        <v>CUBREJUNTA</v>
      </c>
    </row>
    <row r="1981" spans="1:31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6"/>
      <c r="V1981" s="2"/>
      <c r="W1981">
        <v>6237</v>
      </c>
      <c r="X1981" s="2">
        <v>6579000000</v>
      </c>
      <c r="Y1981" s="6">
        <v>453599.76564000006</v>
      </c>
      <c r="Z1981" s="38">
        <v>10010</v>
      </c>
      <c r="AA1981" s="86">
        <f>+((DETALLE_GD_1[[#This Row],[VALOR X UN (GD)]]-DETALLE_GD_1[[#This Row],[VALOR PPTO]])/DETALLE_GD_1[[#This Row],[VALOR PPTO]])</f>
        <v>5.1851878741837811E-7</v>
      </c>
      <c r="AB1981" s="2">
        <f>+DETALLE_GD_1[[#This Row],[VALOR PPTO]]*DETALLE_GD_1[[#This Row],[CANTIDAD RECIBIDA]]</f>
        <v>453599.7648</v>
      </c>
      <c r="AC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1" s="3">
        <f>+DETALLE_GD_1[[#This Row],[CANTIDAD SOLICITADA]]-DETALLE_GD_1[[#This Row],[DEVOLUCIÓN]]</f>
        <v>168</v>
      </c>
      <c r="AE1981" s="38" t="str">
        <f>+_xlfn.XLOOKUP(DETALLE_GD_1[[#This Row],[CODIGO]],PRODUCTOS[CODIGO],PRODUCTOS[DESC CORTA],"",0)</f>
        <v>CORNIZA BLANCA</v>
      </c>
    </row>
    <row r="1982" spans="1:31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6"/>
      <c r="V1982" s="2"/>
      <c r="W1982">
        <v>6237</v>
      </c>
      <c r="X1982" s="2">
        <v>6579000000</v>
      </c>
      <c r="Y1982" s="6">
        <v>566651.41312500008</v>
      </c>
      <c r="Z1982" s="38">
        <v>10010</v>
      </c>
      <c r="AA1982" s="86">
        <f>+((DETALLE_GD_1[[#This Row],[VALOR X UN (GD)]]-DETALLE_GD_1[[#This Row],[VALOR PPTO]])/DETALLE_GD_1[[#This Row],[VALOR PPTO]])</f>
        <v>0.18945435478321071</v>
      </c>
      <c r="AB1982" s="2">
        <f>+DETALLE_GD_1[[#This Row],[VALOR PPTO]]*DETALLE_GD_1[[#This Row],[CANTIDAD RECIBIDA]]</f>
        <v>566651.41650000005</v>
      </c>
      <c r="AC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2" s="3">
        <f>+DETALLE_GD_1[[#This Row],[CANTIDAD SOLICITADA]]-DETALLE_GD_1[[#This Row],[DEVOLUCIÓN]]</f>
        <v>135</v>
      </c>
      <c r="AE1982" s="38" t="str">
        <f>+_xlfn.XLOOKUP(DETALLE_GD_1[[#This Row],[CODIGO]],PRODUCTOS[CODIGO],PRODUCTOS[DESC CORTA],"",0)</f>
        <v>AISLAN ROCA 90MM</v>
      </c>
    </row>
    <row r="1983" spans="1:31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6"/>
      <c r="V1983" s="2"/>
      <c r="W1983">
        <v>6237</v>
      </c>
      <c r="X1983" s="2">
        <v>6579000000</v>
      </c>
      <c r="Y1983" s="6">
        <v>456363.88826400001</v>
      </c>
      <c r="Z1983" s="38">
        <v>10010</v>
      </c>
      <c r="AA1983" s="86">
        <f>+((DETALLE_GD_1[[#This Row],[VALOR X UN (GD)]]-DETALLE_GD_1[[#This Row],[VALOR PPTO]])/DETALLE_GD_1[[#This Row],[VALOR PPTO]])</f>
        <v>-2.6371265978472624E-2</v>
      </c>
      <c r="AB1983" s="2">
        <f>+DETALLE_GD_1[[#This Row],[VALOR PPTO]]*DETALLE_GD_1[[#This Row],[CANTIDAD RECIBIDA]]</f>
        <v>456363.89279999997</v>
      </c>
      <c r="AC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3" s="3">
        <f>+DETALLE_GD_1[[#This Row],[CANTIDAD SOLICITADA]]-DETALLE_GD_1[[#This Row],[DEVOLUCIÓN]]</f>
        <v>216</v>
      </c>
      <c r="AE1983" s="38" t="str">
        <f>+_xlfn.XLOOKUP(DETALLE_GD_1[[#This Row],[CODIGO]],PRODUCTOS[CODIGO],PRODUCTOS[DESC CORTA],"",0)</f>
        <v>AISLAN GLASS 90MM</v>
      </c>
    </row>
    <row r="1984" spans="1:31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6"/>
      <c r="V1984" s="2"/>
      <c r="W1984">
        <v>6237</v>
      </c>
      <c r="X1984" s="2">
        <v>6579000000</v>
      </c>
      <c r="Y1984" s="6">
        <v>119116</v>
      </c>
      <c r="Z1984" s="38">
        <v>10010</v>
      </c>
      <c r="AA1984" s="86">
        <f>+((DETALLE_GD_1[[#This Row],[VALOR X UN (GD)]]-DETALLE_GD_1[[#This Row],[VALOR PPTO]])/DETALLE_GD_1[[#This Row],[VALOR PPTO]])</f>
        <v>0.3174552537022734</v>
      </c>
      <c r="AB1984" s="2">
        <f>+DETALLE_GD_1[[#This Row],[VALOR PPTO]]*DETALLE_GD_1[[#This Row],[CANTIDAD RECIBIDA]]</f>
        <v>119116</v>
      </c>
      <c r="AC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4" s="3">
        <f>+DETALLE_GD_1[[#This Row],[CANTIDAD SOLICITADA]]-DETALLE_GD_1[[#This Row],[DEVOLUCIÓN]]</f>
        <v>4</v>
      </c>
      <c r="AE1984" s="38">
        <f>+_xlfn.XLOOKUP(DETALLE_GD_1[[#This Row],[CODIGO]],PRODUCTOS[CODIGO],PRODUCTOS[DESC CORTA],"",0)</f>
        <v>0</v>
      </c>
    </row>
    <row r="1985" spans="1:31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6"/>
      <c r="V1985" s="2"/>
      <c r="W1985">
        <v>6237</v>
      </c>
      <c r="X1985" s="2">
        <v>6579000000</v>
      </c>
      <c r="Y1985" s="6">
        <v>1986465.8249400004</v>
      </c>
      <c r="Z1985" s="38">
        <v>10010</v>
      </c>
      <c r="AA1985" s="86">
        <f>+((DETALLE_GD_1[[#This Row],[VALOR X UN (GD)]]-DETALLE_GD_1[[#This Row],[VALOR PPTO]])/DETALLE_GD_1[[#This Row],[VALOR PPTO]])</f>
        <v>6.6964023345059834E-3</v>
      </c>
      <c r="AB1985" s="2">
        <f>+DETALLE_GD_1[[#This Row],[VALOR PPTO]]*DETALLE_GD_1[[#This Row],[CANTIDAD RECIBIDA]]</f>
        <v>1986465.8268000002</v>
      </c>
      <c r="AC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5" s="3">
        <f>+DETALLE_GD_1[[#This Row],[CANTIDAD SOLICITADA]]-DETALLE_GD_1[[#This Row],[DEVOLUCIÓN]]</f>
        <v>124</v>
      </c>
      <c r="AE1985" s="38" t="str">
        <f>+_xlfn.XLOOKUP(DETALLE_GD_1[[#This Row],[CODIGO]],PRODUCTOS[CODIGO],PRODUCTOS[DESC CORTA],"",0)</f>
        <v>VOCANITA EMPAPELADA MURO</v>
      </c>
    </row>
    <row r="1986" spans="1:31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6"/>
      <c r="V1986" s="2"/>
      <c r="W1986">
        <v>6237</v>
      </c>
      <c r="X1986" s="2">
        <v>6579000000</v>
      </c>
      <c r="Y1986" s="6">
        <v>320441.88461599988</v>
      </c>
      <c r="Z1986" s="38">
        <v>10010</v>
      </c>
      <c r="AA1986" s="86">
        <f>+((DETALLE_GD_1[[#This Row],[VALOR X UN (GD)]]-DETALLE_GD_1[[#This Row],[VALOR PPTO]])/DETALLE_GD_1[[#This Row],[VALOR PPTO]])</f>
        <v>-2.1338917106104506E-2</v>
      </c>
      <c r="AB1986" s="2">
        <f>+DETALLE_GD_1[[#This Row],[VALOR PPTO]]*DETALLE_GD_1[[#This Row],[CANTIDAD RECIBIDA]]</f>
        <v>320441.88399999996</v>
      </c>
      <c r="AC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6" s="3">
        <f>+DETALLE_GD_1[[#This Row],[CANTIDAD SOLICITADA]]-DETALLE_GD_1[[#This Row],[DEVOLUCIÓN]]</f>
        <v>28</v>
      </c>
      <c r="AE1986" s="38" t="str">
        <f>+_xlfn.XLOOKUP(DETALLE_GD_1[[#This Row],[CODIGO]],PRODUCTOS[CODIGO],PRODUCTOS[DESC CORTA],"",0)</f>
        <v>OSB 11MM</v>
      </c>
    </row>
    <row r="1987" spans="1:31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6"/>
      <c r="V1987" s="2"/>
      <c r="W1987">
        <v>6237</v>
      </c>
      <c r="X1987" s="2">
        <v>6579000000</v>
      </c>
      <c r="Y1987" s="6">
        <v>347673.16620000015</v>
      </c>
      <c r="Z1987" s="38">
        <v>10010</v>
      </c>
      <c r="AA1987" s="86">
        <f>+((DETALLE_GD_1[[#This Row],[VALOR X UN (GD)]]-DETALLE_GD_1[[#This Row],[VALOR PPTO]])/DETALLE_GD_1[[#This Row],[VALOR PPTO]])</f>
        <v>-4.1854446472556059E-3</v>
      </c>
      <c r="AB1987" s="2">
        <f>+DETALLE_GD_1[[#This Row],[VALOR PPTO]]*DETALLE_GD_1[[#This Row],[CANTIDAD RECIBIDA]]</f>
        <v>347673.16800000001</v>
      </c>
      <c r="AC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87" s="3">
        <f>+DETALLE_GD_1[[#This Row],[CANTIDAD SOLICITADA]]-DETALLE_GD_1[[#This Row],[DEVOLUCIÓN]]</f>
        <v>36</v>
      </c>
      <c r="AE1987" s="38" t="str">
        <f>+_xlfn.XLOOKUP(DETALLE_GD_1[[#This Row],[CODIGO]],PRODUCTOS[CODIGO],PRODUCTOS[DESC CORTA],"",0)</f>
        <v>OSB 9.5</v>
      </c>
    </row>
    <row r="1988" spans="1:31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6" t="s">
        <v>2012</v>
      </c>
      <c r="V1988" s="2">
        <v>1228206</v>
      </c>
      <c r="W1988">
        <v>6266</v>
      </c>
      <c r="X1988" s="2">
        <v>6579000000</v>
      </c>
      <c r="Y1988" s="6">
        <v>34391.599999999999</v>
      </c>
      <c r="Z1988" s="38">
        <v>10010</v>
      </c>
      <c r="AA1988" s="86">
        <f>+((DETALLE_GD_1[[#This Row],[VALOR X UN (GD)]]-DETALLE_GD_1[[#This Row],[VALOR PPTO]])/DETALLE_GD_1[[#This Row],[VALOR PPTO]])</f>
        <v>-8.9077242923396804E-2</v>
      </c>
      <c r="AB1988" s="2">
        <f>+DETALLE_GD_1[[#This Row],[VALOR PPTO]]*DETALLE_GD_1[[#This Row],[CANTIDAD RECIBIDA]]</f>
        <v>34391.5</v>
      </c>
      <c r="AC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8" s="3">
        <f>+DETALLE_GD_1[[#This Row],[CANTIDAD SOLICITADA]]-DETALLE_GD_1[[#This Row],[DEVOLUCIÓN]]</f>
        <v>5000</v>
      </c>
      <c r="AE1988" s="38">
        <f>+_xlfn.XLOOKUP(DETALLE_GD_1[[#This Row],[CODIGO]],PRODUCTOS[CODIGO],PRODUCTOS[DESC CORTA],"",0)</f>
        <v>0</v>
      </c>
    </row>
    <row r="1989" spans="1:31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6"/>
      <c r="V1989" s="2"/>
      <c r="W1989">
        <v>6266</v>
      </c>
      <c r="X1989" s="2">
        <v>6579000000</v>
      </c>
      <c r="Y1989" s="6">
        <v>533202.50991891895</v>
      </c>
      <c r="Z1989" s="38">
        <v>10010</v>
      </c>
      <c r="AA1989" s="86">
        <f>+((DETALLE_GD_1[[#This Row],[VALOR X UN (GD)]]-DETALLE_GD_1[[#This Row],[VALOR PPTO]])/DETALLE_GD_1[[#This Row],[VALOR PPTO]])</f>
        <v>-0.96749640146098337</v>
      </c>
      <c r="AB1989" s="2">
        <f>+DETALLE_GD_1[[#This Row],[VALOR PPTO]]*DETALLE_GD_1[[#This Row],[CANTIDAD RECIBIDA]]</f>
        <v>533202.5</v>
      </c>
      <c r="AC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89" s="3">
        <f>+DETALLE_GD_1[[#This Row],[CANTIDAD SOLICITADA]]-DETALLE_GD_1[[#This Row],[DEVOLUCIÓN]]</f>
        <v>5000</v>
      </c>
      <c r="AE1989" s="38" t="str">
        <f>+_xlfn.XLOOKUP(DETALLE_GD_1[[#This Row],[CODIGO]],PRODUCTOS[CODIGO],PRODUCTOS[DESC CORTA],"",0)</f>
        <v>TORNILLO CRS 6X1 5/8</v>
      </c>
    </row>
    <row r="1990" spans="1:31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1715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6"/>
      <c r="V1990" s="2"/>
      <c r="W1990">
        <v>6266</v>
      </c>
      <c r="X1990" s="2">
        <v>6579000000</v>
      </c>
      <c r="Y1990" s="6">
        <v>10210.598529999999</v>
      </c>
      <c r="Z1990" s="38">
        <v>10010</v>
      </c>
      <c r="AA1990" s="86">
        <f>+((DETALLE_GD_1[[#This Row],[VALOR X UN (GD)]]-DETALLE_GD_1[[#This Row],[VALOR PPTO]])/DETALLE_GD_1[[#This Row],[VALOR PPTO]])</f>
        <v>-0.16831515801938537</v>
      </c>
      <c r="AB1990" s="2">
        <f>+DETALLE_GD_1[[#This Row],[VALOR PPTO]]*DETALLE_GD_1[[#This Row],[CANTIDAD RECIBIDA]]</f>
        <v>10210.5985</v>
      </c>
      <c r="AC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0" s="3">
        <f>+DETALLE_GD_1[[#This Row],[CANTIDAD SOLICITADA]]-DETALLE_GD_1[[#This Row],[DEVOLUCIÓN]]</f>
        <v>5</v>
      </c>
      <c r="AE1990" s="38" t="str">
        <f>+_xlfn.XLOOKUP(DETALLE_GD_1[[#This Row],[CODIGO]],PRODUCTOS[CODIGO],PRODUCTOS[DESC CORTA],"",0)</f>
        <v>BROCHA 5/8 X4</v>
      </c>
    </row>
    <row r="1991" spans="1:31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6"/>
      <c r="V1991" s="2"/>
      <c r="W1991">
        <v>6266</v>
      </c>
      <c r="X1991" s="2">
        <v>6579000000</v>
      </c>
      <c r="Y1991" s="6">
        <v>4601.7689049999999</v>
      </c>
      <c r="Z1991" s="38">
        <v>10010</v>
      </c>
      <c r="AA1991" s="86">
        <f>+((DETALLE_GD_1[[#This Row],[VALOR X UN (GD)]]-DETALLE_GD_1[[#This Row],[VALOR PPTO]])/DETALLE_GD_1[[#This Row],[VALOR PPTO]])</f>
        <v>-0.24507292738944528</v>
      </c>
      <c r="AB1991" s="2">
        <f>+DETALLE_GD_1[[#This Row],[VALOR PPTO]]*DETALLE_GD_1[[#This Row],[CANTIDAD RECIBIDA]]</f>
        <v>4601.7690000000002</v>
      </c>
      <c r="AC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1" s="3">
        <f>+DETALLE_GD_1[[#This Row],[CANTIDAD SOLICITADA]]-DETALLE_GD_1[[#This Row],[DEVOLUCIÓN]]</f>
        <v>5</v>
      </c>
      <c r="AE1991" s="38">
        <f>+_xlfn.XLOOKUP(DETALLE_GD_1[[#This Row],[CODIGO]],PRODUCTOS[CODIGO],PRODUCTOS[DESC CORTA],"",0)</f>
        <v>0</v>
      </c>
    </row>
    <row r="1992" spans="1:31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6"/>
      <c r="V1992" s="2"/>
      <c r="W1992">
        <v>6266</v>
      </c>
      <c r="X1992" s="2">
        <v>6579000000</v>
      </c>
      <c r="Y1992" s="6">
        <v>28575.132740000001</v>
      </c>
      <c r="Z1992" s="38">
        <v>10010</v>
      </c>
      <c r="AA1992" s="86">
        <f>+((DETALLE_GD_1[[#This Row],[VALOR X UN (GD)]]-DETALLE_GD_1[[#This Row],[VALOR PPTO]])/DETALLE_GD_1[[#This Row],[VALOR PPTO]])</f>
        <v>2.3750370645694318E-3</v>
      </c>
      <c r="AB1992" s="2">
        <f>+DETALLE_GD_1[[#This Row],[VALOR PPTO]]*DETALLE_GD_1[[#This Row],[CANTIDAD RECIBIDA]]</f>
        <v>28575.133000000002</v>
      </c>
      <c r="AC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2" s="3">
        <f>+DETALLE_GD_1[[#This Row],[CANTIDAD SOLICITADA]]-DETALLE_GD_1[[#This Row],[DEVOLUCIÓN]]</f>
        <v>10</v>
      </c>
      <c r="AE1992" s="38" t="str">
        <f>+_xlfn.XLOOKUP(DETALLE_GD_1[[#This Row],[CODIGO]],PRODUCTOS[CODIGO],PRODUCTOS[DESC CORTA],"",0)</f>
        <v>RODILLO CHIPORRO</v>
      </c>
    </row>
    <row r="1993" spans="1:31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797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6"/>
      <c r="V1993" s="2"/>
      <c r="W1993">
        <v>6266</v>
      </c>
      <c r="X1993" s="2">
        <v>6579000000</v>
      </c>
      <c r="Y1993" s="6" t="s">
        <v>355</v>
      </c>
      <c r="Z1993" s="38">
        <v>10010</v>
      </c>
      <c r="AA1993" s="86" t="e">
        <f>+((DETALLE_GD_1[[#This Row],[VALOR X UN (GD)]]-DETALLE_GD_1[[#This Row],[VALOR PPTO]])/DETALLE_GD_1[[#This Row],[VALOR PPTO]])</f>
        <v>#DIV/0!</v>
      </c>
      <c r="AB1993" s="2">
        <f>+DETALLE_GD_1[[#This Row],[VALOR PPTO]]*DETALLE_GD_1[[#This Row],[CANTIDAD RECIBIDA]]</f>
        <v>0</v>
      </c>
      <c r="AC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3" s="3">
        <f>+DETALLE_GD_1[[#This Row],[CANTIDAD SOLICITADA]]-DETALLE_GD_1[[#This Row],[DEVOLUCIÓN]]</f>
        <v>5</v>
      </c>
      <c r="AE1993" s="38" t="str">
        <f>+_xlfn.XLOOKUP(DETALLE_GD_1[[#This Row],[CODIGO]],PRODUCTOS[CODIGO],PRODUCTOS[DESC CORTA],"",0)</f>
        <v/>
      </c>
    </row>
    <row r="1994" spans="1:31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6"/>
      <c r="V1994" s="2"/>
      <c r="W1994">
        <v>6266</v>
      </c>
      <c r="X1994" s="2">
        <v>6579000000</v>
      </c>
      <c r="Y1994" s="6">
        <v>1054927.8282199998</v>
      </c>
      <c r="Z1994" s="38">
        <v>10010</v>
      </c>
      <c r="AA1994" s="86">
        <f>+((DETALLE_GD_1[[#This Row],[VALOR X UN (GD)]]-DETALLE_GD_1[[#This Row],[VALOR PPTO]])/DETALLE_GD_1[[#This Row],[VALOR PPTO]])</f>
        <v>3.2056354080723748E-4</v>
      </c>
      <c r="AB1994" s="2">
        <f>+DETALLE_GD_1[[#This Row],[VALOR PPTO]]*DETALLE_GD_1[[#This Row],[CANTIDAD RECIBIDA]]</f>
        <v>1054927.8285000001</v>
      </c>
      <c r="AC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4" s="3">
        <f>+DETALLE_GD_1[[#This Row],[CANTIDAD SOLICITADA]]-DETALLE_GD_1[[#This Row],[DEVOLUCIÓN]]</f>
        <v>7</v>
      </c>
      <c r="AE1994" s="38">
        <f>+_xlfn.XLOOKUP(DETALLE_GD_1[[#This Row],[CODIGO]],PRODUCTOS[CODIGO],PRODUCTOS[DESC CORTA],"",0)</f>
        <v>0</v>
      </c>
    </row>
    <row r="1995" spans="1:31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6" t="s">
        <v>2022</v>
      </c>
      <c r="V1995" s="2">
        <v>3964953</v>
      </c>
      <c r="W1995">
        <v>6266</v>
      </c>
      <c r="X1995" s="2">
        <v>6579000000</v>
      </c>
      <c r="Y1995" s="6">
        <v>946350.47999999986</v>
      </c>
      <c r="Z1995" s="38">
        <v>10010</v>
      </c>
      <c r="AA1995" s="86">
        <f>+((DETALLE_GD_1[[#This Row],[VALOR X UN (GD)]]-DETALLE_GD_1[[#This Row],[VALOR PPTO]])/DETALLE_GD_1[[#This Row],[VALOR PPTO]])</f>
        <v>-5.9588287805447206E-2</v>
      </c>
      <c r="AB1995" s="2">
        <f>+DETALLE_GD_1[[#This Row],[VALOR PPTO]]*DETALLE_GD_1[[#This Row],[CANTIDAD RECIBIDA]]</f>
        <v>946350.4</v>
      </c>
      <c r="AC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5" s="3">
        <f>+DETALLE_GD_1[[#This Row],[CANTIDAD SOLICITADA]]-DETALLE_GD_1[[#This Row],[DEVOLUCIÓN]]</f>
        <v>2000</v>
      </c>
      <c r="AE1995" s="38" t="str">
        <f>+_xlfn.XLOOKUP(DETALLE_GD_1[[#This Row],[CODIGO]],PRODUCTOS[CODIGO],PRODUCTOS[DESC CORTA],"",0)</f>
        <v>TORNILLO SIMPSON 6"</v>
      </c>
    </row>
    <row r="1996" spans="1:31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6"/>
      <c r="V1996" s="2"/>
      <c r="W1996">
        <v>6266</v>
      </c>
      <c r="X1996" s="2">
        <v>6579000000</v>
      </c>
      <c r="Y1996" s="6">
        <v>1066405.0198378379</v>
      </c>
      <c r="Z1996" s="38">
        <v>10010</v>
      </c>
      <c r="AA1996" s="86">
        <f>+((DETALLE_GD_1[[#This Row],[VALOR X UN (GD)]]-DETALLE_GD_1[[#This Row],[VALOR PPTO]])/DETALLE_GD_1[[#This Row],[VALOR PPTO]])</f>
        <v>-0.96749640146098337</v>
      </c>
      <c r="AB1996" s="2">
        <f>+DETALLE_GD_1[[#This Row],[VALOR PPTO]]*DETALLE_GD_1[[#This Row],[CANTIDAD RECIBIDA]]</f>
        <v>1066405</v>
      </c>
      <c r="AC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6" s="3">
        <f>+DETALLE_GD_1[[#This Row],[CANTIDAD SOLICITADA]]-DETALLE_GD_1[[#This Row],[DEVOLUCIÓN]]</f>
        <v>10000</v>
      </c>
      <c r="AE1996" s="38" t="str">
        <f>+_xlfn.XLOOKUP(DETALLE_GD_1[[#This Row],[CODIGO]],PRODUCTOS[CODIGO],PRODUCTOS[DESC CORTA],"",0)</f>
        <v>TORNILLO CRS 6X1 5/8</v>
      </c>
    </row>
    <row r="1997" spans="1:31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6"/>
      <c r="V1997" s="2"/>
      <c r="W1997">
        <v>6266</v>
      </c>
      <c r="X1997" s="2">
        <v>6579000000</v>
      </c>
      <c r="Y1997" s="6">
        <v>34391.599999999999</v>
      </c>
      <c r="Z1997" s="38">
        <v>10010</v>
      </c>
      <c r="AA1997" s="86">
        <f>+((DETALLE_GD_1[[#This Row],[VALOR X UN (GD)]]-DETALLE_GD_1[[#This Row],[VALOR PPTO]])/DETALLE_GD_1[[#This Row],[VALOR PPTO]])</f>
        <v>-8.9077242923396804E-2</v>
      </c>
      <c r="AB1997" s="2">
        <f>+DETALLE_GD_1[[#This Row],[VALOR PPTO]]*DETALLE_GD_1[[#This Row],[CANTIDAD RECIBIDA]]</f>
        <v>34391.5</v>
      </c>
      <c r="AC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7" s="3">
        <f>+DETALLE_GD_1[[#This Row],[CANTIDAD SOLICITADA]]-DETALLE_GD_1[[#This Row],[DEVOLUCIÓN]]</f>
        <v>5000</v>
      </c>
      <c r="AE1997" s="38">
        <f>+_xlfn.XLOOKUP(DETALLE_GD_1[[#This Row],[CODIGO]],PRODUCTOS[CODIGO],PRODUCTOS[DESC CORTA],"",0)</f>
        <v>0</v>
      </c>
    </row>
    <row r="1998" spans="1:31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6"/>
      <c r="V1998" s="2"/>
      <c r="W1998">
        <v>6266</v>
      </c>
      <c r="X1998" s="2">
        <v>6579000000</v>
      </c>
      <c r="Y1998" s="6">
        <v>2242783.9959000004</v>
      </c>
      <c r="Z1998" s="38">
        <v>10010</v>
      </c>
      <c r="AA1998" s="86">
        <f>+((DETALLE_GD_1[[#This Row],[VALOR X UN (GD)]]-DETALLE_GD_1[[#This Row],[VALOR PPTO]])/DETALLE_GD_1[[#This Row],[VALOR PPTO]])</f>
        <v>5.2996632803690748E-3</v>
      </c>
      <c r="AB1998" s="2">
        <f>+DETALLE_GD_1[[#This Row],[VALOR PPTO]]*DETALLE_GD_1[[#This Row],[CANTIDAD RECIBIDA]]</f>
        <v>2242783.9980000001</v>
      </c>
      <c r="AC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1998" s="3">
        <f>+DETALLE_GD_1[[#This Row],[CANTIDAD SOLICITADA]]-DETALLE_GD_1[[#This Row],[DEVOLUCIÓN]]</f>
        <v>140</v>
      </c>
      <c r="AE1998" s="38" t="str">
        <f>+_xlfn.XLOOKUP(DETALLE_GD_1[[#This Row],[CODIGO]],PRODUCTOS[CODIGO],PRODUCTOS[DESC CORTA],"",0)</f>
        <v>VOCANITA EMPAPELADA MURO</v>
      </c>
    </row>
    <row r="1999" spans="1:31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6"/>
      <c r="V1999" s="2"/>
      <c r="W1999">
        <v>6266</v>
      </c>
      <c r="X1999" s="2">
        <v>6579000000</v>
      </c>
      <c r="Y1999" s="6">
        <v>4880.2160000000003</v>
      </c>
      <c r="Z1999" s="38">
        <v>10010</v>
      </c>
      <c r="AA1999" s="86">
        <f>+((DETALLE_GD_1[[#This Row],[VALOR X UN (GD)]]-DETALLE_GD_1[[#This Row],[VALOR PPTO]])/DETALLE_GD_1[[#This Row],[VALOR PPTO]])</f>
        <v>-4.0981926970292619E-5</v>
      </c>
      <c r="AB1999" s="2">
        <f>+DETALLE_GD_1[[#This Row],[VALOR PPTO]]*DETALLE_GD_1[[#This Row],[CANTIDAD RECIBIDA]]</f>
        <v>4880.2000000000007</v>
      </c>
      <c r="AC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1999" s="3">
        <f>+DETALLE_GD_1[[#This Row],[CANTIDAD SOLICITADA]]-DETALLE_GD_1[[#This Row],[DEVOLUCIÓN]]</f>
        <v>1000</v>
      </c>
      <c r="AE1999" s="38" t="str">
        <f>+_xlfn.XLOOKUP(DETALLE_GD_1[[#This Row],[CODIGO]],PRODUCTOS[CODIGO],PRODUCTOS[DESC CORTA],"",0)</f>
        <v>TORNILLO CRS 6X2 1/4</v>
      </c>
    </row>
    <row r="2000" spans="1:31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6"/>
      <c r="V2000" s="2"/>
      <c r="W2000">
        <v>6266</v>
      </c>
      <c r="X2000" s="2">
        <v>6579000000</v>
      </c>
      <c r="Y2000" s="6">
        <v>749454</v>
      </c>
      <c r="Z2000" s="38">
        <v>10010</v>
      </c>
      <c r="AA2000" s="86">
        <f>+((DETALLE_GD_1[[#This Row],[VALOR X UN (GD)]]-DETALLE_GD_1[[#This Row],[VALOR PPTO]])/DETALLE_GD_1[[#This Row],[VALOR PPTO]])</f>
        <v>0</v>
      </c>
      <c r="AB2000" s="2">
        <f>+DETALLE_GD_1[[#This Row],[VALOR PPTO]]*DETALLE_GD_1[[#This Row],[CANTIDAD RECIBIDA]]</f>
        <v>749454</v>
      </c>
      <c r="AC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0" s="3">
        <f>+DETALLE_GD_1[[#This Row],[CANTIDAD SOLICITADA]]-DETALLE_GD_1[[#This Row],[DEVOLUCIÓN]]</f>
        <v>6</v>
      </c>
      <c r="AE2000" s="38" t="str">
        <f>+_xlfn.XLOOKUP(DETALLE_GD_1[[#This Row],[CODIGO]],PRODUCTOS[CODIGO],PRODUCTOS[DESC CORTA],"",0)</f>
        <v>BARANDA BALCON</v>
      </c>
    </row>
    <row r="2001" spans="1:31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6" t="s">
        <v>2016</v>
      </c>
      <c r="V2001" s="2">
        <v>1057370</v>
      </c>
      <c r="W2001">
        <v>6266</v>
      </c>
      <c r="X2001" s="2">
        <v>6579000000</v>
      </c>
      <c r="Y2001" s="6" t="s">
        <v>355</v>
      </c>
      <c r="Z2001" s="38">
        <v>10010</v>
      </c>
      <c r="AA2001" s="86" t="e">
        <f>+((DETALLE_GD_1[[#This Row],[VALOR X UN (GD)]]-DETALLE_GD_1[[#This Row],[VALOR PPTO]])/DETALLE_GD_1[[#This Row],[VALOR PPTO]])</f>
        <v>#DIV/0!</v>
      </c>
      <c r="AB2001" s="2">
        <f>+DETALLE_GD_1[[#This Row],[VALOR PPTO]]*DETALLE_GD_1[[#This Row],[CANTIDAD RECIBIDA]]</f>
        <v>0</v>
      </c>
      <c r="AC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1" s="3">
        <f>+DETALLE_GD_1[[#This Row],[CANTIDAD SOLICITADA]]-DETALLE_GD_1[[#This Row],[DEVOLUCIÓN]]</f>
        <v>4</v>
      </c>
      <c r="AE2001" s="38" t="str">
        <f>+_xlfn.XLOOKUP(DETALLE_GD_1[[#This Row],[CODIGO]],PRODUCTOS[CODIGO],PRODUCTOS[DESC CORTA],"",0)</f>
        <v/>
      </c>
    </row>
    <row r="2002" spans="1:31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6"/>
      <c r="V2002" s="2"/>
      <c r="W2002">
        <v>6266</v>
      </c>
      <c r="X2002" s="2">
        <v>6579000000</v>
      </c>
      <c r="Y2002" s="6">
        <v>142992</v>
      </c>
      <c r="Z2002" s="38">
        <v>10010</v>
      </c>
      <c r="AA2002" s="86">
        <f>+((DETALLE_GD_1[[#This Row],[VALOR X UN (GD)]]-DETALLE_GD_1[[#This Row],[VALOR PPTO]])/DETALLE_GD_1[[#This Row],[VALOR PPTO]])</f>
        <v>6.1807653575025177E-2</v>
      </c>
      <c r="AB2002" s="2">
        <f>+DETALLE_GD_1[[#This Row],[VALOR PPTO]]*DETALLE_GD_1[[#This Row],[CANTIDAD RECIBIDA]]</f>
        <v>142992</v>
      </c>
      <c r="AC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2" s="3">
        <f>+DETALLE_GD_1[[#This Row],[CANTIDAD SOLICITADA]]-DETALLE_GD_1[[#This Row],[DEVOLUCIÓN]]</f>
        <v>48</v>
      </c>
      <c r="AE2002" s="38" t="str">
        <f>+_xlfn.XLOOKUP(DETALLE_GD_1[[#This Row],[CODIGO]],PRODUCTOS[CODIGO],PRODUCTOS[DESC CORTA],"",0)</f>
        <v/>
      </c>
    </row>
    <row r="2003" spans="1:31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6"/>
      <c r="V2003" s="2"/>
      <c r="W2003">
        <v>6266</v>
      </c>
      <c r="X2003" s="2">
        <v>6579000000</v>
      </c>
      <c r="Y2003" s="6">
        <v>1066405.0198378379</v>
      </c>
      <c r="Z2003" s="38">
        <v>10010</v>
      </c>
      <c r="AA2003" s="86">
        <f>+((DETALLE_GD_1[[#This Row],[VALOR X UN (GD)]]-DETALLE_GD_1[[#This Row],[VALOR PPTO]])/DETALLE_GD_1[[#This Row],[VALOR PPTO]])</f>
        <v>-0.96749640146098337</v>
      </c>
      <c r="AB2003" s="2">
        <f>+DETALLE_GD_1[[#This Row],[VALOR PPTO]]*DETALLE_GD_1[[#This Row],[CANTIDAD RECIBIDA]]</f>
        <v>1066405</v>
      </c>
      <c r="AC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3" s="3">
        <f>+DETALLE_GD_1[[#This Row],[CANTIDAD SOLICITADA]]-DETALLE_GD_1[[#This Row],[DEVOLUCIÓN]]</f>
        <v>10000</v>
      </c>
      <c r="AE2003" s="38" t="str">
        <f>+_xlfn.XLOOKUP(DETALLE_GD_1[[#This Row],[CODIGO]],PRODUCTOS[CODIGO],PRODUCTOS[DESC CORTA],"",0)</f>
        <v>TORNILLO CRS 6X1 5/8</v>
      </c>
    </row>
    <row r="2004" spans="1:31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6"/>
      <c r="V2004" s="2"/>
      <c r="W2004">
        <v>6266</v>
      </c>
      <c r="X2004" s="2">
        <v>6579000000</v>
      </c>
      <c r="Y2004" s="6">
        <v>34391.599999999999</v>
      </c>
      <c r="Z2004" s="38">
        <v>10010</v>
      </c>
      <c r="AA2004" s="86">
        <f>+((DETALLE_GD_1[[#This Row],[VALOR X UN (GD)]]-DETALLE_GD_1[[#This Row],[VALOR PPTO]])/DETALLE_GD_1[[#This Row],[VALOR PPTO]])</f>
        <v>-8.9077242923396804E-2</v>
      </c>
      <c r="AB2004" s="2">
        <f>+DETALLE_GD_1[[#This Row],[VALOR PPTO]]*DETALLE_GD_1[[#This Row],[CANTIDAD RECIBIDA]]</f>
        <v>34391.5</v>
      </c>
      <c r="AC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4" s="3">
        <f>+DETALLE_GD_1[[#This Row],[CANTIDAD SOLICITADA]]-DETALLE_GD_1[[#This Row],[DEVOLUCIÓN]]</f>
        <v>5000</v>
      </c>
      <c r="AE2004" s="38">
        <f>+_xlfn.XLOOKUP(DETALLE_GD_1[[#This Row],[CODIGO]],PRODUCTOS[CODIGO],PRODUCTOS[DESC CORTA],"",0)</f>
        <v>0</v>
      </c>
    </row>
    <row r="2005" spans="1:31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6"/>
      <c r="V2005" s="2"/>
      <c r="W2005">
        <v>6266</v>
      </c>
      <c r="X2005" s="2">
        <v>6579000000</v>
      </c>
      <c r="Y2005" s="6">
        <v>268052.16102</v>
      </c>
      <c r="Z2005" s="38">
        <v>10010</v>
      </c>
      <c r="AA2005" s="86">
        <f>+((DETALLE_GD_1[[#This Row],[VALOR X UN (GD)]]-DETALLE_GD_1[[#This Row],[VALOR PPTO]])/DETALLE_GD_1[[#This Row],[VALOR PPTO]])</f>
        <v>-7.8369675821472515E-2</v>
      </c>
      <c r="AB2005" s="2">
        <f>+DETALLE_GD_1[[#This Row],[VALOR PPTO]]*DETALLE_GD_1[[#This Row],[CANTIDAD RECIBIDA]]</f>
        <v>268052.16150000005</v>
      </c>
      <c r="AC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5" s="3">
        <f>+DETALLE_GD_1[[#This Row],[CANTIDAD SOLICITADA]]-DETALLE_GD_1[[#This Row],[DEVOLUCIÓN]]</f>
        <v>15</v>
      </c>
      <c r="AE2005" s="38" t="str">
        <f>+_xlfn.XLOOKUP(DETALLE_GD_1[[#This Row],[CODIGO]],PRODUCTOS[CODIGO],PRODUCTOS[DESC CORTA],"",0)</f>
        <v>VENTILACIÓN PASIVA</v>
      </c>
    </row>
    <row r="2006" spans="1:31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6"/>
      <c r="V2006" s="2"/>
      <c r="W2006">
        <v>6266</v>
      </c>
      <c r="X2006" s="2">
        <v>6579000000</v>
      </c>
      <c r="Y2006" s="6">
        <v>77600</v>
      </c>
      <c r="Z2006" s="38">
        <v>10010</v>
      </c>
      <c r="AA2006" s="86">
        <f>+((DETALLE_GD_1[[#This Row],[VALOR X UN (GD)]]-DETALLE_GD_1[[#This Row],[VALOR PPTO]])/DETALLE_GD_1[[#This Row],[VALOR PPTO]])</f>
        <v>0</v>
      </c>
      <c r="AB2006" s="2">
        <f>+DETALLE_GD_1[[#This Row],[VALOR PPTO]]*DETALLE_GD_1[[#This Row],[CANTIDAD RECIBIDA]]</f>
        <v>77600</v>
      </c>
      <c r="AC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6" s="3">
        <f>+DETALLE_GD_1[[#This Row],[CANTIDAD SOLICITADA]]-DETALLE_GD_1[[#This Row],[DEVOLUCIÓN]]</f>
        <v>4</v>
      </c>
      <c r="AE2006" s="38" t="str">
        <f>+_xlfn.XLOOKUP(DETALLE_GD_1[[#This Row],[CODIGO]],PRODUCTOS[CODIGO],PRODUCTOS[DESC CORTA],"",0)</f>
        <v>EXTRT</v>
      </c>
    </row>
    <row r="2007" spans="1:31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6"/>
      <c r="V2007" s="2"/>
      <c r="W2007">
        <v>6266</v>
      </c>
      <c r="X2007" s="2">
        <v>6579000000</v>
      </c>
      <c r="Y2007" s="6">
        <v>6327.1756260000002</v>
      </c>
      <c r="Z2007" s="38">
        <v>10010</v>
      </c>
      <c r="AA2007" s="86">
        <f>+((DETALLE_GD_1[[#This Row],[VALOR X UN (GD)]]-DETALLE_GD_1[[#This Row],[VALOR PPTO]])/DETALLE_GD_1[[#This Row],[VALOR PPTO]])</f>
        <v>8.0102804165934655E-2</v>
      </c>
      <c r="AB2007" s="2">
        <f>+DETALLE_GD_1[[#This Row],[VALOR PPTO]]*DETALLE_GD_1[[#This Row],[CANTIDAD RECIBIDA]]</f>
        <v>6327.1755000000003</v>
      </c>
      <c r="AC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7" s="3">
        <f>+DETALLE_GD_1[[#This Row],[CANTIDAD SOLICITADA]]-DETALLE_GD_1[[#This Row],[DEVOLUCIÓN]]</f>
        <v>3</v>
      </c>
      <c r="AE2007" s="38" t="str">
        <f>+_xlfn.XLOOKUP(DETALLE_GD_1[[#This Row],[CODIGO]],PRODUCTOS[CODIGO],PRODUCTOS[DESC CORTA],"",0)</f>
        <v>TRAPOS DE ASEO</v>
      </c>
    </row>
    <row r="2008" spans="1:31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6"/>
      <c r="V2008" s="2"/>
      <c r="W2008">
        <v>6266</v>
      </c>
      <c r="X2008" s="2">
        <v>6579000000</v>
      </c>
      <c r="Y2008" s="6">
        <v>20506.242106000002</v>
      </c>
      <c r="Z2008" s="38">
        <v>10010</v>
      </c>
      <c r="AA2008" s="86">
        <f>+((DETALLE_GD_1[[#This Row],[VALOR X UN (GD)]]-DETALLE_GD_1[[#This Row],[VALOR PPTO]])/DETALLE_GD_1[[#This Row],[VALOR PPTO]])</f>
        <v>-0.16479090776767566</v>
      </c>
      <c r="AB2008" s="2">
        <f>+DETALLE_GD_1[[#This Row],[VALOR PPTO]]*DETALLE_GD_1[[#This Row],[CANTIDAD RECIBIDA]]</f>
        <v>20506.242400000003</v>
      </c>
      <c r="AC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08" s="3">
        <f>+DETALLE_GD_1[[#This Row],[CANTIDAD SOLICITADA]]-DETALLE_GD_1[[#This Row],[DEVOLUCIÓN]]</f>
        <v>7</v>
      </c>
      <c r="AE2008" s="38">
        <f>+_xlfn.XLOOKUP(DETALLE_GD_1[[#This Row],[CODIGO]],PRODUCTOS[CODIGO],PRODUCTOS[DESC CORTA],"",0)</f>
        <v>0</v>
      </c>
    </row>
    <row r="2009" spans="1:31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6"/>
      <c r="V2009" s="2"/>
      <c r="W2009">
        <v>6266</v>
      </c>
      <c r="X2009" s="2">
        <v>6579000000</v>
      </c>
      <c r="Y2009" s="6">
        <v>458541.72414000001</v>
      </c>
      <c r="Z2009" s="38">
        <v>10010</v>
      </c>
      <c r="AA2009" s="86">
        <f>+((DETALLE_GD_1[[#This Row],[VALOR X UN (GD)]]-DETALLE_GD_1[[#This Row],[VALOR PPTO]])/DETALLE_GD_1[[#This Row],[VALOR PPTO]])</f>
        <v>-6.3281569552436868E-3</v>
      </c>
      <c r="AB2009" s="2">
        <f>+DETALLE_GD_1[[#This Row],[VALOR PPTO]]*DETALLE_GD_1[[#This Row],[CANTIDAD RECIBIDA]]</f>
        <v>458541.72400000005</v>
      </c>
      <c r="AC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09" s="3">
        <f>+DETALLE_GD_1[[#This Row],[CANTIDAD SOLICITADA]]-DETALLE_GD_1[[#This Row],[DEVOLUCIÓN]]</f>
        <v>20</v>
      </c>
      <c r="AE2009" s="38" t="str">
        <f>+_xlfn.XLOOKUP(DETALLE_GD_1[[#This Row],[CODIGO]],PRODUCTOS[CODIGO],PRODUCTOS[DESC CORTA],"",0)</f>
        <v>SIMPLISIMA</v>
      </c>
    </row>
    <row r="2010" spans="1:31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6" t="s">
        <v>2022</v>
      </c>
      <c r="V2010" s="2">
        <v>217042</v>
      </c>
      <c r="W2010">
        <v>6266</v>
      </c>
      <c r="X2010" s="2">
        <v>6579000000</v>
      </c>
      <c r="Y2010" s="6">
        <v>209535.01289999983</v>
      </c>
      <c r="Z2010" s="38">
        <v>10010</v>
      </c>
      <c r="AA2010" s="86">
        <f>+((DETALLE_GD_1[[#This Row],[VALOR X UN (GD)]]-DETALLE_GD_1[[#This Row],[VALOR PPTO]])/DETALLE_GD_1[[#This Row],[VALOR PPTO]])</f>
        <v>-0.21186440394853348</v>
      </c>
      <c r="AB2010" s="2">
        <f>+DETALLE_GD_1[[#This Row],[VALOR PPTO]]*DETALLE_GD_1[[#This Row],[CANTIDAD RECIBIDA]]</f>
        <v>209535.01</v>
      </c>
      <c r="AC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0" s="3">
        <f>+DETALLE_GD_1[[#This Row],[CANTIDAD SOLICITADA]]-DETALLE_GD_1[[#This Row],[DEVOLUCIÓN]]</f>
        <v>100</v>
      </c>
      <c r="AE2010" s="38" t="str">
        <f>+_xlfn.XLOOKUP(DETALLE_GD_1[[#This Row],[CODIGO]],PRODUCTOS[CODIGO],PRODUCTOS[DESC CORTA],"",0)</f>
        <v>CUBREJUNTA</v>
      </c>
    </row>
    <row r="2011" spans="1:31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6"/>
      <c r="V2011" s="2"/>
      <c r="W2011">
        <v>6266</v>
      </c>
      <c r="X2011" s="2">
        <v>6579000000</v>
      </c>
      <c r="Y2011" s="6" t="s">
        <v>355</v>
      </c>
      <c r="Z2011" s="38">
        <v>10010</v>
      </c>
      <c r="AA2011" s="86" t="e">
        <f>+((DETALLE_GD_1[[#This Row],[VALOR X UN (GD)]]-DETALLE_GD_1[[#This Row],[VALOR PPTO]])/DETALLE_GD_1[[#This Row],[VALOR PPTO]])</f>
        <v>#DIV/0!</v>
      </c>
      <c r="AB2011" s="2">
        <f>+DETALLE_GD_1[[#This Row],[VALOR PPTO]]*DETALLE_GD_1[[#This Row],[CANTIDAD RECIBIDA]]</f>
        <v>0</v>
      </c>
      <c r="AC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1" s="3">
        <f>+DETALLE_GD_1[[#This Row],[CANTIDAD SOLICITADA]]-DETALLE_GD_1[[#This Row],[DEVOLUCIÓN]]</f>
        <v>3</v>
      </c>
      <c r="AE2011" s="38" t="str">
        <f>+_xlfn.XLOOKUP(DETALLE_GD_1[[#This Row],[CODIGO]],PRODUCTOS[CODIGO],PRODUCTOS[DESC CORTA],"",0)</f>
        <v/>
      </c>
    </row>
    <row r="2012" spans="1:31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6" t="s">
        <v>2022</v>
      </c>
      <c r="V2012" s="2">
        <v>2983343</v>
      </c>
      <c r="W2012">
        <v>6266</v>
      </c>
      <c r="X2012" s="2">
        <v>6579000000</v>
      </c>
      <c r="Y2012" s="6">
        <v>2925100.3584960005</v>
      </c>
      <c r="Z2012" s="38">
        <v>10010</v>
      </c>
      <c r="AA2012" s="86">
        <f>+((DETALLE_GD_1[[#This Row],[VALOR X UN (GD)]]-DETALLE_GD_1[[#This Row],[VALOR PPTO]])/DETALLE_GD_1[[#This Row],[VALOR PPTO]])</f>
        <v>1.9911331534863821E-2</v>
      </c>
      <c r="AB2012" s="2">
        <f>+DETALLE_GD_1[[#This Row],[VALOR PPTO]]*DETALLE_GD_1[[#This Row],[CANTIDAD RECIBIDA]]</f>
        <v>2925100.3679999998</v>
      </c>
      <c r="AC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2" s="3">
        <f>+DETALLE_GD_1[[#This Row],[CANTIDAD SOLICITADA]]-DETALLE_GD_1[[#This Row],[DEVOLUCIÓN]]</f>
        <v>288</v>
      </c>
      <c r="AE2012" s="38" t="str">
        <f>+_xlfn.XLOOKUP(DETALLE_GD_1[[#This Row],[CODIGO]],PRODUCTOS[CODIGO],PRODUCTOS[DESC CORTA],"",0)</f>
        <v>PINO 2X6X400</v>
      </c>
    </row>
    <row r="2013" spans="1:31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6" t="s">
        <v>2012</v>
      </c>
      <c r="V2013" s="2">
        <v>536092</v>
      </c>
      <c r="W2013">
        <v>6266</v>
      </c>
      <c r="X2013" s="2">
        <v>6579000000</v>
      </c>
      <c r="Y2013" s="6">
        <v>475295.51668</v>
      </c>
      <c r="Z2013" s="38">
        <v>10010</v>
      </c>
      <c r="AA2013" s="86">
        <f>+((DETALLE_GD_1[[#This Row],[VALOR X UN (GD)]]-DETALLE_GD_1[[#This Row],[VALOR PPTO]])/DETALLE_GD_1[[#This Row],[VALOR PPTO]])</f>
        <v>9.3378713886288892E-2</v>
      </c>
      <c r="AB2013" s="2">
        <f>+DETALLE_GD_1[[#This Row],[VALOR PPTO]]*DETALLE_GD_1[[#This Row],[CANTIDAD RECIBIDA]]</f>
        <v>475295.516</v>
      </c>
      <c r="AC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3" s="3">
        <f>+DETALLE_GD_1[[#This Row],[CANTIDAD SOLICITADA]]-DETALLE_GD_1[[#This Row],[DEVOLUCIÓN]]</f>
        <v>40</v>
      </c>
      <c r="AE2013" s="38" t="str">
        <f>+_xlfn.XLOOKUP(DETALLE_GD_1[[#This Row],[CODIGO]],PRODUCTOS[CODIGO],PRODUCTOS[DESC CORTA],"",0)</f>
        <v>PISO TARKET</v>
      </c>
    </row>
    <row r="2014" spans="1:31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562</v>
      </c>
      <c r="G2014" s="81" t="s">
        <v>708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6"/>
      <c r="V2014" s="2"/>
      <c r="W2014">
        <v>6266</v>
      </c>
      <c r="X2014" s="2">
        <v>6579000000</v>
      </c>
      <c r="Y2014" s="6" t="s">
        <v>355</v>
      </c>
      <c r="Z2014" s="38">
        <v>10010</v>
      </c>
      <c r="AA2014" s="86" t="e">
        <f>+((DETALLE_GD_1[[#This Row],[VALOR X UN (GD)]]-DETALLE_GD_1[[#This Row],[VALOR PPTO]])/DETALLE_GD_1[[#This Row],[VALOR PPTO]])</f>
        <v>#DIV/0!</v>
      </c>
      <c r="AB2014" s="2">
        <f>+DETALLE_GD_1[[#This Row],[VALOR PPTO]]*DETALLE_GD_1[[#This Row],[CANTIDAD RECIBIDA]]</f>
        <v>0</v>
      </c>
      <c r="AC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4" s="3">
        <f>+DETALLE_GD_1[[#This Row],[CANTIDAD SOLICITADA]]-DETALLE_GD_1[[#This Row],[DEVOLUCIÓN]]</f>
        <v>50</v>
      </c>
      <c r="AE2014" s="38" t="str">
        <f>+_xlfn.XLOOKUP(DETALLE_GD_1[[#This Row],[CODIGO]],PRODUCTOS[CODIGO],PRODUCTOS[DESC CORTA],"",0)</f>
        <v/>
      </c>
    </row>
    <row r="2015" spans="1:31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6" t="s">
        <v>2012</v>
      </c>
      <c r="V2015" s="2">
        <v>6042643</v>
      </c>
      <c r="W2015">
        <v>6266</v>
      </c>
      <c r="X2015" s="2">
        <v>6579000000</v>
      </c>
      <c r="Y2015" s="6">
        <v>1529748.5150160005</v>
      </c>
      <c r="Z2015" s="38">
        <v>10010</v>
      </c>
      <c r="AA2015" s="86">
        <f>+((DETALLE_GD_1[[#This Row],[VALOR X UN (GD)]]-DETALLE_GD_1[[#This Row],[VALOR PPTO]])/DETALLE_GD_1[[#This Row],[VALOR PPTO]])</f>
        <v>1.8936105413128724E-2</v>
      </c>
      <c r="AB2015" s="2">
        <f>+DETALLE_GD_1[[#This Row],[VALOR PPTO]]*DETALLE_GD_1[[#This Row],[CANTIDAD RECIBIDA]]</f>
        <v>1529748.5183999999</v>
      </c>
      <c r="AC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5" s="3">
        <f>+DETALLE_GD_1[[#This Row],[CANTIDAD SOLICITADA]]-DETALLE_GD_1[[#This Row],[DEVOLUCIÓN]]</f>
        <v>72</v>
      </c>
      <c r="AE2015" s="38" t="str">
        <f>+_xlfn.XLOOKUP(DETALLE_GD_1[[#This Row],[CODIGO]],PRODUCTOS[CODIGO],PRODUCTOS[DESC CORTA],"",0)</f>
        <v>SMARTPANEL</v>
      </c>
    </row>
    <row r="2016" spans="1:31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6"/>
      <c r="V2016" s="2"/>
      <c r="W2016">
        <v>6266</v>
      </c>
      <c r="X2016" s="2">
        <v>6579000000</v>
      </c>
      <c r="Y2016" s="6">
        <v>1622474.7756000008</v>
      </c>
      <c r="Z2016" s="38">
        <v>10010</v>
      </c>
      <c r="AA2016" s="86">
        <f>+((DETALLE_GD_1[[#This Row],[VALOR X UN (GD)]]-DETALLE_GD_1[[#This Row],[VALOR PPTO]])/DETALLE_GD_1[[#This Row],[VALOR PPTO]])</f>
        <v>-4.8973201176111441E-3</v>
      </c>
      <c r="AB2016" s="2">
        <f>+DETALLE_GD_1[[#This Row],[VALOR PPTO]]*DETALLE_GD_1[[#This Row],[CANTIDAD RECIBIDA]]</f>
        <v>1622474.784</v>
      </c>
      <c r="AC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6" s="3">
        <f>+DETALLE_GD_1[[#This Row],[CANTIDAD SOLICITADA]]-DETALLE_GD_1[[#This Row],[DEVOLUCIÓN]]</f>
        <v>168</v>
      </c>
      <c r="AE2016" s="38" t="str">
        <f>+_xlfn.XLOOKUP(DETALLE_GD_1[[#This Row],[CODIGO]],PRODUCTOS[CODIGO],PRODUCTOS[DESC CORTA],"",0)</f>
        <v>OSB 9.5</v>
      </c>
    </row>
    <row r="2017" spans="1:31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6"/>
      <c r="V2017" s="2"/>
      <c r="W2017">
        <v>6266</v>
      </c>
      <c r="X2017" s="2">
        <v>6579000000</v>
      </c>
      <c r="Y2017" s="6">
        <v>570454.86033000005</v>
      </c>
      <c r="Z2017" s="38">
        <v>10010</v>
      </c>
      <c r="AA2017" s="86">
        <f>+((DETALLE_GD_1[[#This Row],[VALOR X UN (GD)]]-DETALLE_GD_1[[#This Row],[VALOR PPTO]])/DETALLE_GD_1[[#This Row],[VALOR PPTO]])</f>
        <v>-6.758618130535847E-2</v>
      </c>
      <c r="AB2017" s="2">
        <f>+DETALLE_GD_1[[#This Row],[VALOR PPTO]]*DETALLE_GD_1[[#This Row],[CANTIDAD RECIBIDA]]</f>
        <v>570454.86599999992</v>
      </c>
      <c r="AC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17" s="3">
        <f>+DETALLE_GD_1[[#This Row],[CANTIDAD SOLICITADA]]-DETALLE_GD_1[[#This Row],[DEVOLUCIÓN]]</f>
        <v>270</v>
      </c>
      <c r="AE2017" s="38" t="str">
        <f>+_xlfn.XLOOKUP(DETALLE_GD_1[[#This Row],[CODIGO]],PRODUCTOS[CODIGO],PRODUCTOS[DESC CORTA],"",0)</f>
        <v>AISLAN DENSIDAD 14 KG/M3 (13.5 M2 X BOLSA) SKU 4000147</v>
      </c>
    </row>
    <row r="2018" spans="1:31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6"/>
      <c r="V2018" s="2"/>
      <c r="W2018">
        <v>6266</v>
      </c>
      <c r="X2018" s="2">
        <v>6579000000</v>
      </c>
      <c r="Y2018" s="6">
        <v>601277.10064200009</v>
      </c>
      <c r="Z2018" s="38">
        <v>10010</v>
      </c>
      <c r="AA2018" s="86">
        <f>+((DETALLE_GD_1[[#This Row],[VALOR X UN (GD)]]-DETALLE_GD_1[[#This Row],[VALOR PPTO]])/DETALLE_GD_1[[#This Row],[VALOR PPTO]])</f>
        <v>-2.3192451099758725E-2</v>
      </c>
      <c r="AB2018" s="2">
        <f>+DETALLE_GD_1[[#This Row],[VALOR PPTO]]*DETALLE_GD_1[[#This Row],[CANTIDAD RECIBIDA]]</f>
        <v>601277.09400000004</v>
      </c>
      <c r="AC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8" s="3">
        <f>+DETALLE_GD_1[[#This Row],[CANTIDAD SOLICITADA]]-DETALLE_GD_1[[#This Row],[DEVOLUCIÓN]]</f>
        <v>162</v>
      </c>
      <c r="AE2018" s="38" t="str">
        <f>+_xlfn.XLOOKUP(DETALLE_GD_1[[#This Row],[CODIGO]],PRODUCTOS[CODIGO],PRODUCTOS[DESC CORTA],"",0)</f>
        <v>AISLAN GLASS 140MM</v>
      </c>
    </row>
    <row r="2019" spans="1:31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6"/>
      <c r="V2019" s="2"/>
      <c r="W2019">
        <v>6266</v>
      </c>
      <c r="X2019" s="2">
        <v>6579000000</v>
      </c>
      <c r="Y2019" s="6">
        <v>453321.13050000009</v>
      </c>
      <c r="Z2019" s="38">
        <v>10010</v>
      </c>
      <c r="AA2019" s="86">
        <f>+((DETALLE_GD_1[[#This Row],[VALOR X UN (GD)]]-DETALLE_GD_1[[#This Row],[VALOR PPTO]])/DETALLE_GD_1[[#This Row],[VALOR PPTO]])</f>
        <v>0.15715761825859639</v>
      </c>
      <c r="AB2019" s="2">
        <f>+DETALLE_GD_1[[#This Row],[VALOR PPTO]]*DETALLE_GD_1[[#This Row],[CANTIDAD RECIBIDA]]</f>
        <v>453321.13320000004</v>
      </c>
      <c r="AC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19" s="3">
        <f>+DETALLE_GD_1[[#This Row],[CANTIDAD SOLICITADA]]-DETALLE_GD_1[[#This Row],[DEVOLUCIÓN]]</f>
        <v>108</v>
      </c>
      <c r="AE2019" s="38" t="str">
        <f>+_xlfn.XLOOKUP(DETALLE_GD_1[[#This Row],[CODIGO]],PRODUCTOS[CODIGO],PRODUCTOS[DESC CORTA],"",0)</f>
        <v>AISLAN ROCA 90MM</v>
      </c>
    </row>
    <row r="2020" spans="1:31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6"/>
      <c r="V2020" s="2"/>
      <c r="W2020">
        <v>6266</v>
      </c>
      <c r="X2020" s="2">
        <v>6579000000</v>
      </c>
      <c r="Y2020" s="6">
        <v>570454.86033000005</v>
      </c>
      <c r="Z2020" s="38">
        <v>10010</v>
      </c>
      <c r="AA2020" s="86">
        <f>+((DETALLE_GD_1[[#This Row],[VALOR X UN (GD)]]-DETALLE_GD_1[[#This Row],[VALOR PPTO]])/DETALLE_GD_1[[#This Row],[VALOR PPTO]])</f>
        <v>-2.6371691954328879E-2</v>
      </c>
      <c r="AB2020" s="2">
        <f>+DETALLE_GD_1[[#This Row],[VALOR PPTO]]*DETALLE_GD_1[[#This Row],[CANTIDAD RECIBIDA]]</f>
        <v>570454.86599999992</v>
      </c>
      <c r="AC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0" s="3">
        <f>+DETALLE_GD_1[[#This Row],[CANTIDAD SOLICITADA]]-DETALLE_GD_1[[#This Row],[DEVOLUCIÓN]]</f>
        <v>270</v>
      </c>
      <c r="AE2020" s="38" t="str">
        <f>+_xlfn.XLOOKUP(DETALLE_GD_1[[#This Row],[CODIGO]],PRODUCTOS[CODIGO],PRODUCTOS[DESC CORTA],"",0)</f>
        <v>AISLAN GLASS 90MM</v>
      </c>
    </row>
    <row r="2021" spans="1:31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6"/>
      <c r="V2021" s="2"/>
      <c r="W2021">
        <v>6266</v>
      </c>
      <c r="X2021" s="2">
        <v>6579000000</v>
      </c>
      <c r="Y2021" s="6">
        <v>132233.74807999999</v>
      </c>
      <c r="Z2021" s="38">
        <v>10010</v>
      </c>
      <c r="AA2021" s="86">
        <f>+((DETALLE_GD_1[[#This Row],[VALOR X UN (GD)]]-DETALLE_GD_1[[#This Row],[VALOR PPTO]])/DETALLE_GD_1[[#This Row],[VALOR PPTO]])</f>
        <v>3.0443817499081966E-4</v>
      </c>
      <c r="AB2021" s="2">
        <f>+DETALLE_GD_1[[#This Row],[VALOR PPTO]]*DETALLE_GD_1[[#This Row],[CANTIDAD RECIBIDA]]</f>
        <v>132233.745</v>
      </c>
      <c r="AC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1" s="3">
        <f>+DETALLE_GD_1[[#This Row],[CANTIDAD SOLICITADA]]-DETALLE_GD_1[[#This Row],[DEVOLUCIÓN]]</f>
        <v>70</v>
      </c>
      <c r="AE2021" s="38">
        <f>+_xlfn.XLOOKUP(DETALLE_GD_1[[#This Row],[CODIGO]],PRODUCTOS[CODIGO],PRODUCTOS[DESC CORTA],"",0)</f>
        <v>0</v>
      </c>
    </row>
    <row r="2022" spans="1:31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6"/>
      <c r="V2022" s="2"/>
      <c r="W2022">
        <v>6266</v>
      </c>
      <c r="X2022" s="2">
        <v>6579000000</v>
      </c>
      <c r="Y2022" s="6">
        <v>350000.00000000029</v>
      </c>
      <c r="Z2022" s="38">
        <v>10010</v>
      </c>
      <c r="AA2022" s="86">
        <f>+((DETALLE_GD_1[[#This Row],[VALOR X UN (GD)]]-DETALLE_GD_1[[#This Row],[VALOR PPTO]])/DETALLE_GD_1[[#This Row],[VALOR PPTO]])</f>
        <v>0</v>
      </c>
      <c r="AB2022" s="2">
        <f>+DETALLE_GD_1[[#This Row],[VALOR PPTO]]*DETALLE_GD_1[[#This Row],[CANTIDAD RECIBIDA]]</f>
        <v>350000</v>
      </c>
      <c r="AC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2" s="3">
        <f>+DETALLE_GD_1[[#This Row],[CANTIDAD SOLICITADA]]-DETALLE_GD_1[[#This Row],[DEVOLUCIÓN]]</f>
        <v>10</v>
      </c>
      <c r="AE2022" s="38" t="str">
        <f>+_xlfn.XLOOKUP(DETALLE_GD_1[[#This Row],[CODIGO]],PRODUCTOS[CODIGO],PRODUCTOS[DESC CORTA],"",0)</f>
        <v>CLAVO HELICOIDAL PROFIX</v>
      </c>
    </row>
    <row r="2023" spans="1:31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707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6"/>
      <c r="V2023" s="2"/>
      <c r="W2023">
        <v>6266</v>
      </c>
      <c r="X2023" s="2">
        <v>6579000000</v>
      </c>
      <c r="Y2023" s="6" t="s">
        <v>355</v>
      </c>
      <c r="Z2023" s="38">
        <v>10010</v>
      </c>
      <c r="AA2023" s="86" t="e">
        <f>+((DETALLE_GD_1[[#This Row],[VALOR X UN (GD)]]-DETALLE_GD_1[[#This Row],[VALOR PPTO]])/DETALLE_GD_1[[#This Row],[VALOR PPTO]])</f>
        <v>#DIV/0!</v>
      </c>
      <c r="AB2023" s="2">
        <f>+DETALLE_GD_1[[#This Row],[VALOR PPTO]]*DETALLE_GD_1[[#This Row],[CANTIDAD RECIBIDA]]</f>
        <v>0</v>
      </c>
      <c r="AC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3" s="3">
        <f>+DETALLE_GD_1[[#This Row],[CANTIDAD SOLICITADA]]-DETALLE_GD_1[[#This Row],[DEVOLUCIÓN]]</f>
        <v>24</v>
      </c>
      <c r="AE2023" s="38" t="str">
        <f>+_xlfn.XLOOKUP(DETALLE_GD_1[[#This Row],[CODIGO]],PRODUCTOS[CODIGO],PRODUCTOS[DESC CORTA],"",0)</f>
        <v/>
      </c>
    </row>
    <row r="2024" spans="1:31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6"/>
      <c r="V2024" s="2"/>
      <c r="W2024">
        <v>6266</v>
      </c>
      <c r="X2024" s="2">
        <v>6579000000</v>
      </c>
      <c r="Y2024" s="6">
        <v>1866.9503550000009</v>
      </c>
      <c r="Z2024" s="38">
        <v>10010</v>
      </c>
      <c r="AA2024" s="86">
        <f>+((DETALLE_GD_1[[#This Row],[VALOR X UN (GD)]]-DETALLE_GD_1[[#This Row],[VALOR PPTO]])/DETALLE_GD_1[[#This Row],[VALOR PPTO]])</f>
        <v>2.6567390328128124E-5</v>
      </c>
      <c r="AB2024" s="2">
        <f>+DETALLE_GD_1[[#This Row],[VALOR PPTO]]*DETALLE_GD_1[[#This Row],[CANTIDAD RECIBIDA]]</f>
        <v>1866.9503999999999</v>
      </c>
      <c r="AC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4" s="3">
        <f>+DETALLE_GD_1[[#This Row],[CANTIDAD SOLICITADA]]-DETALLE_GD_1[[#This Row],[DEVOLUCIÓN]]</f>
        <v>1</v>
      </c>
      <c r="AE2024" s="38">
        <f>+_xlfn.XLOOKUP(DETALLE_GD_1[[#This Row],[CODIGO]],PRODUCTOS[CODIGO],PRODUCTOS[DESC CORTA],"",0)</f>
        <v>0</v>
      </c>
    </row>
    <row r="2025" spans="1:31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6"/>
      <c r="V2025" s="2"/>
      <c r="W2025">
        <v>6266</v>
      </c>
      <c r="X2025" s="2">
        <v>6579000000</v>
      </c>
      <c r="Y2025" s="6">
        <v>8523.0292399999998</v>
      </c>
      <c r="Z2025" s="38">
        <v>10010</v>
      </c>
      <c r="AA2025" s="86">
        <f>+((DETALLE_GD_1[[#This Row],[VALOR X UN (GD)]]-DETALLE_GD_1[[#This Row],[VALOR PPTO]])/DETALLE_GD_1[[#This Row],[VALOR PPTO]])</f>
        <v>8.541221470882665E-2</v>
      </c>
      <c r="AB2025" s="2">
        <f>+DETALLE_GD_1[[#This Row],[VALOR PPTO]]*DETALLE_GD_1[[#This Row],[CANTIDAD RECIBIDA]]</f>
        <v>8523.0292000000009</v>
      </c>
      <c r="AC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5" s="3">
        <f>+DETALLE_GD_1[[#This Row],[CANTIDAD SOLICITADA]]-DETALLE_GD_1[[#This Row],[DEVOLUCIÓN]]</f>
        <v>4</v>
      </c>
      <c r="AE2025" s="38" t="str">
        <f>+_xlfn.XLOOKUP(DETALLE_GD_1[[#This Row],[CODIGO]],PRODUCTOS[CODIGO],PRODUCTOS[DESC CORTA],"",0)</f>
        <v>DUCO</v>
      </c>
    </row>
    <row r="2026" spans="1:31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6"/>
      <c r="V2026" s="2"/>
      <c r="W2026">
        <v>6266</v>
      </c>
      <c r="X2026" s="2">
        <v>6579000000</v>
      </c>
      <c r="Y2026" s="6">
        <v>146674.5090299999</v>
      </c>
      <c r="Z2026" s="38">
        <v>10010</v>
      </c>
      <c r="AA2026" s="86">
        <f>+((DETALLE_GD_1[[#This Row],[VALOR X UN (GD)]]-DETALLE_GD_1[[#This Row],[VALOR PPTO]])/DETALLE_GD_1[[#This Row],[VALOR PPTO]])</f>
        <v>-0.21186712425765994</v>
      </c>
      <c r="AB2026" s="2">
        <f>+DETALLE_GD_1[[#This Row],[VALOR PPTO]]*DETALLE_GD_1[[#This Row],[CANTIDAD RECIBIDA]]</f>
        <v>146674.50700000001</v>
      </c>
      <c r="AC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26" s="3">
        <f>+DETALLE_GD_1[[#This Row],[CANTIDAD SOLICITADA]]-DETALLE_GD_1[[#This Row],[DEVOLUCIÓN]]</f>
        <v>70</v>
      </c>
      <c r="AE2026" s="38" t="str">
        <f>+_xlfn.XLOOKUP(DETALLE_GD_1[[#This Row],[CODIGO]],PRODUCTOS[CODIGO],PRODUCTOS[DESC CORTA],"",0)</f>
        <v>CUBREJUNTA</v>
      </c>
    </row>
    <row r="2027" spans="1:31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6" t="s">
        <v>2021</v>
      </c>
      <c r="V2027" s="2">
        <v>98818</v>
      </c>
      <c r="W2027">
        <v>6266</v>
      </c>
      <c r="X2027" s="2">
        <v>6579000000</v>
      </c>
      <c r="Y2027" s="6">
        <v>107220.86440799999</v>
      </c>
      <c r="Z2027" s="38">
        <v>10010</v>
      </c>
      <c r="AA2027" s="86">
        <f>+((DETALLE_GD_1[[#This Row],[VALOR X UN (GD)]]-DETALLE_GD_1[[#This Row],[VALOR PPTO]])/DETALLE_GD_1[[#This Row],[VALOR PPTO]])</f>
        <v>-7.8369675821472515E-2</v>
      </c>
      <c r="AB2027" s="2">
        <f>+DETALLE_GD_1[[#This Row],[VALOR PPTO]]*DETALLE_GD_1[[#This Row],[CANTIDAD RECIBIDA]]</f>
        <v>107220.8646</v>
      </c>
      <c r="AC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7" s="3">
        <f>+DETALLE_GD_1[[#This Row],[CANTIDAD SOLICITADA]]-DETALLE_GD_1[[#This Row],[DEVOLUCIÓN]]</f>
        <v>6</v>
      </c>
      <c r="AE2027" s="38" t="str">
        <f>+_xlfn.XLOOKUP(DETALLE_GD_1[[#This Row],[CODIGO]],PRODUCTOS[CODIGO],PRODUCTOS[DESC CORTA],"",0)</f>
        <v>VENTILACIÓN PASIVA</v>
      </c>
    </row>
    <row r="2028" spans="1:31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6" t="s">
        <v>2022</v>
      </c>
      <c r="V2028" s="2">
        <v>7977587</v>
      </c>
      <c r="W2028">
        <v>6266</v>
      </c>
      <c r="X2028" s="2">
        <v>6579000000</v>
      </c>
      <c r="Y2028" s="6">
        <v>7557.04882</v>
      </c>
      <c r="Z2028" s="38">
        <v>10010</v>
      </c>
      <c r="AA2028" s="86">
        <f>+((DETALLE_GD_1[[#This Row],[VALOR X UN (GD)]]-DETALLE_GD_1[[#This Row],[VALOR PPTO]])/DETALLE_GD_1[[#This Row],[VALOR PPTO]])</f>
        <v>-4.4203630279491375E-2</v>
      </c>
      <c r="AB2028" s="2">
        <f>+DETALLE_GD_1[[#This Row],[VALOR PPTO]]*DETALLE_GD_1[[#This Row],[CANTIDAD RECIBIDA]]</f>
        <v>7557.0489999999991</v>
      </c>
      <c r="AC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8" s="3">
        <f>+DETALLE_GD_1[[#This Row],[CANTIDAD SOLICITADA]]-DETALLE_GD_1[[#This Row],[DEVOLUCIÓN]]</f>
        <v>10</v>
      </c>
      <c r="AE2028" s="38">
        <f>+_xlfn.XLOOKUP(DETALLE_GD_1[[#This Row],[CODIGO]],PRODUCTOS[CODIGO],PRODUCTOS[DESC CORTA],"",0)</f>
        <v>0</v>
      </c>
    </row>
    <row r="2029" spans="1:31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6"/>
      <c r="V2029" s="2"/>
      <c r="W2029">
        <v>6266</v>
      </c>
      <c r="X2029" s="2">
        <v>6579000000</v>
      </c>
      <c r="Y2029" s="6">
        <v>82279.617024000006</v>
      </c>
      <c r="Z2029" s="38">
        <v>10010</v>
      </c>
      <c r="AA2029" s="86">
        <f>+((DETALLE_GD_1[[#This Row],[VALOR X UN (GD)]]-DETALLE_GD_1[[#This Row],[VALOR PPTO]])/DETALLE_GD_1[[#This Row],[VALOR PPTO]])</f>
        <v>8.6842689119469241E-2</v>
      </c>
      <c r="AB2029" s="2">
        <f>+DETALLE_GD_1[[#This Row],[VALOR PPTO]]*DETALLE_GD_1[[#This Row],[CANTIDAD RECIBIDA]]</f>
        <v>82279.616999999998</v>
      </c>
      <c r="AC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29" s="3">
        <f>+DETALLE_GD_1[[#This Row],[CANTIDAD SOLICITADA]]-DETALLE_GD_1[[#This Row],[DEVOLUCIÓN]]</f>
        <v>6</v>
      </c>
      <c r="AE2029" s="38">
        <f>+_xlfn.XLOOKUP(DETALLE_GD_1[[#This Row],[CODIGO]],PRODUCTOS[CODIGO],PRODUCTOS[DESC CORTA],"",0)</f>
        <v>0</v>
      </c>
    </row>
    <row r="2030" spans="1:31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6"/>
      <c r="V2030" s="2"/>
      <c r="W2030">
        <v>6266</v>
      </c>
      <c r="X2030" s="2">
        <v>6579000000</v>
      </c>
      <c r="Y2030" s="6">
        <v>5347368</v>
      </c>
      <c r="Z2030" s="38">
        <v>10010</v>
      </c>
      <c r="AA2030" s="86">
        <f>+((DETALLE_GD_1[[#This Row],[VALOR X UN (GD)]]-DETALLE_GD_1[[#This Row],[VALOR PPTO]])/DETALLE_GD_1[[#This Row],[VALOR PPTO]])</f>
        <v>-0.21874481008226845</v>
      </c>
      <c r="AB2030" s="2">
        <f>+DETALLE_GD_1[[#This Row],[VALOR PPTO]]*DETALLE_GD_1[[#This Row],[CANTIDAD RECIBIDA]]</f>
        <v>5347368</v>
      </c>
      <c r="AC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0" s="3">
        <f>+DETALLE_GD_1[[#This Row],[CANTIDAD SOLICITADA]]-DETALLE_GD_1[[#This Row],[DEVOLUCIÓN]]</f>
        <v>936</v>
      </c>
      <c r="AE2030" s="38">
        <f>+_xlfn.XLOOKUP(DETALLE_GD_1[[#This Row],[CODIGO]],PRODUCTOS[CODIGO],PRODUCTOS[DESC CORTA],"",0)</f>
        <v>0</v>
      </c>
    </row>
    <row r="2031" spans="1:31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6"/>
      <c r="V2031" s="2"/>
      <c r="W2031">
        <v>6266</v>
      </c>
      <c r="X2031" s="2">
        <v>6579000000</v>
      </c>
      <c r="Y2031" s="6">
        <v>562122.03288000007</v>
      </c>
      <c r="Z2031" s="38">
        <v>10010</v>
      </c>
      <c r="AA2031" s="86">
        <f>+((DETALLE_GD_1[[#This Row],[VALOR X UN (GD)]]-DETALLE_GD_1[[#This Row],[VALOR PPTO]])/DETALLE_GD_1[[#This Row],[VALOR PPTO]])</f>
        <v>2.3395219255810604E-2</v>
      </c>
      <c r="AB2031" s="2">
        <f>+DETALLE_GD_1[[#This Row],[VALOR PPTO]]*DETALLE_GD_1[[#This Row],[CANTIDAD RECIBIDA]]</f>
        <v>562122.02399999998</v>
      </c>
      <c r="AC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1" s="3">
        <f>+DETALLE_GD_1[[#This Row],[CANTIDAD SOLICITADA]]-DETALLE_GD_1[[#This Row],[DEVOLUCIÓN]]</f>
        <v>240</v>
      </c>
      <c r="AE2031" s="38">
        <f>+_xlfn.XLOOKUP(DETALLE_GD_1[[#This Row],[CODIGO]],PRODUCTOS[CODIGO],PRODUCTOS[DESC CORTA],"",0)</f>
        <v>0</v>
      </c>
    </row>
    <row r="2032" spans="1:31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6"/>
      <c r="V2032" s="2"/>
      <c r="W2032">
        <v>6266</v>
      </c>
      <c r="X2032" s="2">
        <v>6579000000</v>
      </c>
      <c r="Y2032" s="6">
        <v>1229712.6064800003</v>
      </c>
      <c r="Z2032" s="38">
        <v>10010</v>
      </c>
      <c r="AA2032" s="86">
        <f>+((DETALLE_GD_1[[#This Row],[VALOR X UN (GD)]]-DETALLE_GD_1[[#This Row],[VALOR PPTO]])/DETALLE_GD_1[[#This Row],[VALOR PPTO]])</f>
        <v>-5.6710480156095013E-2</v>
      </c>
      <c r="AB2032" s="2">
        <f>+DETALLE_GD_1[[#This Row],[VALOR PPTO]]*DETALLE_GD_1[[#This Row],[CANTIDAD RECIBIDA]]</f>
        <v>1229712.5999999999</v>
      </c>
      <c r="AC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2" s="3">
        <f>+DETALLE_GD_1[[#This Row],[CANTIDAD SOLICITADA]]-DETALLE_GD_1[[#This Row],[DEVOLUCIÓN]]</f>
        <v>240</v>
      </c>
      <c r="AE2032" s="38" t="str">
        <f>+_xlfn.XLOOKUP(DETALLE_GD_1[[#This Row],[CODIGO]],PRODUCTOS[CODIGO],PRODUCTOS[DESC CORTA],"",0)</f>
        <v>PINO 2X4X320</v>
      </c>
    </row>
    <row r="2033" spans="1:31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6"/>
      <c r="V2033" s="2"/>
      <c r="W2033">
        <v>6266</v>
      </c>
      <c r="X2033" s="2">
        <v>6579000000</v>
      </c>
      <c r="Y2033" s="6">
        <v>1106302.4691599987</v>
      </c>
      <c r="Z2033" s="38">
        <v>10010</v>
      </c>
      <c r="AA2033" s="86">
        <f>+((DETALLE_GD_1[[#This Row],[VALOR X UN (GD)]]-DETALLE_GD_1[[#This Row],[VALOR PPTO]])/DETALLE_GD_1[[#This Row],[VALOR PPTO]])</f>
        <v>2.5689668229515197E-2</v>
      </c>
      <c r="AB2033" s="2">
        <f>+DETALLE_GD_1[[#This Row],[VALOR PPTO]]*DETALLE_GD_1[[#This Row],[CANTIDAD RECIBIDA]]</f>
        <v>1106302.4616</v>
      </c>
      <c r="AC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3" s="3">
        <f>+DETALLE_GD_1[[#This Row],[CANTIDAD SOLICITADA]]-DETALLE_GD_1[[#This Row],[DEVOLUCIÓN]]</f>
        <v>168</v>
      </c>
      <c r="AE2033" s="38" t="str">
        <f>+_xlfn.XLOOKUP(DETALLE_GD_1[[#This Row],[CODIGO]],PRODUCTOS[CODIGO],PRODUCTOS[DESC CORTA],"",0)</f>
        <v>PINO 2X6X320</v>
      </c>
    </row>
    <row r="2034" spans="1:31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6"/>
      <c r="V2034" s="2"/>
      <c r="W2034">
        <v>6266</v>
      </c>
      <c r="X2034" s="2">
        <v>6579000000</v>
      </c>
      <c r="Y2034" s="6">
        <v>34391.599999999999</v>
      </c>
      <c r="Z2034" s="38">
        <v>10010</v>
      </c>
      <c r="AA2034" s="86">
        <f>+((DETALLE_GD_1[[#This Row],[VALOR X UN (GD)]]-DETALLE_GD_1[[#This Row],[VALOR PPTO]])/DETALLE_GD_1[[#This Row],[VALOR PPTO]])</f>
        <v>-8.9077242923396804E-2</v>
      </c>
      <c r="AB2034" s="2">
        <f>+DETALLE_GD_1[[#This Row],[VALOR PPTO]]*DETALLE_GD_1[[#This Row],[CANTIDAD RECIBIDA]]</f>
        <v>34391.5</v>
      </c>
      <c r="AC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4" s="3">
        <f>+DETALLE_GD_1[[#This Row],[CANTIDAD SOLICITADA]]-DETALLE_GD_1[[#This Row],[DEVOLUCIÓN]]</f>
        <v>5000</v>
      </c>
      <c r="AE2034" s="38">
        <f>+_xlfn.XLOOKUP(DETALLE_GD_1[[#This Row],[CODIGO]],PRODUCTOS[CODIGO],PRODUCTOS[DESC CORTA],"",0)</f>
        <v>0</v>
      </c>
    </row>
    <row r="2035" spans="1:31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6"/>
      <c r="V2035" s="2"/>
      <c r="W2035">
        <v>6266</v>
      </c>
      <c r="X2035" s="2">
        <v>6579000000</v>
      </c>
      <c r="Y2035" s="6">
        <v>533202.50991891895</v>
      </c>
      <c r="Z2035" s="38">
        <v>10010</v>
      </c>
      <c r="AA2035" s="86">
        <f>+((DETALLE_GD_1[[#This Row],[VALOR X UN (GD)]]-DETALLE_GD_1[[#This Row],[VALOR PPTO]])/DETALLE_GD_1[[#This Row],[VALOR PPTO]])</f>
        <v>-0.96749640146098337</v>
      </c>
      <c r="AB2035" s="2">
        <f>+DETALLE_GD_1[[#This Row],[VALOR PPTO]]*DETALLE_GD_1[[#This Row],[CANTIDAD RECIBIDA]]</f>
        <v>533202.5</v>
      </c>
      <c r="AC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5" s="3">
        <f>+DETALLE_GD_1[[#This Row],[CANTIDAD SOLICITADA]]-DETALLE_GD_1[[#This Row],[DEVOLUCIÓN]]</f>
        <v>5000</v>
      </c>
      <c r="AE2035" s="38" t="str">
        <f>+_xlfn.XLOOKUP(DETALLE_GD_1[[#This Row],[CODIGO]],PRODUCTOS[CODIGO],PRODUCTOS[DESC CORTA],"",0)</f>
        <v>TORNILLO CRS 6X1 5/8</v>
      </c>
    </row>
    <row r="2036" spans="1:31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6"/>
      <c r="V2036" s="2"/>
      <c r="W2036">
        <v>6266</v>
      </c>
      <c r="X2036" s="2">
        <v>6579000000</v>
      </c>
      <c r="Y2036" s="6">
        <v>595580</v>
      </c>
      <c r="Z2036" s="38">
        <v>10010</v>
      </c>
      <c r="AA2036" s="86">
        <f>+((DETALLE_GD_1[[#This Row],[VALOR X UN (GD)]]-DETALLE_GD_1[[#This Row],[VALOR PPTO]])/DETALLE_GD_1[[#This Row],[VALOR PPTO]])</f>
        <v>0.3174552537022734</v>
      </c>
      <c r="AB2036" s="2">
        <f>+DETALLE_GD_1[[#This Row],[VALOR PPTO]]*DETALLE_GD_1[[#This Row],[CANTIDAD RECIBIDA]]</f>
        <v>595580</v>
      </c>
      <c r="AC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36" s="3">
        <f>+DETALLE_GD_1[[#This Row],[CANTIDAD SOLICITADA]]-DETALLE_GD_1[[#This Row],[DEVOLUCIÓN]]</f>
        <v>20</v>
      </c>
      <c r="AE2036" s="38">
        <f>+_xlfn.XLOOKUP(DETALLE_GD_1[[#This Row],[CODIGO]],PRODUCTOS[CODIGO],PRODUCTOS[DESC CORTA],"",0)</f>
        <v>0</v>
      </c>
    </row>
    <row r="2037" spans="1:31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6" t="s">
        <v>2017</v>
      </c>
      <c r="V2037" s="2">
        <v>560344</v>
      </c>
      <c r="W2037">
        <v>6266</v>
      </c>
      <c r="X2037" s="2">
        <v>6579000000</v>
      </c>
      <c r="Y2037" s="6">
        <v>41607</v>
      </c>
      <c r="Z2037" s="38">
        <v>10010</v>
      </c>
      <c r="AA2037" s="86">
        <f>+((DETALLE_GD_1[[#This Row],[VALOR X UN (GD)]]-DETALLE_GD_1[[#This Row],[VALOR PPTO]])/DETALLE_GD_1[[#This Row],[VALOR PPTO]])</f>
        <v>0</v>
      </c>
      <c r="AB2037" s="2">
        <f>+DETALLE_GD_1[[#This Row],[VALOR PPTO]]*DETALLE_GD_1[[#This Row],[CANTIDAD RECIBIDA]]</f>
        <v>41607</v>
      </c>
      <c r="AC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7" s="3">
        <f>+DETALLE_GD_1[[#This Row],[CANTIDAD SOLICITADA]]-DETALLE_GD_1[[#This Row],[DEVOLUCIÓN]]</f>
        <v>3</v>
      </c>
      <c r="AE2037" s="38" t="str">
        <f>+_xlfn.XLOOKUP(DETALLE_GD_1[[#This Row],[CODIGO]],PRODUCTOS[CODIGO],PRODUCTOS[DESC CORTA],"",0)</f>
        <v>NEW TS2024022)</v>
      </c>
    </row>
    <row r="2038" spans="1:31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6"/>
      <c r="V2038" s="2"/>
      <c r="W2038">
        <v>6266</v>
      </c>
      <c r="X2038" s="2">
        <v>6579000000</v>
      </c>
      <c r="Y2038" s="6">
        <v>13616</v>
      </c>
      <c r="Z2038" s="38">
        <v>10010</v>
      </c>
      <c r="AA2038" s="86">
        <f>+((DETALLE_GD_1[[#This Row],[VALOR X UN (GD)]]-DETALLE_GD_1[[#This Row],[VALOR PPTO]])/DETALLE_GD_1[[#This Row],[VALOR PPTO]])</f>
        <v>-2.5264394829612222E-2</v>
      </c>
      <c r="AB2038" s="2">
        <f>+DETALLE_GD_1[[#This Row],[VALOR PPTO]]*DETALLE_GD_1[[#This Row],[CANTIDAD RECIBIDA]]</f>
        <v>13616</v>
      </c>
      <c r="AC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8" s="3">
        <f>+DETALLE_GD_1[[#This Row],[CANTIDAD SOLICITADA]]-DETALLE_GD_1[[#This Row],[DEVOLUCIÓN]]</f>
        <v>4</v>
      </c>
      <c r="AE2038" s="38" t="str">
        <f>+_xlfn.XLOOKUP(DETALLE_GD_1[[#This Row],[CODIGO]],PRODUCTOS[CODIGO],PRODUCTOS[DESC CORTA],"",0)</f>
        <v>NUEVA</v>
      </c>
    </row>
    <row r="2039" spans="1:31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6"/>
      <c r="V2039" s="2"/>
      <c r="W2039">
        <v>6266</v>
      </c>
      <c r="X2039" s="2">
        <v>6579000000</v>
      </c>
      <c r="Y2039" s="6">
        <v>4356</v>
      </c>
      <c r="Z2039" s="38">
        <v>10010</v>
      </c>
      <c r="AA2039" s="86">
        <f>+((DETALLE_GD_1[[#This Row],[VALOR X UN (GD)]]-DETALLE_GD_1[[#This Row],[VALOR PPTO]])/DETALLE_GD_1[[#This Row],[VALOR PPTO]])</f>
        <v>8.7235996326905426E-3</v>
      </c>
      <c r="AB2039" s="2">
        <f>+DETALLE_GD_1[[#This Row],[VALOR PPTO]]*DETALLE_GD_1[[#This Row],[CANTIDAD RECIBIDA]]</f>
        <v>4356</v>
      </c>
      <c r="AC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39" s="3">
        <f>+DETALLE_GD_1[[#This Row],[CANTIDAD SOLICITADA]]-DETALLE_GD_1[[#This Row],[DEVOLUCIÓN]]</f>
        <v>4</v>
      </c>
      <c r="AE2039" s="38" t="str">
        <f>+_xlfn.XLOOKUP(DETALLE_GD_1[[#This Row],[CODIGO]],PRODUCTOS[CODIGO],PRODUCTOS[DESC CORTA],"",0)</f>
        <v>SELLO INSTALACION WC</v>
      </c>
    </row>
    <row r="2040" spans="1:31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6"/>
      <c r="V2040" s="2"/>
      <c r="W2040">
        <v>6266</v>
      </c>
      <c r="X2040" s="2">
        <v>6579000000</v>
      </c>
      <c r="Y2040" s="6">
        <v>9172</v>
      </c>
      <c r="Z2040" s="38">
        <v>10010</v>
      </c>
      <c r="AA2040" s="86">
        <f>+((DETALLE_GD_1[[#This Row],[VALOR X UN (GD)]]-DETALLE_GD_1[[#This Row],[VALOR PPTO]])/DETALLE_GD_1[[#This Row],[VALOR PPTO]])</f>
        <v>-3.3580462276493674E-2</v>
      </c>
      <c r="AB2040" s="2">
        <f>+DETALLE_GD_1[[#This Row],[VALOR PPTO]]*DETALLE_GD_1[[#This Row],[CANTIDAD RECIBIDA]]</f>
        <v>9172</v>
      </c>
      <c r="AC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0" s="3">
        <f>+DETALLE_GD_1[[#This Row],[CANTIDAD SOLICITADA]]-DETALLE_GD_1[[#This Row],[DEVOLUCIÓN]]</f>
        <v>4</v>
      </c>
      <c r="AE2040" s="38" t="str">
        <f>+_xlfn.XLOOKUP(DETALLE_GD_1[[#This Row],[CODIGO]],PRODUCTOS[CODIGO],PRODUCTOS[DESC CORTA],"",0)</f>
        <v>LLAVE ANGULAR 1/2X</v>
      </c>
    </row>
    <row r="2041" spans="1:31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6"/>
      <c r="V2041" s="2"/>
      <c r="W2041">
        <v>6266</v>
      </c>
      <c r="X2041" s="2">
        <v>6579000000</v>
      </c>
      <c r="Y2041" s="6">
        <v>68580</v>
      </c>
      <c r="Z2041" s="38">
        <v>10010</v>
      </c>
      <c r="AA2041" s="86">
        <f>+((DETALLE_GD_1[[#This Row],[VALOR X UN (GD)]]-DETALLE_GD_1[[#This Row],[VALOR PPTO]])/DETALLE_GD_1[[#This Row],[VALOR PPTO]])</f>
        <v>-5.5745115193934089E-2</v>
      </c>
      <c r="AB2041" s="2">
        <f>+DETALLE_GD_1[[#This Row],[VALOR PPTO]]*DETALLE_GD_1[[#This Row],[CANTIDAD RECIBIDA]]</f>
        <v>68580</v>
      </c>
      <c r="AC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1" s="3">
        <f>+DETALLE_GD_1[[#This Row],[CANTIDAD SOLICITADA]]-DETALLE_GD_1[[#This Row],[DEVOLUCIÓN]]</f>
        <v>4</v>
      </c>
      <c r="AE2041" s="38" t="str">
        <f>+_xlfn.XLOOKUP(DETALLE_GD_1[[#This Row],[CODIGO]],PRODUCTOS[CODIGO],PRODUCTOS[DESC CORTA],"",0)</f>
        <v>ESTANQUE WC AURA</v>
      </c>
    </row>
    <row r="2042" spans="1:31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6"/>
      <c r="V2042" s="2"/>
      <c r="W2042">
        <v>6266</v>
      </c>
      <c r="X2042" s="2">
        <v>6579000000</v>
      </c>
      <c r="Y2042" s="6">
        <v>92912</v>
      </c>
      <c r="Z2042" s="38">
        <v>10010</v>
      </c>
      <c r="AA2042" s="86">
        <f>+((DETALLE_GD_1[[#This Row],[VALOR X UN (GD)]]-DETALLE_GD_1[[#This Row],[VALOR PPTO]])/DETALLE_GD_1[[#This Row],[VALOR PPTO]])</f>
        <v>3.8208197003616324E-3</v>
      </c>
      <c r="AB2042" s="2">
        <f>+DETALLE_GD_1[[#This Row],[VALOR PPTO]]*DETALLE_GD_1[[#This Row],[CANTIDAD RECIBIDA]]</f>
        <v>92912</v>
      </c>
      <c r="AC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2" s="3">
        <f>+DETALLE_GD_1[[#This Row],[CANTIDAD SOLICITADA]]-DETALLE_GD_1[[#This Row],[DEVOLUCIÓN]]</f>
        <v>4</v>
      </c>
      <c r="AE2042" s="38" t="str">
        <f>+_xlfn.XLOOKUP(DETALLE_GD_1[[#This Row],[CODIGO]],PRODUCTOS[CODIGO],PRODUCTOS[DESC CORTA],"",0)</f>
        <v>TAZA WC AURA</v>
      </c>
    </row>
    <row r="2043" spans="1:31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6"/>
      <c r="V2043" s="2"/>
      <c r="W2043">
        <v>6266</v>
      </c>
      <c r="X2043" s="2">
        <v>6579000000</v>
      </c>
      <c r="Y2043" s="6">
        <v>4832.8008300000001</v>
      </c>
      <c r="Z2043" s="38">
        <v>10010</v>
      </c>
      <c r="AA2043" s="86">
        <f>+((DETALLE_GD_1[[#This Row],[VALOR X UN (GD)]]-DETALLE_GD_1[[#This Row],[VALOR PPTO]])/DETALLE_GD_1[[#This Row],[VALOR PPTO]])</f>
        <v>-0.22198326485958209</v>
      </c>
      <c r="AB2043" s="2">
        <f>+DETALLE_GD_1[[#This Row],[VALOR PPTO]]*DETALLE_GD_1[[#This Row],[CANTIDAD RECIBIDA]]</f>
        <v>4832.8008</v>
      </c>
      <c r="AC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3" s="3">
        <f>+DETALLE_GD_1[[#This Row],[CANTIDAD SOLICITADA]]-DETALLE_GD_1[[#This Row],[DEVOLUCIÓN]]</f>
        <v>3</v>
      </c>
      <c r="AE2043" s="38" t="str">
        <f>+_xlfn.XLOOKUP(DETALLE_GD_1[[#This Row],[CODIGO]],PRODUCTOS[CODIGO],PRODUCTOS[DESC CORTA],"",0)</f>
        <v>SET BALCON</v>
      </c>
    </row>
    <row r="2044" spans="1:31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711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6"/>
      <c r="V2044" s="2"/>
      <c r="W2044">
        <v>6266</v>
      </c>
      <c r="X2044" s="2">
        <v>6579000000</v>
      </c>
      <c r="Y2044" s="6">
        <v>6736</v>
      </c>
      <c r="Z2044" s="38">
        <v>10010</v>
      </c>
      <c r="AA2044" s="86">
        <f>+((DETALLE_GD_1[[#This Row],[VALOR X UN (GD)]]-DETALLE_GD_1[[#This Row],[VALOR PPTO]])/DETALLE_GD_1[[#This Row],[VALOR PPTO]])</f>
        <v>2.4792161520190023E-2</v>
      </c>
      <c r="AB2044" s="2">
        <f>+DETALLE_GD_1[[#This Row],[VALOR PPTO]]*DETALLE_GD_1[[#This Row],[CANTIDAD RECIBIDA]]</f>
        <v>6736</v>
      </c>
      <c r="AC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4" s="3">
        <f>+DETALLE_GD_1[[#This Row],[CANTIDAD SOLICITADA]]-DETALLE_GD_1[[#This Row],[DEVOLUCIÓN]]</f>
        <v>4</v>
      </c>
      <c r="AE2044" s="38" t="str">
        <f>+_xlfn.XLOOKUP(DETALLE_GD_1[[#This Row],[CODIGO]],PRODUCTOS[CODIGO],PRODUCTOS[DESC CORTA],"",0)</f>
        <v/>
      </c>
    </row>
    <row r="2045" spans="1:31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6"/>
      <c r="V2045" s="2"/>
      <c r="W2045">
        <v>6266</v>
      </c>
      <c r="X2045" s="2">
        <v>6579000000</v>
      </c>
      <c r="Y2045" s="6">
        <v>8796</v>
      </c>
      <c r="Z2045" s="38">
        <v>10010</v>
      </c>
      <c r="AA2045" s="86">
        <f>+((DETALLE_GD_1[[#This Row],[VALOR X UN (GD)]]-DETALLE_GD_1[[#This Row],[VALOR PPTO]])/DETALLE_GD_1[[#This Row],[VALOR PPTO]])</f>
        <v>0</v>
      </c>
      <c r="AB2045" s="2">
        <f>+DETALLE_GD_1[[#This Row],[VALOR PPTO]]*DETALLE_GD_1[[#This Row],[CANTIDAD RECIBIDA]]</f>
        <v>8796</v>
      </c>
      <c r="AC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5" s="3">
        <f>+DETALLE_GD_1[[#This Row],[CANTIDAD SOLICITADA]]-DETALLE_GD_1[[#This Row],[DEVOLUCIÓN]]</f>
        <v>4</v>
      </c>
      <c r="AE2045" s="38">
        <f>+_xlfn.XLOOKUP(DETALLE_GD_1[[#This Row],[CODIGO]],PRODUCTOS[CODIGO],PRODUCTOS[DESC CORTA],"",0)</f>
        <v>0</v>
      </c>
    </row>
    <row r="2046" spans="1:31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6"/>
      <c r="V2046" s="2"/>
      <c r="W2046">
        <v>6266</v>
      </c>
      <c r="X2046" s="2">
        <v>6579000000</v>
      </c>
      <c r="Y2046" s="6">
        <v>36488</v>
      </c>
      <c r="Z2046" s="38">
        <v>10010</v>
      </c>
      <c r="AA2046" s="86">
        <f>+((DETALLE_GD_1[[#This Row],[VALOR X UN (GD)]]-DETALLE_GD_1[[#This Row],[VALOR PPTO]])/DETALLE_GD_1[[#This Row],[VALOR PPTO]])</f>
        <v>0</v>
      </c>
      <c r="AB2046" s="2">
        <f>+DETALLE_GD_1[[#This Row],[VALOR PPTO]]*DETALLE_GD_1[[#This Row],[CANTIDAD RECIBIDA]]</f>
        <v>36488</v>
      </c>
      <c r="AC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6" s="3">
        <f>+DETALLE_GD_1[[#This Row],[CANTIDAD SOLICITADA]]-DETALLE_GD_1[[#This Row],[DEVOLUCIÓN]]</f>
        <v>4</v>
      </c>
      <c r="AE2046" s="38" t="str">
        <f>+_xlfn.XLOOKUP(DETALLE_GD_1[[#This Row],[CODIGO]],PRODUCTOS[CODIGO],PRODUCTOS[DESC CORTA],"",0)</f>
        <v>NEW TS2024019)</v>
      </c>
    </row>
    <row r="2047" spans="1:31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713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6"/>
      <c r="V2047" s="2"/>
      <c r="W2047">
        <v>6266</v>
      </c>
      <c r="X2047" s="2">
        <v>6579000000</v>
      </c>
      <c r="Y2047" s="6">
        <v>4920</v>
      </c>
      <c r="Z2047" s="38">
        <v>10010</v>
      </c>
      <c r="AA2047" s="86">
        <f>+((DETALLE_GD_1[[#This Row],[VALOR X UN (GD)]]-DETALLE_GD_1[[#This Row],[VALOR PPTO]])/DETALLE_GD_1[[#This Row],[VALOR PPTO]])</f>
        <v>-2.032520325203252E-4</v>
      </c>
      <c r="AB2047" s="2">
        <f>+DETALLE_GD_1[[#This Row],[VALOR PPTO]]*DETALLE_GD_1[[#This Row],[CANTIDAD RECIBIDA]]</f>
        <v>4920</v>
      </c>
      <c r="AC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7" s="3">
        <f>+DETALLE_GD_1[[#This Row],[CANTIDAD SOLICITADA]]-DETALLE_GD_1[[#This Row],[DEVOLUCIÓN]]</f>
        <v>4</v>
      </c>
      <c r="AE2047" s="38" t="str">
        <f>+_xlfn.XLOOKUP(DETALLE_GD_1[[#This Row],[CODIGO]],PRODUCTOS[CODIGO],PRODUCTOS[DESC CORTA],"",0)</f>
        <v/>
      </c>
    </row>
    <row r="2048" spans="1:31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6"/>
      <c r="V2048" s="2"/>
      <c r="W2048">
        <v>6266</v>
      </c>
      <c r="X2048" s="2">
        <v>6579000000</v>
      </c>
      <c r="Y2048" s="6">
        <v>4316</v>
      </c>
      <c r="Z2048" s="38">
        <v>10010</v>
      </c>
      <c r="AA2048" s="86">
        <f>+((DETALLE_GD_1[[#This Row],[VALOR X UN (GD)]]-DETALLE_GD_1[[#This Row],[VALOR PPTO]])/DETALLE_GD_1[[#This Row],[VALOR PPTO]])</f>
        <v>0</v>
      </c>
      <c r="AB2048" s="2">
        <f>+DETALLE_GD_1[[#This Row],[VALOR PPTO]]*DETALLE_GD_1[[#This Row],[CANTIDAD RECIBIDA]]</f>
        <v>4316</v>
      </c>
      <c r="AC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8" s="3">
        <f>+DETALLE_GD_1[[#This Row],[CANTIDAD SOLICITADA]]-DETALLE_GD_1[[#This Row],[DEVOLUCIÓN]]</f>
        <v>4</v>
      </c>
      <c r="AE2048" s="38" t="str">
        <f>+_xlfn.XLOOKUP(DETALLE_GD_1[[#This Row],[CODIGO]],PRODUCTOS[CODIGO],PRODUCTOS[DESC CORTA],"",0)</f>
        <v>UÑETAS INSTLACION LAVAMANOS</v>
      </c>
    </row>
    <row r="2049" spans="1:31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6"/>
      <c r="V2049" s="2"/>
      <c r="W2049">
        <v>6266</v>
      </c>
      <c r="X2049" s="2">
        <v>6579000000</v>
      </c>
      <c r="Y2049" s="6">
        <v>30836</v>
      </c>
      <c r="Z2049" s="38">
        <v>10010</v>
      </c>
      <c r="AA2049" s="86">
        <f>+((DETALLE_GD_1[[#This Row],[VALOR X UN (GD)]]-DETALLE_GD_1[[#This Row],[VALOR PPTO]])/DETALLE_GD_1[[#This Row],[VALOR PPTO]])</f>
        <v>-9.4045920352834353E-4</v>
      </c>
      <c r="AB2049" s="2">
        <f>+DETALLE_GD_1[[#This Row],[VALOR PPTO]]*DETALLE_GD_1[[#This Row],[CANTIDAD RECIBIDA]]</f>
        <v>30836</v>
      </c>
      <c r="AC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49" s="3">
        <f>+DETALLE_GD_1[[#This Row],[CANTIDAD SOLICITADA]]-DETALLE_GD_1[[#This Row],[DEVOLUCIÓN]]</f>
        <v>4</v>
      </c>
      <c r="AE2049" s="38" t="str">
        <f>+_xlfn.XLOOKUP(DETALLE_GD_1[[#This Row],[CODIGO]],PRODUCTOS[CODIGO],PRODUCTOS[DESC CORTA],"",0)</f>
        <v>PEDESTAL DS THEOS</v>
      </c>
    </row>
    <row r="2050" spans="1:31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6"/>
      <c r="V2050" s="2"/>
      <c r="W2050">
        <v>6266</v>
      </c>
      <c r="X2050" s="2">
        <v>6579000000</v>
      </c>
      <c r="Y2050" s="6">
        <v>47984</v>
      </c>
      <c r="Z2050" s="38">
        <v>10010</v>
      </c>
      <c r="AA2050" s="86">
        <f>+((DETALLE_GD_1[[#This Row],[VALOR X UN (GD)]]-DETALLE_GD_1[[#This Row],[VALOR PPTO]])/DETALLE_GD_1[[#This Row],[VALOR PPTO]])</f>
        <v>-9.378126042014005E-4</v>
      </c>
      <c r="AB2050" s="2">
        <f>+DETALLE_GD_1[[#This Row],[VALOR PPTO]]*DETALLE_GD_1[[#This Row],[CANTIDAD RECIBIDA]]</f>
        <v>47984</v>
      </c>
      <c r="AC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0" s="3">
        <f>+DETALLE_GD_1[[#This Row],[CANTIDAD SOLICITADA]]-DETALLE_GD_1[[#This Row],[DEVOLUCIÓN]]</f>
        <v>4</v>
      </c>
      <c r="AE2050" s="38" t="str">
        <f>+_xlfn.XLOOKUP(DETALLE_GD_1[[#This Row],[CODIGO]],PRODUCTOS[CODIGO],PRODUCTOS[DESC CORTA],"",0)</f>
        <v>LAVAMANOS DS THEOS</v>
      </c>
    </row>
    <row r="2051" spans="1:31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6"/>
      <c r="V2051" s="2"/>
      <c r="W2051">
        <v>6266</v>
      </c>
      <c r="X2051" s="2">
        <v>6579000000</v>
      </c>
      <c r="Y2051" s="6">
        <v>34981.818184000003</v>
      </c>
      <c r="Z2051" s="38">
        <v>10010</v>
      </c>
      <c r="AA2051" s="86">
        <f>+((DETALLE_GD_1[[#This Row],[VALOR X UN (GD)]]-DETALLE_GD_1[[#This Row],[VALOR PPTO]])/DETALLE_GD_1[[#This Row],[VALOR PPTO]])</f>
        <v>-2.0405411515142864E-2</v>
      </c>
      <c r="AB2051" s="2">
        <f>+DETALLE_GD_1[[#This Row],[VALOR PPTO]]*DETALLE_GD_1[[#This Row],[CANTIDAD RECIBIDA]]</f>
        <v>34981.818399999996</v>
      </c>
      <c r="AC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1" s="3">
        <f>+DETALLE_GD_1[[#This Row],[CANTIDAD SOLICITADA]]-DETALLE_GD_1[[#This Row],[DEVOLUCIÓN]]</f>
        <v>8</v>
      </c>
      <c r="AE2051" s="38" t="str">
        <f>+_xlfn.XLOOKUP(DETALLE_GD_1[[#This Row],[CODIGO]],PRODUCTOS[CODIGO],PRODUCTOS[DESC CORTA],"",0)</f>
        <v>LLAVE DE BOLA AC</v>
      </c>
    </row>
    <row r="2052" spans="1:31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6"/>
      <c r="V2052" s="2"/>
      <c r="W2052">
        <v>6266</v>
      </c>
      <c r="X2052" s="2">
        <v>6579000000</v>
      </c>
      <c r="Y2052" s="6">
        <v>25900.857144000001</v>
      </c>
      <c r="Z2052" s="38">
        <v>10010</v>
      </c>
      <c r="AA2052" s="86">
        <f>+((DETALLE_GD_1[[#This Row],[VALOR X UN (GD)]]-DETALLE_GD_1[[#This Row],[VALOR PPTO]])/DETALLE_GD_1[[#This Row],[VALOR PPTO]])</f>
        <v>-7.8293039325247393E-2</v>
      </c>
      <c r="AB2052" s="2">
        <f>+DETALLE_GD_1[[#This Row],[VALOR PPTO]]*DETALLE_GD_1[[#This Row],[CANTIDAD RECIBIDA]]</f>
        <v>25900.856800000001</v>
      </c>
      <c r="AC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2" s="3">
        <f>+DETALLE_GD_1[[#This Row],[CANTIDAD SOLICITADA]]-DETALLE_GD_1[[#This Row],[DEVOLUCIÓN]]</f>
        <v>8</v>
      </c>
      <c r="AE2052" s="38" t="str">
        <f>+_xlfn.XLOOKUP(DETALLE_GD_1[[#This Row],[CODIGO]],PRODUCTOS[CODIGO],PRODUCTOS[DESC CORTA],"",0)</f>
        <v>LLAVE DE BOLA AF</v>
      </c>
    </row>
    <row r="2053" spans="1:31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6"/>
      <c r="V2053" s="2"/>
      <c r="W2053">
        <v>6266</v>
      </c>
      <c r="X2053" s="2">
        <v>6579000000</v>
      </c>
      <c r="Y2053" s="6">
        <v>8172</v>
      </c>
      <c r="Z2053" s="38">
        <v>10010</v>
      </c>
      <c r="AA2053" s="86">
        <f>+((DETALLE_GD_1[[#This Row],[VALOR X UN (GD)]]-DETALLE_GD_1[[#This Row],[VALOR PPTO]])/DETALLE_GD_1[[#This Row],[VALOR PPTO]])</f>
        <v>0</v>
      </c>
      <c r="AB2053" s="2">
        <f>+DETALLE_GD_1[[#This Row],[VALOR PPTO]]*DETALLE_GD_1[[#This Row],[CANTIDAD RECIBIDA]]</f>
        <v>8172</v>
      </c>
      <c r="AC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3" s="3">
        <f>+DETALLE_GD_1[[#This Row],[CANTIDAD SOLICITADA]]-DETALLE_GD_1[[#This Row],[DEVOLUCIÓN]]</f>
        <v>4</v>
      </c>
      <c r="AE2053" s="38">
        <f>+_xlfn.XLOOKUP(DETALLE_GD_1[[#This Row],[CODIGO]],PRODUCTOS[CODIGO],PRODUCTOS[DESC CORTA],"",0)</f>
        <v>0</v>
      </c>
    </row>
    <row r="2054" spans="1:31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6"/>
      <c r="V2054" s="2"/>
      <c r="W2054">
        <v>6266</v>
      </c>
      <c r="X2054" s="2">
        <v>6579000000</v>
      </c>
      <c r="Y2054" s="6">
        <v>42964</v>
      </c>
      <c r="Z2054" s="38">
        <v>10010</v>
      </c>
      <c r="AA2054" s="86">
        <f>+((DETALLE_GD_1[[#This Row],[VALOR X UN (GD)]]-DETALLE_GD_1[[#This Row],[VALOR PPTO]])/DETALLE_GD_1[[#This Row],[VALOR PPTO]])</f>
        <v>-1.0241132110604227E-3</v>
      </c>
      <c r="AB2054" s="2">
        <f>+DETALLE_GD_1[[#This Row],[VALOR PPTO]]*DETALLE_GD_1[[#This Row],[CANTIDAD RECIBIDA]]</f>
        <v>42964</v>
      </c>
      <c r="AC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4" s="3">
        <f>+DETALLE_GD_1[[#This Row],[CANTIDAD SOLICITADA]]-DETALLE_GD_1[[#This Row],[DEVOLUCIÓN]]</f>
        <v>4</v>
      </c>
      <c r="AE2054" s="38" t="str">
        <f>+_xlfn.XLOOKUP(DETALLE_GD_1[[#This Row],[CODIGO]],PRODUCTOS[CODIGO],PRODUCTOS[DESC CORTA],"",0)</f>
        <v>LAVARROPA PLATICO DS</v>
      </c>
    </row>
    <row r="2055" spans="1:31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6"/>
      <c r="V2055" s="2"/>
      <c r="W2055">
        <v>6266</v>
      </c>
      <c r="X2055" s="2">
        <v>6579000000</v>
      </c>
      <c r="Y2055" s="6">
        <v>59888</v>
      </c>
      <c r="Z2055" s="38">
        <v>10010</v>
      </c>
      <c r="AA2055" s="86">
        <f>+((DETALLE_GD_1[[#This Row],[VALOR X UN (GD)]]-DETALLE_GD_1[[#This Row],[VALOR PPTO]])/DETALLE_GD_1[[#This Row],[VALOR PPTO]])</f>
        <v>0</v>
      </c>
      <c r="AB2055" s="2">
        <f>+DETALLE_GD_1[[#This Row],[VALOR PPTO]]*DETALLE_GD_1[[#This Row],[CANTIDAD RECIBIDA]]</f>
        <v>59888</v>
      </c>
      <c r="AC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5" s="3">
        <f>+DETALLE_GD_1[[#This Row],[CANTIDAD SOLICITADA]]-DETALLE_GD_1[[#This Row],[DEVOLUCIÓN]]</f>
        <v>4</v>
      </c>
      <c r="AE2055" s="38" t="str">
        <f>+_xlfn.XLOOKUP(DETALLE_GD_1[[#This Row],[CODIGO]],PRODUCTOS[CODIGO],PRODUCTOS[DESC CORTA],"",0)</f>
        <v>NEW DUCHA SIMPLE, SOPORTE Y FLEXIBLE 1.5M 8LPM, ESTIU (TS2024020)</v>
      </c>
    </row>
    <row r="2056" spans="1:31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6"/>
      <c r="V2056" s="2"/>
      <c r="W2056">
        <v>6266</v>
      </c>
      <c r="X2056" s="2">
        <v>6579000000</v>
      </c>
      <c r="Y2056" s="6">
        <v>18702.074076000001</v>
      </c>
      <c r="Z2056" s="38">
        <v>10010</v>
      </c>
      <c r="AA2056" s="86">
        <f>+((DETALLE_GD_1[[#This Row],[VALOR X UN (GD)]]-DETALLE_GD_1[[#This Row],[VALOR PPTO]])/DETALLE_GD_1[[#This Row],[VALOR PPTO]])</f>
        <v>0.13003509664222265</v>
      </c>
      <c r="AB2056" s="2">
        <f>+DETALLE_GD_1[[#This Row],[VALOR PPTO]]*DETALLE_GD_1[[#This Row],[CANTIDAD RECIBIDA]]</f>
        <v>18702.074000000001</v>
      </c>
      <c r="AC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56" s="3">
        <f>+DETALLE_GD_1[[#This Row],[CANTIDAD SOLICITADA]]-DETALLE_GD_1[[#This Row],[DEVOLUCIÓN]]</f>
        <v>4</v>
      </c>
      <c r="AE2056" s="38" t="str">
        <f>+_xlfn.XLOOKUP(DETALLE_GD_1[[#This Row],[CODIGO]],PRODUCTOS[CODIGO],PRODUCTOS[DESC CORTA],"",0)</f>
        <v>KIT DESAGUE TINA</v>
      </c>
    </row>
    <row r="2057" spans="1:31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777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6" t="s">
        <v>2022</v>
      </c>
      <c r="V2057" s="2">
        <v>4435858</v>
      </c>
      <c r="W2057">
        <v>6266</v>
      </c>
      <c r="X2057" s="2">
        <v>6579000000</v>
      </c>
      <c r="Y2057" s="6">
        <v>1228776.2228000003</v>
      </c>
      <c r="Z2057" s="38">
        <v>10010</v>
      </c>
      <c r="AA2057" s="86">
        <f>+((DETALLE_GD_1[[#This Row],[VALOR X UN (GD)]]-DETALLE_GD_1[[#This Row],[VALOR PPTO]])/DETALLE_GD_1[[#This Row],[VALOR PPTO]])</f>
        <v>-1.8229519378380471E-7</v>
      </c>
      <c r="AB2057" s="2">
        <f>+DETALLE_GD_1[[#This Row],[VALOR PPTO]]*DETALLE_GD_1[[#This Row],[CANTIDAD RECIBIDA]]</f>
        <v>1228776.2239999999</v>
      </c>
      <c r="AC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7" s="3">
        <f>+DETALLE_GD_1[[#This Row],[CANTIDAD SOLICITADA]]-DETALLE_GD_1[[#This Row],[DEVOLUCIÓN]]</f>
        <v>80</v>
      </c>
      <c r="AE2057" s="38" t="str">
        <f>+_xlfn.XLOOKUP(DETALLE_GD_1[[#This Row],[CODIGO]],PRODUCTOS[CODIGO],PRODUCTOS[DESC CORTA],"",0)</f>
        <v>PINO 3X8X320</v>
      </c>
    </row>
    <row r="2058" spans="1:31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6"/>
      <c r="V2058" s="2"/>
      <c r="W2058">
        <v>6266</v>
      </c>
      <c r="X2058" s="2">
        <v>6579000000</v>
      </c>
      <c r="Y2058" s="6">
        <v>2961510.1115760002</v>
      </c>
      <c r="Z2058" s="38">
        <v>10010</v>
      </c>
      <c r="AA2058" s="86">
        <f>+((DETALLE_GD_1[[#This Row],[VALOR X UN (GD)]]-DETALLE_GD_1[[#This Row],[VALOR PPTO]])/DETALLE_GD_1[[#This Row],[VALOR PPTO]])</f>
        <v>3.3028041248091389E-2</v>
      </c>
      <c r="AB2058" s="2">
        <f>+DETALLE_GD_1[[#This Row],[VALOR PPTO]]*DETALLE_GD_1[[#This Row],[CANTIDAD RECIBIDA]]</f>
        <v>2961510.12</v>
      </c>
      <c r="AC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8" s="3">
        <f>+DETALLE_GD_1[[#This Row],[CANTIDAD SOLICITADA]]-DETALLE_GD_1[[#This Row],[DEVOLUCIÓN]]</f>
        <v>216</v>
      </c>
      <c r="AE2058" s="38" t="str">
        <f>+_xlfn.XLOOKUP(DETALLE_GD_1[[#This Row],[CODIGO]],PRODUCTOS[CODIGO],PRODUCTOS[DESC CORTA],"",0)</f>
        <v>PINO 2X8X4</v>
      </c>
    </row>
    <row r="2059" spans="1:31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6"/>
      <c r="V2059" s="2"/>
      <c r="W2059">
        <v>6266</v>
      </c>
      <c r="X2059" s="2">
        <v>6579000000</v>
      </c>
      <c r="Y2059" s="6">
        <v>147759.27272799995</v>
      </c>
      <c r="Z2059" s="38">
        <v>10010</v>
      </c>
      <c r="AA2059" s="86">
        <f>+((DETALLE_GD_1[[#This Row],[VALOR X UN (GD)]]-DETALLE_GD_1[[#This Row],[VALOR PPTO]])/DETALLE_GD_1[[#This Row],[VALOR PPTO]])</f>
        <v>-1.8462462276418306E-6</v>
      </c>
      <c r="AB2059" s="2">
        <f>+DETALLE_GD_1[[#This Row],[VALOR PPTO]]*DETALLE_GD_1[[#This Row],[CANTIDAD RECIBIDA]]</f>
        <v>147759.27280000001</v>
      </c>
      <c r="AC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59" s="3">
        <f>+DETALLE_GD_1[[#This Row],[CANTIDAD SOLICITADA]]-DETALLE_GD_1[[#This Row],[DEVOLUCIÓN]]</f>
        <v>4</v>
      </c>
      <c r="AE2059" s="38" t="str">
        <f>+_xlfn.XLOOKUP(DETALLE_GD_1[[#This Row],[CODIGO]],PRODUCTOS[CODIGO],PRODUCTOS[DESC CORTA],"",0)</f>
        <v>CLAVO R20</v>
      </c>
    </row>
    <row r="2060" spans="1:31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6" t="s">
        <v>2019</v>
      </c>
      <c r="V2060" s="2">
        <v>5235</v>
      </c>
      <c r="W2060">
        <v>6266</v>
      </c>
      <c r="X2060" s="2">
        <v>6579000000</v>
      </c>
      <c r="Y2060" s="6">
        <v>5264.6271930000003</v>
      </c>
      <c r="Z2060" s="38">
        <v>10010</v>
      </c>
      <c r="AA2060" s="86">
        <f>+((DETALLE_GD_1[[#This Row],[VALOR X UN (GD)]]-DETALLE_GD_1[[#This Row],[VALOR PPTO]])/DETALLE_GD_1[[#This Row],[VALOR PPTO]])</f>
        <v>-5.6275780672101457E-3</v>
      </c>
      <c r="AB2060" s="2">
        <f>+DETALLE_GD_1[[#This Row],[VALOR PPTO]]*DETALLE_GD_1[[#This Row],[CANTIDAD RECIBIDA]]</f>
        <v>5264.6270999999997</v>
      </c>
      <c r="AC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0" s="3">
        <f>+DETALLE_GD_1[[#This Row],[CANTIDAD SOLICITADA]]-DETALLE_GD_1[[#This Row],[DEVOLUCIÓN]]</f>
        <v>3</v>
      </c>
      <c r="AE2060" s="38" t="str">
        <f>+_xlfn.XLOOKUP(DETALLE_GD_1[[#This Row],[CODIGO]],PRODUCTOS[CODIGO],PRODUCTOS[DESC CORTA],"",0)</f>
        <v>ANGULO BLANCO</v>
      </c>
    </row>
    <row r="2061" spans="1:31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6" t="s">
        <v>2022</v>
      </c>
      <c r="V2061" s="2">
        <v>7893331</v>
      </c>
      <c r="W2061">
        <v>6266</v>
      </c>
      <c r="X2061" s="2">
        <v>6579000000</v>
      </c>
      <c r="Y2061" s="6">
        <v>1622474.7756000008</v>
      </c>
      <c r="Z2061" s="38">
        <v>10010</v>
      </c>
      <c r="AA2061" s="86">
        <f>+((DETALLE_GD_1[[#This Row],[VALOR X UN (GD)]]-DETALLE_GD_1[[#This Row],[VALOR PPTO]])/DETALLE_GD_1[[#This Row],[VALOR PPTO]])</f>
        <v>-4.8973201176111441E-3</v>
      </c>
      <c r="AB2061" s="2">
        <f>+DETALLE_GD_1[[#This Row],[VALOR PPTO]]*DETALLE_GD_1[[#This Row],[CANTIDAD RECIBIDA]]</f>
        <v>1622474.784</v>
      </c>
      <c r="AC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1" s="3">
        <f>+DETALLE_GD_1[[#This Row],[CANTIDAD SOLICITADA]]-DETALLE_GD_1[[#This Row],[DEVOLUCIÓN]]</f>
        <v>168</v>
      </c>
      <c r="AE2061" s="38" t="str">
        <f>+_xlfn.XLOOKUP(DETALLE_GD_1[[#This Row],[CODIGO]],PRODUCTOS[CODIGO],PRODUCTOS[DESC CORTA],"",0)</f>
        <v>OSB 9.5</v>
      </c>
    </row>
    <row r="2062" spans="1:31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6"/>
      <c r="V2062" s="2"/>
      <c r="W2062">
        <v>6266</v>
      </c>
      <c r="X2062" s="2">
        <v>6579000000</v>
      </c>
      <c r="Y2062" s="6">
        <v>823993.41758399969</v>
      </c>
      <c r="Z2062" s="38">
        <v>10010</v>
      </c>
      <c r="AA2062" s="86">
        <f>+((DETALLE_GD_1[[#This Row],[VALOR X UN (GD)]]-DETALLE_GD_1[[#This Row],[VALOR PPTO]])/DETALLE_GD_1[[#This Row],[VALOR PPTO]])</f>
        <v>-2.1341695769083589E-2</v>
      </c>
      <c r="AB2062" s="2">
        <f>+DETALLE_GD_1[[#This Row],[VALOR PPTO]]*DETALLE_GD_1[[#This Row],[CANTIDAD RECIBIDA]]</f>
        <v>823993.41599999997</v>
      </c>
      <c r="AC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2" s="3">
        <f>+DETALLE_GD_1[[#This Row],[CANTIDAD SOLICITADA]]-DETALLE_GD_1[[#This Row],[DEVOLUCIÓN]]</f>
        <v>72</v>
      </c>
      <c r="AE2062" s="38" t="str">
        <f>+_xlfn.XLOOKUP(DETALLE_GD_1[[#This Row],[CODIGO]],PRODUCTOS[CODIGO],PRODUCTOS[DESC CORTA],"",0)</f>
        <v>OSB 11MM</v>
      </c>
    </row>
    <row r="2063" spans="1:31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6"/>
      <c r="V2063" s="2"/>
      <c r="W2063">
        <v>6266</v>
      </c>
      <c r="X2063" s="2">
        <v>6579000000</v>
      </c>
      <c r="Y2063" s="6">
        <v>763658.3333399999</v>
      </c>
      <c r="Z2063" s="38">
        <v>10010</v>
      </c>
      <c r="AA2063" s="86">
        <f>+((DETALLE_GD_1[[#This Row],[VALOR X UN (GD)]]-DETALLE_GD_1[[#This Row],[VALOR PPTO]])/DETALLE_GD_1[[#This Row],[VALOR PPTO]])</f>
        <v>4.6153710934293171E-2</v>
      </c>
      <c r="AB2063" s="2">
        <f>+DETALLE_GD_1[[#This Row],[VALOR PPTO]]*DETALLE_GD_1[[#This Row],[CANTIDAD RECIBIDA]]</f>
        <v>763658.33400000003</v>
      </c>
      <c r="AC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3" s="3">
        <f>+DETALLE_GD_1[[#This Row],[CANTIDAD SOLICITADA]]-DETALLE_GD_1[[#This Row],[DEVOLUCIÓN]]</f>
        <v>20</v>
      </c>
      <c r="AE2063" s="38" t="str">
        <f>+_xlfn.XLOOKUP(DETALLE_GD_1[[#This Row],[CODIGO]],PRODUCTOS[CODIGO],PRODUCTOS[DESC CORTA],"",0)</f>
        <v>FIBROCEMENTO BALCON</v>
      </c>
    </row>
    <row r="2064" spans="1:31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6"/>
      <c r="V2064" s="2"/>
      <c r="W2064">
        <v>6266</v>
      </c>
      <c r="X2064" s="2">
        <v>6579000000</v>
      </c>
      <c r="Y2064" s="6">
        <v>8101.081000000001</v>
      </c>
      <c r="Z2064" s="38">
        <v>10010</v>
      </c>
      <c r="AA2064" s="86">
        <f>+((DETALLE_GD_1[[#This Row],[VALOR X UN (GD)]]-DETALLE_GD_1[[#This Row],[VALOR PPTO]])/DETALLE_GD_1[[#This Row],[VALOR PPTO]])</f>
        <v>-1.2344002666275806E-5</v>
      </c>
      <c r="AB2064" s="2">
        <f>+DETALLE_GD_1[[#This Row],[VALOR PPTO]]*DETALLE_GD_1[[#This Row],[CANTIDAD RECIBIDA]]</f>
        <v>8101.1</v>
      </c>
      <c r="AC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4" s="3">
        <f>+DETALLE_GD_1[[#This Row],[CANTIDAD SOLICITADA]]-DETALLE_GD_1[[#This Row],[DEVOLUCIÓN]]</f>
        <v>500</v>
      </c>
      <c r="AE2064" s="38">
        <f>+_xlfn.XLOOKUP(DETALLE_GD_1[[#This Row],[CODIGO]],PRODUCTOS[CODIGO],PRODUCTOS[DESC CORTA],"",0)</f>
        <v>0</v>
      </c>
    </row>
    <row r="2065" spans="1:31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6"/>
      <c r="V2065" s="2"/>
      <c r="W2065">
        <v>6266</v>
      </c>
      <c r="X2065" s="2">
        <v>6579000000</v>
      </c>
      <c r="Y2065" s="6">
        <v>0</v>
      </c>
      <c r="Z2065" s="38">
        <v>10010</v>
      </c>
      <c r="AA2065" s="86" t="e">
        <f>+((DETALLE_GD_1[[#This Row],[VALOR X UN (GD)]]-DETALLE_GD_1[[#This Row],[VALOR PPTO]])/DETALLE_GD_1[[#This Row],[VALOR PPTO]])</f>
        <v>#DIV/0!</v>
      </c>
      <c r="AB2065" s="2">
        <f>+DETALLE_GD_1[[#This Row],[VALOR PPTO]]*DETALLE_GD_1[[#This Row],[CANTIDAD RECIBIDA]]</f>
        <v>0</v>
      </c>
      <c r="AC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5" s="3">
        <f>+DETALLE_GD_1[[#This Row],[CANTIDAD SOLICITADA]]-DETALLE_GD_1[[#This Row],[DEVOLUCIÓN]]</f>
        <v>20</v>
      </c>
      <c r="AE2065" s="38" t="str">
        <f>+_xlfn.XLOOKUP(DETALLE_GD_1[[#This Row],[CODIGO]],PRODUCTOS[CODIGO],PRODUCTOS[DESC CORTA],"",0)</f>
        <v>HOLDOWN TENSIONADOR</v>
      </c>
    </row>
    <row r="2066" spans="1:31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6"/>
      <c r="V2066" s="2"/>
      <c r="W2066">
        <v>6266</v>
      </c>
      <c r="X2066" s="2">
        <v>6579000000</v>
      </c>
      <c r="Y2066" s="6">
        <v>1760128.4840919999</v>
      </c>
      <c r="Z2066" s="38">
        <v>10010</v>
      </c>
      <c r="AA2066" s="86">
        <f>+((DETALLE_GD_1[[#This Row],[VALOR X UN (GD)]]-DETALLE_GD_1[[#This Row],[VALOR PPTO]])/DETALLE_GD_1[[#This Row],[VALOR PPTO]])</f>
        <v>-4.6205424388506111E-2</v>
      </c>
      <c r="AB2066" s="2">
        <f>+DETALLE_GD_1[[#This Row],[VALOR PPTO]]*DETALLE_GD_1[[#This Row],[CANTIDAD RECIBIDA]]</f>
        <v>1760128.4844000002</v>
      </c>
      <c r="AC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6" s="3">
        <f>+DETALLE_GD_1[[#This Row],[CANTIDAD SOLICITADA]]-DETALLE_GD_1[[#This Row],[DEVOLUCIÓN]]</f>
        <v>44</v>
      </c>
      <c r="AE2066" s="38" t="str">
        <f>+_xlfn.XLOOKUP(DETALLE_GD_1[[#This Row],[CODIGO]],PRODUCTOS[CODIGO],PRODUCTOS[DESC CORTA],"",0)</f>
        <v>PB2</v>
      </c>
    </row>
    <row r="2067" spans="1:31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6"/>
      <c r="V2067" s="2"/>
      <c r="W2067">
        <v>6266</v>
      </c>
      <c r="X2067" s="2">
        <v>6579000000</v>
      </c>
      <c r="Y2067" s="6">
        <v>1947659.9999999993</v>
      </c>
      <c r="Z2067" s="38">
        <v>10010</v>
      </c>
      <c r="AA2067" s="86">
        <f>+((DETALLE_GD_1[[#This Row],[VALOR X UN (GD)]]-DETALLE_GD_1[[#This Row],[VALOR PPTO]])/DETALLE_GD_1[[#This Row],[VALOR PPTO]])</f>
        <v>-5.1855560005389863E-5</v>
      </c>
      <c r="AB2067" s="2">
        <f>+DETALLE_GD_1[[#This Row],[VALOR PPTO]]*DETALLE_GD_1[[#This Row],[CANTIDAD RECIBIDA]]</f>
        <v>1947660</v>
      </c>
      <c r="AC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67" s="3">
        <f>+DETALLE_GD_1[[#This Row],[CANTIDAD SOLICITADA]]-DETALLE_GD_1[[#This Row],[DEVOLUCIÓN]]</f>
        <v>130</v>
      </c>
      <c r="AE2067" s="38" t="str">
        <f>+_xlfn.XLOOKUP(DETALLE_GD_1[[#This Row],[CODIGO]],PRODUCTOS[CODIGO],PRODUCTOS[DESC CORTA],"",0)</f>
        <v>TERCIADO FENOLICO</v>
      </c>
    </row>
    <row r="2068" spans="1:31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6"/>
      <c r="V2068" s="2"/>
      <c r="W2068">
        <v>6266</v>
      </c>
      <c r="X2068" s="2">
        <v>6579000000</v>
      </c>
      <c r="Y2068" s="6">
        <v>335149.81132199999</v>
      </c>
      <c r="Z2068" s="38">
        <v>10010</v>
      </c>
      <c r="AA2068" s="86">
        <f>+((DETALLE_GD_1[[#This Row],[VALOR X UN (GD)]]-DETALLE_GD_1[[#This Row],[VALOR PPTO]])/DETALLE_GD_1[[#This Row],[VALOR PPTO]])</f>
        <v>-8.240437756665854E-2</v>
      </c>
      <c r="AB2068" s="2">
        <f>+DETALLE_GD_1[[#This Row],[VALOR PPTO]]*DETALLE_GD_1[[#This Row],[CANTIDAD RECIBIDA]]</f>
        <v>335149.81140000001</v>
      </c>
      <c r="AC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8" s="3">
        <f>+DETALLE_GD_1[[#This Row],[CANTIDAD SOLICITADA]]-DETALLE_GD_1[[#This Row],[DEVOLUCIÓN]]</f>
        <v>6</v>
      </c>
      <c r="AE2068" s="38">
        <f>+_xlfn.XLOOKUP(DETALLE_GD_1[[#This Row],[CODIGO]],PRODUCTOS[CODIGO],PRODUCTOS[DESC CORTA],"",0)</f>
        <v>0</v>
      </c>
    </row>
    <row r="2069" spans="1:31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6"/>
      <c r="V2069" s="2"/>
      <c r="W2069">
        <v>6266</v>
      </c>
      <c r="X2069" s="2">
        <v>6579000000</v>
      </c>
      <c r="Y2069" s="6">
        <v>127277.99999999996</v>
      </c>
      <c r="Z2069" s="38">
        <v>10010</v>
      </c>
      <c r="AA2069" s="86">
        <f>+((DETALLE_GD_1[[#This Row],[VALOR X UN (GD)]]-DETALLE_GD_1[[#This Row],[VALOR PPTO]])/DETALLE_GD_1[[#This Row],[VALOR PPTO]])</f>
        <v>0</v>
      </c>
      <c r="AB2069" s="2">
        <f>+DETALLE_GD_1[[#This Row],[VALOR PPTO]]*DETALLE_GD_1[[#This Row],[CANTIDAD RECIBIDA]]</f>
        <v>127278</v>
      </c>
      <c r="AC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69" s="3">
        <f>+DETALLE_GD_1[[#This Row],[CANTIDAD SOLICITADA]]-DETALLE_GD_1[[#This Row],[DEVOLUCIÓN]]</f>
        <v>6</v>
      </c>
      <c r="AE2069" s="38" t="str">
        <f>+_xlfn.XLOOKUP(DETALLE_GD_1[[#This Row],[CODIGO]],PRODUCTOS[CODIGO],PRODUCTOS[DESC CORTA],"",0)</f>
        <v>COLA FRIA</v>
      </c>
    </row>
    <row r="2070" spans="1:31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1601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6"/>
      <c r="V2070" s="2"/>
      <c r="W2070">
        <v>6266</v>
      </c>
      <c r="X2070" s="2">
        <v>6579000000</v>
      </c>
      <c r="Y2070" s="6">
        <v>100288</v>
      </c>
      <c r="Z2070" s="38">
        <v>10010</v>
      </c>
      <c r="AA2070" s="86">
        <f>+((DETALLE_GD_1[[#This Row],[VALOR X UN (GD)]]-DETALLE_GD_1[[#This Row],[VALOR PPTO]])/DETALLE_GD_1[[#This Row],[VALOR PPTO]])</f>
        <v>0</v>
      </c>
      <c r="AB2070" s="2">
        <f>+DETALLE_GD_1[[#This Row],[VALOR PPTO]]*DETALLE_GD_1[[#This Row],[CANTIDAD RECIBIDA]]</f>
        <v>100288</v>
      </c>
      <c r="AC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0" s="3">
        <f>+DETALLE_GD_1[[#This Row],[CANTIDAD SOLICITADA]]-DETALLE_GD_1[[#This Row],[DEVOLUCIÓN]]</f>
        <v>32</v>
      </c>
      <c r="AE2070" s="38" t="str">
        <f>+_xlfn.XLOOKUP(DETALLE_GD_1[[#This Row],[CODIGO]],PRODUCTOS[CODIGO],PRODUCTOS[DESC CORTA],"",0)</f>
        <v>E</v>
      </c>
    </row>
    <row r="2071" spans="1:31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561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6"/>
      <c r="V2071" s="2"/>
      <c r="W2071">
        <v>6266</v>
      </c>
      <c r="X2071" s="2">
        <v>6579000000</v>
      </c>
      <c r="Y2071" s="6">
        <v>157456</v>
      </c>
      <c r="Z2071" s="38">
        <v>10010</v>
      </c>
      <c r="AA2071" s="86">
        <f>+((DETALLE_GD_1[[#This Row],[VALOR X UN (GD)]]-DETALLE_GD_1[[#This Row],[VALOR PPTO]])/DETALLE_GD_1[[#This Row],[VALOR PPTO]])</f>
        <v>-2.540392236561325E-5</v>
      </c>
      <c r="AB2071" s="2">
        <f>+DETALLE_GD_1[[#This Row],[VALOR PPTO]]*DETALLE_GD_1[[#This Row],[CANTIDAD RECIBIDA]]</f>
        <v>157456</v>
      </c>
      <c r="AC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1" s="3">
        <f>+DETALLE_GD_1[[#This Row],[CANTIDAD SOLICITADA]]-DETALLE_GD_1[[#This Row],[DEVOLUCIÓN]]</f>
        <v>16</v>
      </c>
      <c r="AE2071" s="38" t="str">
        <f>+_xlfn.XLOOKUP(DETALLE_GD_1[[#This Row],[CODIGO]],PRODUCTOS[CODIGO],PRODUCTOS[DESC CORTA],"",0)</f>
        <v>E</v>
      </c>
    </row>
    <row r="2072" spans="1:31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560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6"/>
      <c r="V2072" s="2"/>
      <c r="W2072">
        <v>6266</v>
      </c>
      <c r="X2072" s="2">
        <v>6579000000</v>
      </c>
      <c r="Y2072" s="6">
        <v>167456</v>
      </c>
      <c r="Z2072" s="38">
        <v>10010</v>
      </c>
      <c r="AA2072" s="86">
        <f>+((DETALLE_GD_1[[#This Row],[VALOR X UN (GD)]]-DETALLE_GD_1[[#This Row],[VALOR PPTO]])/DETALLE_GD_1[[#This Row],[VALOR PPTO]])</f>
        <v>-3.5830307662908463E-5</v>
      </c>
      <c r="AB2072" s="2">
        <f>+DETALLE_GD_1[[#This Row],[VALOR PPTO]]*DETALLE_GD_1[[#This Row],[CANTIDAD RECIBIDA]]</f>
        <v>167456</v>
      </c>
      <c r="AC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2" s="3">
        <f>+DETALLE_GD_1[[#This Row],[CANTIDAD SOLICITADA]]-DETALLE_GD_1[[#This Row],[DEVOLUCIÓN]]</f>
        <v>16</v>
      </c>
      <c r="AE2072" s="38" t="str">
        <f>+_xlfn.XLOOKUP(DETALLE_GD_1[[#This Row],[CODIGO]],PRODUCTOS[CODIGO],PRODUCTOS[DESC CORTA],"",0)</f>
        <v>E</v>
      </c>
    </row>
    <row r="2073" spans="1:31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6" t="s">
        <v>2024</v>
      </c>
      <c r="V2073" s="2">
        <v>2692796</v>
      </c>
      <c r="W2073">
        <v>6266</v>
      </c>
      <c r="X2073" s="2">
        <v>6579000000</v>
      </c>
      <c r="Y2073" s="6">
        <v>458541.72414000001</v>
      </c>
      <c r="Z2073" s="38">
        <v>10010</v>
      </c>
      <c r="AA2073" s="86">
        <f>+((DETALLE_GD_1[[#This Row],[VALOR X UN (GD)]]-DETALLE_GD_1[[#This Row],[VALOR PPTO]])/DETALLE_GD_1[[#This Row],[VALOR PPTO]])</f>
        <v>-6.3281569552436868E-3</v>
      </c>
      <c r="AB2073" s="2">
        <f>+DETALLE_GD_1[[#This Row],[VALOR PPTO]]*DETALLE_GD_1[[#This Row],[CANTIDAD RECIBIDA]]</f>
        <v>458541.72400000005</v>
      </c>
      <c r="AC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3" s="3">
        <f>+DETALLE_GD_1[[#This Row],[CANTIDAD SOLICITADA]]-DETALLE_GD_1[[#This Row],[DEVOLUCIÓN]]</f>
        <v>20</v>
      </c>
      <c r="AE2073" s="38" t="str">
        <f>+_xlfn.XLOOKUP(DETALLE_GD_1[[#This Row],[CODIGO]],PRODUCTOS[CODIGO],PRODUCTOS[DESC CORTA],"",0)</f>
        <v>SIMPLISIMA</v>
      </c>
    </row>
    <row r="2074" spans="1:31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6"/>
      <c r="V2074" s="2"/>
      <c r="W2074">
        <v>6266</v>
      </c>
      <c r="X2074" s="2">
        <v>6579000000</v>
      </c>
      <c r="Y2074" s="6">
        <v>1562691.6666700004</v>
      </c>
      <c r="Z2074" s="38">
        <v>10010</v>
      </c>
      <c r="AA2074" s="86">
        <f>+((DETALLE_GD_1[[#This Row],[VALOR X UN (GD)]]-DETALLE_GD_1[[#This Row],[VALOR PPTO]])/DETALLE_GD_1[[#This Row],[VALOR PPTO]])</f>
        <v>-2.1678407657369312E-2</v>
      </c>
      <c r="AB2074" s="2">
        <f>+DETALLE_GD_1[[#This Row],[VALOR PPTO]]*DETALLE_GD_1[[#This Row],[CANTIDAD RECIBIDA]]</f>
        <v>1562691.6669999999</v>
      </c>
      <c r="AC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74" s="3">
        <f>+DETALLE_GD_1[[#This Row],[CANTIDAD SOLICITADA]]-DETALLE_GD_1[[#This Row],[DEVOLUCIÓN]]</f>
        <v>10</v>
      </c>
      <c r="AE2074" s="38" t="str">
        <f>+_xlfn.XLOOKUP(DETALLE_GD_1[[#This Row],[CODIGO]],PRODUCTOS[CODIGO],PRODUCTOS[DESC CORTA],"",0)</f>
        <v>MEMBRANA PVC</v>
      </c>
    </row>
    <row r="2075" spans="1:31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6"/>
      <c r="V2075" s="2"/>
      <c r="W2075">
        <v>6266</v>
      </c>
      <c r="X2075" s="2">
        <v>6579000000</v>
      </c>
      <c r="Y2075" s="6">
        <v>13980</v>
      </c>
      <c r="Z2075" s="38">
        <v>10010</v>
      </c>
      <c r="AA2075" s="86">
        <f>+((DETALLE_GD_1[[#This Row],[VALOR X UN (GD)]]-DETALLE_GD_1[[#This Row],[VALOR PPTO]])/DETALLE_GD_1[[#This Row],[VALOR PPTO]])</f>
        <v>8.1831187410586551E-2</v>
      </c>
      <c r="AB2075" s="2">
        <f>+DETALLE_GD_1[[#This Row],[VALOR PPTO]]*DETALLE_GD_1[[#This Row],[CANTIDAD RECIBIDA]]</f>
        <v>13980</v>
      </c>
      <c r="AC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5" s="3">
        <f>+DETALLE_GD_1[[#This Row],[CANTIDAD SOLICITADA]]-DETALLE_GD_1[[#This Row],[DEVOLUCIÓN]]</f>
        <v>4</v>
      </c>
      <c r="AE2075" s="38" t="str">
        <f>+_xlfn.XLOOKUP(DETALLE_GD_1[[#This Row],[CODIGO]],PRODUCTOS[CODIGO],PRODUCTOS[DESC CORTA],"",0)</f>
        <v>BURLETE PVC</v>
      </c>
    </row>
    <row r="2076" spans="1:31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6"/>
      <c r="V2076" s="2"/>
      <c r="W2076">
        <v>6266</v>
      </c>
      <c r="X2076" s="2">
        <v>6579000000</v>
      </c>
      <c r="Y2076" s="6">
        <v>35748</v>
      </c>
      <c r="Z2076" s="38">
        <v>10010</v>
      </c>
      <c r="AA2076" s="86">
        <f>+((DETALLE_GD_1[[#This Row],[VALOR X UN (GD)]]-DETALLE_GD_1[[#This Row],[VALOR PPTO]])/DETALLE_GD_1[[#This Row],[VALOR PPTO]])</f>
        <v>6.1793655589123794E-2</v>
      </c>
      <c r="AB2076" s="2">
        <f>+DETALLE_GD_1[[#This Row],[VALOR PPTO]]*DETALLE_GD_1[[#This Row],[CANTIDAD RECIBIDA]]</f>
        <v>35748</v>
      </c>
      <c r="AC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6" s="3">
        <f>+DETALLE_GD_1[[#This Row],[CANTIDAD SOLICITADA]]-DETALLE_GD_1[[#This Row],[DEVOLUCIÓN]]</f>
        <v>12</v>
      </c>
      <c r="AE2076" s="38" t="str">
        <f>+_xlfn.XLOOKUP(DETALLE_GD_1[[#This Row],[CODIGO]],PRODUCTOS[CODIGO],PRODUCTOS[DESC CORTA],"",0)</f>
        <v/>
      </c>
    </row>
    <row r="2077" spans="1:31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6"/>
      <c r="V2077" s="2"/>
      <c r="W2077">
        <v>6266</v>
      </c>
      <c r="X2077" s="2">
        <v>6579000000</v>
      </c>
      <c r="Y2077" s="6">
        <v>20688.000000000004</v>
      </c>
      <c r="Z2077" s="38">
        <v>10010</v>
      </c>
      <c r="AA2077" s="86">
        <f>+((DETALLE_GD_1[[#This Row],[VALOR X UN (GD)]]-DETALLE_GD_1[[#This Row],[VALOR PPTO]])/DETALLE_GD_1[[#This Row],[VALOR PPTO]])</f>
        <v>0.2140371229698376</v>
      </c>
      <c r="AB2077" s="2">
        <f>+DETALLE_GD_1[[#This Row],[VALOR PPTO]]*DETALLE_GD_1[[#This Row],[CANTIDAD RECIBIDA]]</f>
        <v>20688</v>
      </c>
      <c r="AC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7" s="3">
        <f>+DETALLE_GD_1[[#This Row],[CANTIDAD SOLICITADA]]-DETALLE_GD_1[[#This Row],[DEVOLUCIÓN]]</f>
        <v>24</v>
      </c>
      <c r="AE2077" s="38">
        <f>+_xlfn.XLOOKUP(DETALLE_GD_1[[#This Row],[CODIGO]],PRODUCTOS[CODIGO],PRODUCTOS[DESC CORTA],"",0)</f>
        <v>0</v>
      </c>
    </row>
    <row r="2078" spans="1:31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6"/>
      <c r="V2078" s="2"/>
      <c r="W2078">
        <v>6266</v>
      </c>
      <c r="X2078" s="2">
        <v>6579000000</v>
      </c>
      <c r="Y2078" s="6">
        <v>4794</v>
      </c>
      <c r="Z2078" s="38">
        <v>10010</v>
      </c>
      <c r="AA2078" s="86">
        <f>+((DETALLE_GD_1[[#This Row],[VALOR X UN (GD)]]-DETALLE_GD_1[[#This Row],[VALOR PPTO]])/DETALLE_GD_1[[#This Row],[VALOR PPTO]])</f>
        <v>5.840632040050063E-2</v>
      </c>
      <c r="AB2078" s="2">
        <f>+DETALLE_GD_1[[#This Row],[VALOR PPTO]]*DETALLE_GD_1[[#This Row],[CANTIDAD RECIBIDA]]</f>
        <v>4794</v>
      </c>
      <c r="AC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8" s="3">
        <f>+DETALLE_GD_1[[#This Row],[CANTIDAD SOLICITADA]]-DETALLE_GD_1[[#This Row],[DEVOLUCIÓN]]</f>
        <v>3</v>
      </c>
      <c r="AE2078" s="38" t="str">
        <f>+_xlfn.XLOOKUP(DETALLE_GD_1[[#This Row],[CODIGO]],PRODUCTOS[CODIGO],PRODUCTOS[DESC CORTA],"",0)</f>
        <v>CUADRADILLO EXPANSION 8X</v>
      </c>
    </row>
    <row r="2079" spans="1:31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6"/>
      <c r="V2079" s="2"/>
      <c r="W2079">
        <v>6266</v>
      </c>
      <c r="X2079" s="2">
        <v>6579000000</v>
      </c>
      <c r="Y2079" s="6">
        <v>7050</v>
      </c>
      <c r="Z2079" s="38">
        <v>10010</v>
      </c>
      <c r="AA2079" s="86">
        <f>+((DETALLE_GD_1[[#This Row],[VALOR X UN (GD)]]-DETALLE_GD_1[[#This Row],[VALOR PPTO]])/DETALLE_GD_1[[#This Row],[VALOR PPTO]])</f>
        <v>3.6595744680851E-2</v>
      </c>
      <c r="AB2079" s="2">
        <f>+DETALLE_GD_1[[#This Row],[VALOR PPTO]]*DETALLE_GD_1[[#This Row],[CANTIDAD RECIBIDA]]</f>
        <v>7050</v>
      </c>
      <c r="AC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79" s="3">
        <f>+DETALLE_GD_1[[#This Row],[CANTIDAD SOLICITADA]]-DETALLE_GD_1[[#This Row],[DEVOLUCIÓN]]</f>
        <v>5</v>
      </c>
      <c r="AE2079" s="38" t="str">
        <f>+_xlfn.XLOOKUP(DETALLE_GD_1[[#This Row],[CODIGO]],PRODUCTOS[CODIGO],PRODUCTOS[DESC CORTA],"",0)</f>
        <v>BOCALLAVE B1 800 ACCESO</v>
      </c>
    </row>
    <row r="2080" spans="1:31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6"/>
      <c r="V2080" s="2"/>
      <c r="W2080">
        <v>6266</v>
      </c>
      <c r="X2080" s="2">
        <v>6579000000</v>
      </c>
      <c r="Y2080" s="6">
        <v>15252</v>
      </c>
      <c r="Z2080" s="38">
        <v>10010</v>
      </c>
      <c r="AA2080" s="86">
        <f>+((DETALLE_GD_1[[#This Row],[VALOR X UN (GD)]]-DETALLE_GD_1[[#This Row],[VALOR PPTO]])/DETALLE_GD_1[[#This Row],[VALOR PPTO]])</f>
        <v>-3.0159913453973713E-3</v>
      </c>
      <c r="AB2080" s="2">
        <f>+DETALLE_GD_1[[#This Row],[VALOR PPTO]]*DETALLE_GD_1[[#This Row],[CANTIDAD RECIBIDA]]</f>
        <v>15252</v>
      </c>
      <c r="AC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0" s="3">
        <f>+DETALLE_GD_1[[#This Row],[CANTIDAD SOLICITADA]]-DETALLE_GD_1[[#This Row],[DEVOLUCIÓN]]</f>
        <v>3</v>
      </c>
      <c r="AE2080" s="38" t="str">
        <f>+_xlfn.XLOOKUP(DETALLE_GD_1[[#This Row],[CODIGO]],PRODUCTOS[CODIGO],PRODUCTOS[DESC CORTA],"",0)</f>
        <v>MANILLA JUEGO</v>
      </c>
    </row>
    <row r="2081" spans="1:31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6"/>
      <c r="V2081" s="2"/>
      <c r="W2081">
        <v>6266</v>
      </c>
      <c r="X2081" s="2">
        <v>6579000000</v>
      </c>
      <c r="Y2081" s="6">
        <v>23990</v>
      </c>
      <c r="Z2081" s="38">
        <v>10010</v>
      </c>
      <c r="AA2081" s="86">
        <f>+((DETALLE_GD_1[[#This Row],[VALOR X UN (GD)]]-DETALLE_GD_1[[#This Row],[VALOR PPTO]])/DETALLE_GD_1[[#This Row],[VALOR PPTO]])</f>
        <v>-2.6260942059192086E-3</v>
      </c>
      <c r="AB2081" s="2">
        <f>+DETALLE_GD_1[[#This Row],[VALOR PPTO]]*DETALLE_GD_1[[#This Row],[CANTIDAD RECIBIDA]]</f>
        <v>23990</v>
      </c>
      <c r="AC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1" s="3">
        <f>+DETALLE_GD_1[[#This Row],[CANTIDAD SOLICITADA]]-DETALLE_GD_1[[#This Row],[DEVOLUCIÓN]]</f>
        <v>5</v>
      </c>
      <c r="AE2081" s="38" t="str">
        <f>+_xlfn.XLOOKUP(DETALLE_GD_1[[#This Row],[CODIGO]],PRODUCTOS[CODIGO],PRODUCTOS[DESC CORTA],"",0)</f>
        <v>CILINDRO 03 LLAVE/LLAVE</v>
      </c>
    </row>
    <row r="2082" spans="1:31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6"/>
      <c r="V2082" s="2"/>
      <c r="W2082">
        <v>6266</v>
      </c>
      <c r="X2082" s="2">
        <v>6579000000</v>
      </c>
      <c r="Y2082" s="6">
        <v>33690</v>
      </c>
      <c r="Z2082" s="38">
        <v>10010</v>
      </c>
      <c r="AA2082" s="86">
        <f>+((DETALLE_GD_1[[#This Row],[VALOR X UN (GD)]]-DETALLE_GD_1[[#This Row],[VALOR PPTO]])/DETALLE_GD_1[[#This Row],[VALOR PPTO]])</f>
        <v>-7.3018699910952535E-3</v>
      </c>
      <c r="AB2082" s="2">
        <f>+DETALLE_GD_1[[#This Row],[VALOR PPTO]]*DETALLE_GD_1[[#This Row],[CANTIDAD RECIBIDA]]</f>
        <v>33690</v>
      </c>
      <c r="AC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2" s="3">
        <f>+DETALLE_GD_1[[#This Row],[CANTIDAD SOLICITADA]]-DETALLE_GD_1[[#This Row],[DEVOLUCIÓN]]</f>
        <v>5</v>
      </c>
      <c r="AE2082" s="38" t="str">
        <f>+_xlfn.XLOOKUP(DETALLE_GD_1[[#This Row],[CODIGO]],PRODUCTOS[CODIGO],PRODUCTOS[DESC CORTA],"",0)</f>
        <v>CERRADURA DE EMB</v>
      </c>
    </row>
    <row r="2083" spans="1:31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6"/>
      <c r="V2083" s="2"/>
      <c r="W2083">
        <v>6266</v>
      </c>
      <c r="X2083" s="2">
        <v>6579000000</v>
      </c>
      <c r="Y2083" s="6">
        <v>20275.599998999998</v>
      </c>
      <c r="Z2083" s="38">
        <v>10010</v>
      </c>
      <c r="AA2083" s="86">
        <f>+((DETALLE_GD_1[[#This Row],[VALOR X UN (GD)]]-DETALLE_GD_1[[#This Row],[VALOR PPTO]])/DETALLE_GD_1[[#This Row],[VALOR PPTO]])</f>
        <v>3.3952144616939288E-2</v>
      </c>
      <c r="AB2083" s="2">
        <f>+DETALLE_GD_1[[#This Row],[VALOR PPTO]]*DETALLE_GD_1[[#This Row],[CANTIDAD RECIBIDA]]</f>
        <v>20275.599900000001</v>
      </c>
      <c r="AC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3" s="3">
        <f>+DETALLE_GD_1[[#This Row],[CANTIDAD SOLICITADA]]-DETALLE_GD_1[[#This Row],[DEVOLUCIÓN]]</f>
        <v>3</v>
      </c>
      <c r="AE2083" s="38">
        <f>+_xlfn.XLOOKUP(DETALLE_GD_1[[#This Row],[CODIGO]],PRODUCTOS[CODIGO],PRODUCTOS[DESC CORTA],"",0)</f>
        <v>0</v>
      </c>
    </row>
    <row r="2084" spans="1:31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6"/>
      <c r="V2084" s="2"/>
      <c r="W2084">
        <v>6266</v>
      </c>
      <c r="X2084" s="2">
        <v>6579000000</v>
      </c>
      <c r="Y2084" s="6" t="s">
        <v>355</v>
      </c>
      <c r="Z2084" s="38">
        <v>10010</v>
      </c>
      <c r="AA2084" s="86" t="e">
        <f>+((DETALLE_GD_1[[#This Row],[VALOR X UN (GD)]]-DETALLE_GD_1[[#This Row],[VALOR PPTO]])/DETALLE_GD_1[[#This Row],[VALOR PPTO]])</f>
        <v>#DIV/0!</v>
      </c>
      <c r="AB2084" s="2">
        <f>+DETALLE_GD_1[[#This Row],[VALOR PPTO]]*DETALLE_GD_1[[#This Row],[CANTIDAD RECIBIDA]]</f>
        <v>0</v>
      </c>
      <c r="AC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4" s="3">
        <f>+DETALLE_GD_1[[#This Row],[CANTIDAD SOLICITADA]]-DETALLE_GD_1[[#This Row],[DEVOLUCIÓN]]</f>
        <v>1</v>
      </c>
      <c r="AE2084" s="38" t="str">
        <f>+_xlfn.XLOOKUP(DETALLE_GD_1[[#This Row],[CODIGO]],PRODUCTOS[CODIGO],PRODUCTOS[DESC CORTA],"",0)</f>
        <v/>
      </c>
    </row>
    <row r="2085" spans="1:31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6"/>
      <c r="V2085" s="2"/>
      <c r="W2085">
        <v>6266</v>
      </c>
      <c r="X2085" s="2">
        <v>6579000000</v>
      </c>
      <c r="Y2085" s="6">
        <v>145847</v>
      </c>
      <c r="Z2085" s="38">
        <v>10010</v>
      </c>
      <c r="AA2085" s="86">
        <f>+((DETALLE_GD_1[[#This Row],[VALOR X UN (GD)]]-DETALLE_GD_1[[#This Row],[VALOR PPTO]])/DETALLE_GD_1[[#This Row],[VALOR PPTO]])</f>
        <v>-2.2729298511453784E-2</v>
      </c>
      <c r="AB2085" s="2">
        <f>+DETALLE_GD_1[[#This Row],[VALOR PPTO]]*DETALLE_GD_1[[#This Row],[CANTIDAD RECIBIDA]]</f>
        <v>145847</v>
      </c>
      <c r="AC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5" s="3">
        <f>+DETALLE_GD_1[[#This Row],[CANTIDAD SOLICITADA]]-DETALLE_GD_1[[#This Row],[DEVOLUCIÓN]]</f>
        <v>1</v>
      </c>
      <c r="AE2085" s="38" t="str">
        <f>+_xlfn.XLOOKUP(DETALLE_GD_1[[#This Row],[CODIGO]],PRODUCTOS[CODIGO],PRODUCTOS[DESC CORTA],"",0)</f>
        <v>KIT PREC</v>
      </c>
    </row>
    <row r="2086" spans="1:31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6"/>
      <c r="V2086" s="2"/>
      <c r="W2086">
        <v>6266</v>
      </c>
      <c r="X2086" s="2">
        <v>6579000000</v>
      </c>
      <c r="Y2086" s="6">
        <v>88104</v>
      </c>
      <c r="Z2086" s="38">
        <v>10010</v>
      </c>
      <c r="AA2086" s="86">
        <f>+((DETALLE_GD_1[[#This Row],[VALOR X UN (GD)]]-DETALLE_GD_1[[#This Row],[VALOR PPTO]])/DETALLE_GD_1[[#This Row],[VALOR PPTO]])</f>
        <v>2.4175973849087443E-3</v>
      </c>
      <c r="AB2086" s="2">
        <f>+DETALLE_GD_1[[#This Row],[VALOR PPTO]]*DETALLE_GD_1[[#This Row],[CANTIDAD RECIBIDA]]</f>
        <v>88104</v>
      </c>
      <c r="AC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6" s="3">
        <f>+DETALLE_GD_1[[#This Row],[CANTIDAD SOLICITADA]]-DETALLE_GD_1[[#This Row],[DEVOLUCIÓN]]</f>
        <v>24</v>
      </c>
      <c r="AE2086" s="38" t="str">
        <f>+_xlfn.XLOOKUP(DETALLE_GD_1[[#This Row],[CODIGO]],PRODUCTOS[CODIGO],PRODUCTOS[DESC CORTA],"",0)</f>
        <v>SELLO</v>
      </c>
    </row>
    <row r="2087" spans="1:31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6"/>
      <c r="V2087" s="2"/>
      <c r="W2087">
        <v>6266</v>
      </c>
      <c r="X2087" s="2">
        <v>6579000000</v>
      </c>
      <c r="Y2087" s="6">
        <v>33301.316279999999</v>
      </c>
      <c r="Z2087" s="38">
        <v>10010</v>
      </c>
      <c r="AA2087" s="86">
        <f>+((DETALLE_GD_1[[#This Row],[VALOR X UN (GD)]]-DETALLE_GD_1[[#This Row],[VALOR PPTO]])/DETALLE_GD_1[[#This Row],[VALOR PPTO]])</f>
        <v>0.95235521766301312</v>
      </c>
      <c r="AB2087" s="2">
        <f>+DETALLE_GD_1[[#This Row],[VALOR PPTO]]*DETALLE_GD_1[[#This Row],[CANTIDAD RECIBIDA]]</f>
        <v>33301.316999999995</v>
      </c>
      <c r="AC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7" s="3">
        <f>+DETALLE_GD_1[[#This Row],[CANTIDAD SOLICITADA]]-DETALLE_GD_1[[#This Row],[DEVOLUCIÓN]]</f>
        <v>30</v>
      </c>
      <c r="AE2087" s="38">
        <f>+_xlfn.XLOOKUP(DETALLE_GD_1[[#This Row],[CODIGO]],PRODUCTOS[CODIGO],PRODUCTOS[DESC CORTA],"",0)</f>
        <v>0</v>
      </c>
    </row>
    <row r="2088" spans="1:31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6"/>
      <c r="V2088" s="2"/>
      <c r="W2088">
        <v>6266</v>
      </c>
      <c r="X2088" s="2">
        <v>6579000000</v>
      </c>
      <c r="Y2088" s="6">
        <v>85680</v>
      </c>
      <c r="Z2088" s="38">
        <v>10010</v>
      </c>
      <c r="AA2088" s="86">
        <f>+((DETALLE_GD_1[[#This Row],[VALOR X UN (GD)]]-DETALLE_GD_1[[#This Row],[VALOR PPTO]])/DETALLE_GD_1[[#This Row],[VALOR PPTO]])</f>
        <v>0</v>
      </c>
      <c r="AB2088" s="2">
        <f>+DETALLE_GD_1[[#This Row],[VALOR PPTO]]*DETALLE_GD_1[[#This Row],[CANTIDAD RECIBIDA]]</f>
        <v>85680</v>
      </c>
      <c r="AC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88" s="3">
        <f>+DETALLE_GD_1[[#This Row],[CANTIDAD SOLICITADA]]-DETALLE_GD_1[[#This Row],[DEVOLUCIÓN]]</f>
        <v>2</v>
      </c>
      <c r="AE2088" s="38" t="str">
        <f>+_xlfn.XLOOKUP(DETALLE_GD_1[[#This Row],[CODIGO]],PRODUCTOS[CODIGO],PRODUCTOS[DESC CORTA],"",0)</f>
        <v>TINA DE ACERO</v>
      </c>
    </row>
    <row r="2089" spans="1:31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6" t="s">
        <v>2022</v>
      </c>
      <c r="V2089" s="2">
        <v>4775460</v>
      </c>
      <c r="W2089">
        <v>6294</v>
      </c>
      <c r="X2089" s="2">
        <v>6579000000</v>
      </c>
      <c r="Y2089" s="6">
        <v>4764640.0000000009</v>
      </c>
      <c r="Z2089" s="38">
        <v>10010</v>
      </c>
      <c r="AA2089" s="86">
        <f>+((DETALLE_GD_1[[#This Row],[VALOR X UN (GD)]]-DETALLE_GD_1[[#This Row],[VALOR PPTO]])/DETALLE_GD_1[[#This Row],[VALOR PPTO]])</f>
        <v>2.2708955975687564E-3</v>
      </c>
      <c r="AB2089" s="2">
        <f>+DETALLE_GD_1[[#This Row],[VALOR PPTO]]*DETALLE_GD_1[[#This Row],[CANTIDAD RECIBIDA]]</f>
        <v>4764640</v>
      </c>
      <c r="AC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89" s="3">
        <f>+DETALLE_GD_1[[#This Row],[CANTIDAD SOLICITADA]]-DETALLE_GD_1[[#This Row],[DEVOLUCIÓN]]</f>
        <v>160</v>
      </c>
      <c r="AE2089" s="38" t="str">
        <f>+_xlfn.XLOOKUP(DETALLE_GD_1[[#This Row],[CODIGO]],PRODUCTOS[CODIGO],PRODUCTOS[DESC CORTA],"",0)</f>
        <v>VOLCOGLASS</v>
      </c>
    </row>
    <row r="2090" spans="1:31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6" t="s">
        <v>2019</v>
      </c>
      <c r="V2090" s="2">
        <v>8726</v>
      </c>
      <c r="W2090">
        <v>6294</v>
      </c>
      <c r="X2090" s="2">
        <v>6579000000</v>
      </c>
      <c r="Y2090" s="6">
        <v>8774.3786550000004</v>
      </c>
      <c r="Z2090" s="38">
        <v>10010</v>
      </c>
      <c r="AA2090" s="86">
        <f>+((DETALLE_GD_1[[#This Row],[VALOR X UN (GD)]]-DETALLE_GD_1[[#This Row],[VALOR PPTO]])/DETALLE_GD_1[[#This Row],[VALOR PPTO]])</f>
        <v>-5.5136098813152439E-3</v>
      </c>
      <c r="AB2090" s="2">
        <f>+DETALLE_GD_1[[#This Row],[VALOR PPTO]]*DETALLE_GD_1[[#This Row],[CANTIDAD RECIBIDA]]</f>
        <v>8774.3785000000007</v>
      </c>
      <c r="AC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0" s="3">
        <f>+DETALLE_GD_1[[#This Row],[CANTIDAD SOLICITADA]]-DETALLE_GD_1[[#This Row],[DEVOLUCIÓN]]</f>
        <v>5</v>
      </c>
      <c r="AE2090" s="38" t="str">
        <f>+_xlfn.XLOOKUP(DETALLE_GD_1[[#This Row],[CODIGO]],PRODUCTOS[CODIGO],PRODUCTOS[DESC CORTA],"",0)</f>
        <v>ANGULO BLANCO</v>
      </c>
    </row>
    <row r="2091" spans="1:31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6" t="s">
        <v>2016</v>
      </c>
      <c r="V2091" s="2">
        <v>67656</v>
      </c>
      <c r="W2091">
        <v>6294</v>
      </c>
      <c r="X2091" s="2">
        <v>6579000000</v>
      </c>
      <c r="Y2091" s="6">
        <v>66070.642752</v>
      </c>
      <c r="Z2091" s="38">
        <v>10010</v>
      </c>
      <c r="AA2091" s="86">
        <f>+((DETALLE_GD_1[[#This Row],[VALOR X UN (GD)]]-DETALLE_GD_1[[#This Row],[VALOR PPTO]])/DETALLE_GD_1[[#This Row],[VALOR PPTO]])</f>
        <v>2.3994899422923075E-2</v>
      </c>
      <c r="AB2091" s="2">
        <f>+DETALLE_GD_1[[#This Row],[VALOR PPTO]]*DETALLE_GD_1[[#This Row],[CANTIDAD RECIBIDA]]</f>
        <v>66070.641600000003</v>
      </c>
      <c r="AC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1" s="3">
        <f>+DETALLE_GD_1[[#This Row],[CANTIDAD SOLICITADA]]-DETALLE_GD_1[[#This Row],[DEVOLUCIÓN]]</f>
        <v>48</v>
      </c>
      <c r="AE2091" s="38">
        <f>+_xlfn.XLOOKUP(DETALLE_GD_1[[#This Row],[CODIGO]],PRODUCTOS[CODIGO],PRODUCTOS[DESC CORTA],"",0)</f>
        <v>0</v>
      </c>
    </row>
    <row r="2092" spans="1:31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2005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6" t="s">
        <v>2024</v>
      </c>
      <c r="V2092" s="2">
        <v>6544</v>
      </c>
      <c r="W2092">
        <v>6294</v>
      </c>
      <c r="X2092" s="2">
        <v>6579000000</v>
      </c>
      <c r="Y2092" s="6" t="s">
        <v>355</v>
      </c>
      <c r="Z2092" s="38">
        <v>10010</v>
      </c>
      <c r="AA2092" s="86" t="e">
        <f>+((DETALLE_GD_1[[#This Row],[VALOR X UN (GD)]]-DETALLE_GD_1[[#This Row],[VALOR PPTO]])/DETALLE_GD_1[[#This Row],[VALOR PPTO]])</f>
        <v>#DIV/0!</v>
      </c>
      <c r="AB2092" s="2">
        <f>+DETALLE_GD_1[[#This Row],[VALOR PPTO]]*DETALLE_GD_1[[#This Row],[CANTIDAD RECIBIDA]]</f>
        <v>0</v>
      </c>
      <c r="AC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2" s="3">
        <f>+DETALLE_GD_1[[#This Row],[CANTIDAD SOLICITADA]]-DETALLE_GD_1[[#This Row],[DEVOLUCIÓN]]</f>
        <v>1</v>
      </c>
      <c r="AE2092" s="38" t="str">
        <f>+_xlfn.XLOOKUP(DETALLE_GD_1[[#This Row],[CODIGO]],PRODUCTOS[CODIGO],PRODUCTOS[DESC CORTA],"",0)</f>
        <v/>
      </c>
    </row>
    <row r="2093" spans="1:31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6" t="s">
        <v>2022</v>
      </c>
      <c r="V2093" s="2">
        <v>4759492</v>
      </c>
      <c r="W2093">
        <v>6294</v>
      </c>
      <c r="X2093" s="2">
        <v>6579000000</v>
      </c>
      <c r="Y2093" s="6">
        <v>1706308.5424560003</v>
      </c>
      <c r="Z2093" s="38">
        <v>10010</v>
      </c>
      <c r="AA2093" s="86">
        <f>+((DETALLE_GD_1[[#This Row],[VALOR X UN (GD)]]-DETALLE_GD_1[[#This Row],[VALOR PPTO]])/DETALLE_GD_1[[#This Row],[VALOR PPTO]])</f>
        <v>3.7236787493371899E-2</v>
      </c>
      <c r="AB2093" s="2">
        <f>+DETALLE_GD_1[[#This Row],[VALOR PPTO]]*DETALLE_GD_1[[#This Row],[CANTIDAD RECIBIDA]]</f>
        <v>1706308.548</v>
      </c>
      <c r="AC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3" s="3">
        <f>+DETALLE_GD_1[[#This Row],[CANTIDAD SOLICITADA]]-DETALLE_GD_1[[#This Row],[DEVOLUCIÓN]]</f>
        <v>168</v>
      </c>
      <c r="AE2093" s="38" t="str">
        <f>+_xlfn.XLOOKUP(DETALLE_GD_1[[#This Row],[CODIGO]],PRODUCTOS[CODIGO],PRODUCTOS[DESC CORTA],"",0)</f>
        <v>PINO 2X6X400</v>
      </c>
    </row>
    <row r="2094" spans="1:31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6"/>
      <c r="V2094" s="2"/>
      <c r="W2094">
        <v>6294</v>
      </c>
      <c r="X2094" s="2">
        <v>6579000000</v>
      </c>
      <c r="Y2094" s="6">
        <v>3119.19866</v>
      </c>
      <c r="Z2094" s="38">
        <v>10010</v>
      </c>
      <c r="AA2094" s="86">
        <f>+((DETALLE_GD_1[[#This Row],[VALOR X UN (GD)]]-DETALLE_GD_1[[#This Row],[VALOR PPTO]])/DETALLE_GD_1[[#This Row],[VALOR PPTO]])</f>
        <v>-6.3798430302160631E-5</v>
      </c>
      <c r="AB2094" s="2">
        <f>+DETALLE_GD_1[[#This Row],[VALOR PPTO]]*DETALLE_GD_1[[#This Row],[CANTIDAD RECIBIDA]]</f>
        <v>3119.1989999999996</v>
      </c>
      <c r="AC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4" s="3">
        <f>+DETALLE_GD_1[[#This Row],[CANTIDAD SOLICITADA]]-DETALLE_GD_1[[#This Row],[DEVOLUCIÓN]]</f>
        <v>10</v>
      </c>
      <c r="AE2094" s="38" t="str">
        <f>+_xlfn.XLOOKUP(DETALLE_GD_1[[#This Row],[CODIGO]],PRODUCTOS[CODIGO],PRODUCTOS[DESC CORTA],"",0)</f>
        <v>CINTA EMBALAJE TRANSPARENTE</v>
      </c>
    </row>
    <row r="2095" spans="1:31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6"/>
      <c r="V2095" s="2"/>
      <c r="W2095">
        <v>6294</v>
      </c>
      <c r="X2095" s="2">
        <v>6579000000</v>
      </c>
      <c r="Y2095" s="6">
        <v>601277.10064200009</v>
      </c>
      <c r="Z2095" s="38">
        <v>10010</v>
      </c>
      <c r="AA2095" s="86">
        <f>+((DETALLE_GD_1[[#This Row],[VALOR X UN (GD)]]-DETALLE_GD_1[[#This Row],[VALOR PPTO]])/DETALLE_GD_1[[#This Row],[VALOR PPTO]])</f>
        <v>-1.5282627081084185E-2</v>
      </c>
      <c r="AB2095" s="2">
        <f>+DETALLE_GD_1[[#This Row],[VALOR PPTO]]*DETALLE_GD_1[[#This Row],[CANTIDAD RECIBIDA]]</f>
        <v>601277.09400000004</v>
      </c>
      <c r="AC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5" s="3">
        <f>+DETALLE_GD_1[[#This Row],[CANTIDAD SOLICITADA]]-DETALLE_GD_1[[#This Row],[DEVOLUCIÓN]]</f>
        <v>162</v>
      </c>
      <c r="AE2095" s="38" t="str">
        <f>+_xlfn.XLOOKUP(DETALLE_GD_1[[#This Row],[CODIGO]],PRODUCTOS[CODIGO],PRODUCTOS[DESC CORTA],"",0)</f>
        <v>AISLAN GLASS 140MM</v>
      </c>
    </row>
    <row r="2096" spans="1:31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6"/>
      <c r="V2096" s="2"/>
      <c r="W2096">
        <v>6294</v>
      </c>
      <c r="X2096" s="2">
        <v>6579000000</v>
      </c>
      <c r="Y2096" s="6">
        <v>453321.13050000009</v>
      </c>
      <c r="Z2096" s="38">
        <v>10010</v>
      </c>
      <c r="AA2096" s="86">
        <f>+((DETALLE_GD_1[[#This Row],[VALOR X UN (GD)]]-DETALLE_GD_1[[#This Row],[VALOR PPTO]])/DETALLE_GD_1[[#This Row],[VALOR PPTO]])</f>
        <v>0.15715761825859639</v>
      </c>
      <c r="AB2096" s="2">
        <f>+DETALLE_GD_1[[#This Row],[VALOR PPTO]]*DETALLE_GD_1[[#This Row],[CANTIDAD RECIBIDA]]</f>
        <v>453321.13320000004</v>
      </c>
      <c r="AC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096" s="3">
        <f>+DETALLE_GD_1[[#This Row],[CANTIDAD SOLICITADA]]-DETALLE_GD_1[[#This Row],[DEVOLUCIÓN]]</f>
        <v>108</v>
      </c>
      <c r="AE2096" s="38" t="str">
        <f>+_xlfn.XLOOKUP(DETALLE_GD_1[[#This Row],[CODIGO]],PRODUCTOS[CODIGO],PRODUCTOS[DESC CORTA],"",0)</f>
        <v>AISLAN ROCA 90MM</v>
      </c>
    </row>
    <row r="2097" spans="1:31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6"/>
      <c r="V2097" s="2"/>
      <c r="W2097">
        <v>6294</v>
      </c>
      <c r="X2097" s="2">
        <v>6579000000</v>
      </c>
      <c r="Y2097" s="6">
        <v>9203.5378099999998</v>
      </c>
      <c r="Z2097" s="38">
        <v>10010</v>
      </c>
      <c r="AA2097" s="86">
        <f>+((DETALLE_GD_1[[#This Row],[VALOR X UN (GD)]]-DETALLE_GD_1[[#This Row],[VALOR PPTO]])/DETALLE_GD_1[[#This Row],[VALOR PPTO]])</f>
        <v>-0.24507292738944528</v>
      </c>
      <c r="AB2097" s="2">
        <f>+DETALLE_GD_1[[#This Row],[VALOR PPTO]]*DETALLE_GD_1[[#This Row],[CANTIDAD RECIBIDA]]</f>
        <v>9203.5380000000005</v>
      </c>
      <c r="AC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7" s="3">
        <f>+DETALLE_GD_1[[#This Row],[CANTIDAD SOLICITADA]]-DETALLE_GD_1[[#This Row],[DEVOLUCIÓN]]</f>
        <v>10</v>
      </c>
      <c r="AE2097" s="38">
        <f>+_xlfn.XLOOKUP(DETALLE_GD_1[[#This Row],[CODIGO]],PRODUCTOS[CODIGO],PRODUCTOS[DESC CORTA],"",0)</f>
        <v>0</v>
      </c>
    </row>
    <row r="2098" spans="1:31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6"/>
      <c r="V2098" s="2"/>
      <c r="W2098">
        <v>6294</v>
      </c>
      <c r="X2098" s="2">
        <v>6579000000</v>
      </c>
      <c r="Y2098" s="6">
        <v>20421.197059999999</v>
      </c>
      <c r="Z2098" s="38">
        <v>10010</v>
      </c>
      <c r="AA2098" s="86">
        <f>+((DETALLE_GD_1[[#This Row],[VALOR X UN (GD)]]-DETALLE_GD_1[[#This Row],[VALOR PPTO]])/DETALLE_GD_1[[#This Row],[VALOR PPTO]])</f>
        <v>-0.16831515801938537</v>
      </c>
      <c r="AB2098" s="2">
        <f>+DETALLE_GD_1[[#This Row],[VALOR PPTO]]*DETALLE_GD_1[[#This Row],[CANTIDAD RECIBIDA]]</f>
        <v>20421.197</v>
      </c>
      <c r="AC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8" s="3">
        <f>+DETALLE_GD_1[[#This Row],[CANTIDAD SOLICITADA]]-DETALLE_GD_1[[#This Row],[DEVOLUCIÓN]]</f>
        <v>10</v>
      </c>
      <c r="AE2098" s="38" t="str">
        <f>+_xlfn.XLOOKUP(DETALLE_GD_1[[#This Row],[CODIGO]],PRODUCTOS[CODIGO],PRODUCTOS[DESC CORTA],"",0)</f>
        <v>BROCHA 5/8 X4</v>
      </c>
    </row>
    <row r="2099" spans="1:31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6"/>
      <c r="V2099" s="2"/>
      <c r="W2099">
        <v>6294</v>
      </c>
      <c r="X2099" s="2">
        <v>6579000000</v>
      </c>
      <c r="Y2099" s="6">
        <v>10545.292710000002</v>
      </c>
      <c r="Z2099" s="38">
        <v>10010</v>
      </c>
      <c r="AA2099" s="86">
        <f>+((DETALLE_GD_1[[#This Row],[VALOR X UN (GD)]]-DETALLE_GD_1[[#This Row],[VALOR PPTO]])/DETALLE_GD_1[[#This Row],[VALOR PPTO]])</f>
        <v>8.0197633209320524E-2</v>
      </c>
      <c r="AB2099" s="2">
        <f>+DETALLE_GD_1[[#This Row],[VALOR PPTO]]*DETALLE_GD_1[[#This Row],[CANTIDAD RECIBIDA]]</f>
        <v>10545.2925</v>
      </c>
      <c r="AC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099" s="3">
        <f>+DETALLE_GD_1[[#This Row],[CANTIDAD SOLICITADA]]-DETALLE_GD_1[[#This Row],[DEVOLUCIÓN]]</f>
        <v>5</v>
      </c>
      <c r="AE2099" s="38" t="str">
        <f>+_xlfn.XLOOKUP(DETALLE_GD_1[[#This Row],[CODIGO]],PRODUCTOS[CODIGO],PRODUCTOS[DESC CORTA],"",0)</f>
        <v>TRAPOS DE ASEO</v>
      </c>
    </row>
    <row r="2100" spans="1:31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6"/>
      <c r="V2100" s="2"/>
      <c r="W2100">
        <v>6294</v>
      </c>
      <c r="X2100" s="2">
        <v>6579000000</v>
      </c>
      <c r="Y2100" s="6">
        <v>1622474.7756000008</v>
      </c>
      <c r="Z2100" s="38">
        <v>10010</v>
      </c>
      <c r="AA2100" s="86">
        <f>+((DETALLE_GD_1[[#This Row],[VALOR X UN (GD)]]-DETALLE_GD_1[[#This Row],[VALOR PPTO]])/DETALLE_GD_1[[#This Row],[VALOR PPTO]])</f>
        <v>-4.8973201176111441E-3</v>
      </c>
      <c r="AB2100" s="2">
        <f>+DETALLE_GD_1[[#This Row],[VALOR PPTO]]*DETALLE_GD_1[[#This Row],[CANTIDAD RECIBIDA]]</f>
        <v>1622474.784</v>
      </c>
      <c r="AC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00" s="3">
        <f>+DETALLE_GD_1[[#This Row],[CANTIDAD SOLICITADA]]-DETALLE_GD_1[[#This Row],[DEVOLUCIÓN]]</f>
        <v>168</v>
      </c>
      <c r="AE2100" s="38" t="str">
        <f>+_xlfn.XLOOKUP(DETALLE_GD_1[[#This Row],[CODIGO]],PRODUCTOS[CODIGO],PRODUCTOS[DESC CORTA],"",0)</f>
        <v>OSB 9.5</v>
      </c>
    </row>
    <row r="2101" spans="1:31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6"/>
      <c r="V2101" s="2"/>
      <c r="W2101">
        <v>6294</v>
      </c>
      <c r="X2101" s="2">
        <v>6579000000</v>
      </c>
      <c r="Y2101" s="6">
        <v>45608.293188000011</v>
      </c>
      <c r="Z2101" s="38">
        <v>10010</v>
      </c>
      <c r="AA2101" s="86">
        <f>+((DETALLE_GD_1[[#This Row],[VALOR X UN (GD)]]-DETALLE_GD_1[[#This Row],[VALOR PPTO]])/DETALLE_GD_1[[#This Row],[VALOR PPTO]])</f>
        <v>-1.599182843352423E-4</v>
      </c>
      <c r="AB2101" s="2">
        <f>+DETALLE_GD_1[[#This Row],[VALOR PPTO]]*DETALLE_GD_1[[#This Row],[CANTIDAD RECIBIDA]]</f>
        <v>45608.2932</v>
      </c>
      <c r="AC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1" s="3">
        <f>+DETALLE_GD_1[[#This Row],[CANTIDAD SOLICITADA]]-DETALLE_GD_1[[#This Row],[DEVOLUCIÓN]]</f>
        <v>12</v>
      </c>
      <c r="AE2101" s="38">
        <f>+_xlfn.XLOOKUP(DETALLE_GD_1[[#This Row],[CODIGO]],PRODUCTOS[CODIGO],PRODUCTOS[DESC CORTA],"",0)</f>
        <v>0</v>
      </c>
    </row>
    <row r="2102" spans="1:31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6"/>
      <c r="V2102" s="2"/>
      <c r="W2102">
        <v>6294</v>
      </c>
      <c r="X2102" s="2">
        <v>6579000000</v>
      </c>
      <c r="Y2102" s="6">
        <v>148200</v>
      </c>
      <c r="Z2102" s="38">
        <v>10010</v>
      </c>
      <c r="AA2102" s="86">
        <f>+((DETALLE_GD_1[[#This Row],[VALOR X UN (GD)]]-DETALLE_GD_1[[#This Row],[VALOR PPTO]])/DETALLE_GD_1[[#This Row],[VALOR PPTO]])</f>
        <v>1.417004048582996E-2</v>
      </c>
      <c r="AB2102" s="2">
        <f>+DETALLE_GD_1[[#This Row],[VALOR PPTO]]*DETALLE_GD_1[[#This Row],[CANTIDAD RECIBIDA]]</f>
        <v>148200</v>
      </c>
      <c r="AC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2" s="3">
        <f>+DETALLE_GD_1[[#This Row],[CANTIDAD SOLICITADA]]-DETALLE_GD_1[[#This Row],[DEVOLUCIÓN]]</f>
        <v>1</v>
      </c>
      <c r="AE2102" s="38">
        <f>+_xlfn.XLOOKUP(DETALLE_GD_1[[#This Row],[CODIGO]],PRODUCTOS[CODIGO],PRODUCTOS[DESC CORTA],"",0)</f>
        <v>0</v>
      </c>
    </row>
    <row r="2103" spans="1:31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6"/>
      <c r="V2103" s="2"/>
      <c r="W2103">
        <v>6294</v>
      </c>
      <c r="X2103" s="2">
        <v>6579000000</v>
      </c>
      <c r="Y2103" s="6">
        <v>21307.573100000001</v>
      </c>
      <c r="Z2103" s="38">
        <v>10010</v>
      </c>
      <c r="AA2103" s="86">
        <f>+((DETALLE_GD_1[[#This Row],[VALOR X UN (GD)]]-DETALLE_GD_1[[#This Row],[VALOR PPTO]])/DETALLE_GD_1[[#This Row],[VALOR PPTO]])</f>
        <v>0.1320857612455438</v>
      </c>
      <c r="AB2103" s="2">
        <f>+DETALLE_GD_1[[#This Row],[VALOR PPTO]]*DETALLE_GD_1[[#This Row],[CANTIDAD RECIBIDA]]</f>
        <v>21307.573000000004</v>
      </c>
      <c r="AC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3" s="3">
        <f>+DETALLE_GD_1[[#This Row],[CANTIDAD SOLICITADA]]-DETALLE_GD_1[[#This Row],[DEVOLUCIÓN]]</f>
        <v>10</v>
      </c>
      <c r="AE2103" s="38" t="str">
        <f>+_xlfn.XLOOKUP(DETALLE_GD_1[[#This Row],[CODIGO]],PRODUCTOS[CODIGO],PRODUCTOS[DESC CORTA],"",0)</f>
        <v>DUCO</v>
      </c>
    </row>
    <row r="2104" spans="1:31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6" t="s">
        <v>2024</v>
      </c>
      <c r="V2104" s="2">
        <v>748164</v>
      </c>
      <c r="W2104">
        <v>6294</v>
      </c>
      <c r="X2104" s="2">
        <v>6579000000</v>
      </c>
      <c r="Y2104" s="6">
        <v>176208</v>
      </c>
      <c r="Z2104" s="38">
        <v>10010</v>
      </c>
      <c r="AA2104" s="86">
        <f>+((DETALLE_GD_1[[#This Row],[VALOR X UN (GD)]]-DETALLE_GD_1[[#This Row],[VALOR PPTO]])/DETALLE_GD_1[[#This Row],[VALOR PPTO]])</f>
        <v>2.4175973849087443E-3</v>
      </c>
      <c r="AB2104" s="2">
        <f>+DETALLE_GD_1[[#This Row],[VALOR PPTO]]*DETALLE_GD_1[[#This Row],[CANTIDAD RECIBIDA]]</f>
        <v>176208</v>
      </c>
      <c r="AC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4" s="3">
        <f>+DETALLE_GD_1[[#This Row],[CANTIDAD SOLICITADA]]-DETALLE_GD_1[[#This Row],[DEVOLUCIÓN]]</f>
        <v>48</v>
      </c>
      <c r="AE2104" s="38" t="str">
        <f>+_xlfn.XLOOKUP(DETALLE_GD_1[[#This Row],[CODIGO]],PRODUCTOS[CODIGO],PRODUCTOS[DESC CORTA],"",0)</f>
        <v>SELLO</v>
      </c>
    </row>
    <row r="2105" spans="1:31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6"/>
      <c r="V2105" s="2"/>
      <c r="W2105">
        <v>6294</v>
      </c>
      <c r="X2105" s="2">
        <v>6579000000</v>
      </c>
      <c r="Y2105" s="6">
        <v>7664</v>
      </c>
      <c r="Z2105" s="38">
        <v>10010</v>
      </c>
      <c r="AA2105" s="86">
        <f>+((DETALLE_GD_1[[#This Row],[VALOR X UN (GD)]]-DETALLE_GD_1[[#This Row],[VALOR PPTO]])/DETALLE_GD_1[[#This Row],[VALOR PPTO]])</f>
        <v>8.0897703549060538E-3</v>
      </c>
      <c r="AB2105" s="2">
        <f>+DETALLE_GD_1[[#This Row],[VALOR PPTO]]*DETALLE_GD_1[[#This Row],[CANTIDAD RECIBIDA]]</f>
        <v>7664</v>
      </c>
      <c r="AC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5" s="3">
        <f>+DETALLE_GD_1[[#This Row],[CANTIDAD SOLICITADA]]-DETALLE_GD_1[[#This Row],[DEVOLUCIÓN]]</f>
        <v>4</v>
      </c>
      <c r="AE2105" s="38" t="str">
        <f>+_xlfn.XLOOKUP(DETALLE_GD_1[[#This Row],[CODIGO]],PRODUCTOS[CODIGO],PRODUCTOS[DESC CORTA],"",0)</f>
        <v>PERCHA SIMPLE YORK</v>
      </c>
    </row>
    <row r="2106" spans="1:31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6"/>
      <c r="V2106" s="2"/>
      <c r="W2106">
        <v>6294</v>
      </c>
      <c r="X2106" s="2">
        <v>6579000000</v>
      </c>
      <c r="Y2106" s="6">
        <v>11626.684384</v>
      </c>
      <c r="Z2106" s="38">
        <v>10010</v>
      </c>
      <c r="AA2106" s="86">
        <f>+((DETALLE_GD_1[[#This Row],[VALOR X UN (GD)]]-DETALLE_GD_1[[#This Row],[VALOR PPTO]])/DETALLE_GD_1[[#This Row],[VALOR PPTO]])</f>
        <v>2.7144454011317615E-5</v>
      </c>
      <c r="AB2106" s="2">
        <f>+DETALLE_GD_1[[#This Row],[VALOR PPTO]]*DETALLE_GD_1[[#This Row],[CANTIDAD RECIBIDA]]</f>
        <v>11626.6844</v>
      </c>
      <c r="AC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6" s="3">
        <f>+DETALLE_GD_1[[#This Row],[CANTIDAD SOLICITADA]]-DETALLE_GD_1[[#This Row],[DEVOLUCIÓN]]</f>
        <v>4</v>
      </c>
      <c r="AE2106" s="38">
        <f>+_xlfn.XLOOKUP(DETALLE_GD_1[[#This Row],[CODIGO]],PRODUCTOS[CODIGO],PRODUCTOS[DESC CORTA],"",0)</f>
        <v>0</v>
      </c>
    </row>
    <row r="2107" spans="1:31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6"/>
      <c r="V2107" s="2"/>
      <c r="W2107">
        <v>6294</v>
      </c>
      <c r="X2107" s="2">
        <v>6579000000</v>
      </c>
      <c r="Y2107" s="6">
        <v>1341.9588640000002</v>
      </c>
      <c r="Z2107" s="38">
        <v>10010</v>
      </c>
      <c r="AA2107" s="86">
        <f>+((DETALLE_GD_1[[#This Row],[VALOR X UN (GD)]]-DETALLE_GD_1[[#This Row],[VALOR PPTO]])/DETALLE_GD_1[[#This Row],[VALOR PPTO]])</f>
        <v>3.0403308833823098E-5</v>
      </c>
      <c r="AB2107" s="2">
        <f>+DETALLE_GD_1[[#This Row],[VALOR PPTO]]*DETALLE_GD_1[[#This Row],[CANTIDAD RECIBIDA]]</f>
        <v>1341.9592</v>
      </c>
      <c r="AC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7" s="3">
        <f>+DETALLE_GD_1[[#This Row],[CANTIDAD SOLICITADA]]-DETALLE_GD_1[[#This Row],[DEVOLUCIÓN]]</f>
        <v>8</v>
      </c>
      <c r="AE2107" s="38">
        <f>+_xlfn.XLOOKUP(DETALLE_GD_1[[#This Row],[CODIGO]],PRODUCTOS[CODIGO],PRODUCTOS[DESC CORTA],"",0)</f>
        <v>0</v>
      </c>
    </row>
    <row r="2108" spans="1:31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6"/>
      <c r="V2108" s="2"/>
      <c r="W2108">
        <v>6294</v>
      </c>
      <c r="X2108" s="2">
        <v>6579000000</v>
      </c>
      <c r="Y2108" s="6">
        <v>12140</v>
      </c>
      <c r="Z2108" s="38">
        <v>10010</v>
      </c>
      <c r="AA2108" s="86">
        <f>+((DETALLE_GD_1[[#This Row],[VALOR X UN (GD)]]-DETALLE_GD_1[[#This Row],[VALOR PPTO]])/DETALLE_GD_1[[#This Row],[VALOR PPTO]])</f>
        <v>-8.2372322899505767E-4</v>
      </c>
      <c r="AB2108" s="2">
        <f>+DETALLE_GD_1[[#This Row],[VALOR PPTO]]*DETALLE_GD_1[[#This Row],[CANTIDAD RECIBIDA]]</f>
        <v>12140</v>
      </c>
      <c r="AC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8" s="3">
        <f>+DETALLE_GD_1[[#This Row],[CANTIDAD SOLICITADA]]-DETALLE_GD_1[[#This Row],[DEVOLUCIÓN]]</f>
        <v>4</v>
      </c>
      <c r="AE2108" s="38" t="str">
        <f>+_xlfn.XLOOKUP(DETALLE_GD_1[[#This Row],[CODIGO]],PRODUCTOS[CODIGO],PRODUCTOS[DESC CORTA],"",0)</f>
        <v>ARGOLLA TOALLA BENTON</v>
      </c>
    </row>
    <row r="2109" spans="1:31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6"/>
      <c r="V2109" s="2"/>
      <c r="W2109">
        <v>6294</v>
      </c>
      <c r="X2109" s="2">
        <v>6579000000</v>
      </c>
      <c r="Y2109" s="6">
        <v>14528</v>
      </c>
      <c r="Z2109" s="38">
        <v>10010</v>
      </c>
      <c r="AA2109" s="86">
        <f>+((DETALLE_GD_1[[#This Row],[VALOR X UN (GD)]]-DETALLE_GD_1[[#This Row],[VALOR PPTO]])/DETALLE_GD_1[[#This Row],[VALOR PPTO]])</f>
        <v>-0.13312224669603523</v>
      </c>
      <c r="AB2109" s="2">
        <f>+DETALLE_GD_1[[#This Row],[VALOR PPTO]]*DETALLE_GD_1[[#This Row],[CANTIDAD RECIBIDA]]</f>
        <v>14528</v>
      </c>
      <c r="AC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09" s="3">
        <f>+DETALLE_GD_1[[#This Row],[CANTIDAD SOLICITADA]]-DETALLE_GD_1[[#This Row],[DEVOLUCIÓN]]</f>
        <v>4</v>
      </c>
      <c r="AE2109" s="38" t="str">
        <f>+_xlfn.XLOOKUP(DETALLE_GD_1[[#This Row],[CODIGO]],PRODUCTOS[CODIGO],PRODUCTOS[DESC CORTA],"",0)</f>
        <v>PORTA ROLLO BENTON</v>
      </c>
    </row>
    <row r="2110" spans="1:31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6"/>
      <c r="V2110" s="2"/>
      <c r="W2110">
        <v>6294</v>
      </c>
      <c r="X2110" s="2">
        <v>6579000000</v>
      </c>
      <c r="Y2110" s="6">
        <v>63133.935483999994</v>
      </c>
      <c r="Z2110" s="38">
        <v>10010</v>
      </c>
      <c r="AA2110" s="86">
        <f>+((DETALLE_GD_1[[#This Row],[VALOR X UN (GD)]]-DETALLE_GD_1[[#This Row],[VALOR PPTO]])/DETALLE_GD_1[[#This Row],[VALOR PPTO]])</f>
        <v>0.28816616970097464</v>
      </c>
      <c r="AB2110" s="2">
        <f>+DETALLE_GD_1[[#This Row],[VALOR PPTO]]*DETALLE_GD_1[[#This Row],[CANTIDAD RECIBIDA]]</f>
        <v>63133.935599999997</v>
      </c>
      <c r="AC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0" s="3">
        <f>+DETALLE_GD_1[[#This Row],[CANTIDAD SOLICITADA]]-DETALLE_GD_1[[#This Row],[DEVOLUCIÓN]]</f>
        <v>4</v>
      </c>
      <c r="AE2110" s="38">
        <f>+_xlfn.XLOOKUP(DETALLE_GD_1[[#This Row],[CODIGO]],PRODUCTOS[CODIGO],PRODUCTOS[DESC CORTA],"",0)</f>
        <v>0</v>
      </c>
    </row>
    <row r="2111" spans="1:31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6"/>
      <c r="V2111" s="2"/>
      <c r="W2111">
        <v>6294</v>
      </c>
      <c r="X2111" s="2">
        <v>6579000000</v>
      </c>
      <c r="Y2111" s="6">
        <v>10210.598529999999</v>
      </c>
      <c r="Z2111" s="38">
        <v>10010</v>
      </c>
      <c r="AA2111" s="86">
        <f>+((DETALLE_GD_1[[#This Row],[VALOR X UN (GD)]]-DETALLE_GD_1[[#This Row],[VALOR PPTO]])/DETALLE_GD_1[[#This Row],[VALOR PPTO]])</f>
        <v>-0.16831515801938537</v>
      </c>
      <c r="AB2111" s="2">
        <f>+DETALLE_GD_1[[#This Row],[VALOR PPTO]]*DETALLE_GD_1[[#This Row],[CANTIDAD RECIBIDA]]</f>
        <v>10210.5985</v>
      </c>
      <c r="AC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1" s="3">
        <f>+DETALLE_GD_1[[#This Row],[CANTIDAD SOLICITADA]]-DETALLE_GD_1[[#This Row],[DEVOLUCIÓN]]</f>
        <v>5</v>
      </c>
      <c r="AE2111" s="38" t="str">
        <f>+_xlfn.XLOOKUP(DETALLE_GD_1[[#This Row],[CODIGO]],PRODUCTOS[CODIGO],PRODUCTOS[DESC CORTA],"",0)</f>
        <v>BROCHA 5/8 X4</v>
      </c>
    </row>
    <row r="2112" spans="1:31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6"/>
      <c r="V2112" s="2"/>
      <c r="W2112">
        <v>6294</v>
      </c>
      <c r="X2112" s="2">
        <v>6579000000</v>
      </c>
      <c r="Y2112" s="6">
        <v>4601.7689049999999</v>
      </c>
      <c r="Z2112" s="38">
        <v>10010</v>
      </c>
      <c r="AA2112" s="86">
        <f>+((DETALLE_GD_1[[#This Row],[VALOR X UN (GD)]]-DETALLE_GD_1[[#This Row],[VALOR PPTO]])/DETALLE_GD_1[[#This Row],[VALOR PPTO]])</f>
        <v>-0.24507292738944528</v>
      </c>
      <c r="AB2112" s="2">
        <f>+DETALLE_GD_1[[#This Row],[VALOR PPTO]]*DETALLE_GD_1[[#This Row],[CANTIDAD RECIBIDA]]</f>
        <v>4601.7690000000002</v>
      </c>
      <c r="AC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2" s="3">
        <f>+DETALLE_GD_1[[#This Row],[CANTIDAD SOLICITADA]]-DETALLE_GD_1[[#This Row],[DEVOLUCIÓN]]</f>
        <v>5</v>
      </c>
      <c r="AE2112" s="38">
        <f>+_xlfn.XLOOKUP(DETALLE_GD_1[[#This Row],[CODIGO]],PRODUCTOS[CODIGO],PRODUCTOS[DESC CORTA],"",0)</f>
        <v>0</v>
      </c>
    </row>
    <row r="2113" spans="1:31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6"/>
      <c r="V2113" s="2"/>
      <c r="W2113">
        <v>6294</v>
      </c>
      <c r="X2113" s="2">
        <v>6579000000</v>
      </c>
      <c r="Y2113" s="6">
        <v>28575.132740000001</v>
      </c>
      <c r="Z2113" s="38">
        <v>10010</v>
      </c>
      <c r="AA2113" s="86">
        <f>+((DETALLE_GD_1[[#This Row],[VALOR X UN (GD)]]-DETALLE_GD_1[[#This Row],[VALOR PPTO]])/DETALLE_GD_1[[#This Row],[VALOR PPTO]])</f>
        <v>2.3750370645694318E-3</v>
      </c>
      <c r="AB2113" s="2">
        <f>+DETALLE_GD_1[[#This Row],[VALOR PPTO]]*DETALLE_GD_1[[#This Row],[CANTIDAD RECIBIDA]]</f>
        <v>28575.133000000002</v>
      </c>
      <c r="AC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3" s="3">
        <f>+DETALLE_GD_1[[#This Row],[CANTIDAD SOLICITADA]]-DETALLE_GD_1[[#This Row],[DEVOLUCIÓN]]</f>
        <v>10</v>
      </c>
      <c r="AE2113" s="38" t="str">
        <f>+_xlfn.XLOOKUP(DETALLE_GD_1[[#This Row],[CODIGO]],PRODUCTOS[CODIGO],PRODUCTOS[DESC CORTA],"",0)</f>
        <v>RODILLO CHIPORRO</v>
      </c>
    </row>
    <row r="2114" spans="1:31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6"/>
      <c r="V2114" s="2"/>
      <c r="W2114">
        <v>6294</v>
      </c>
      <c r="X2114" s="2">
        <v>6579000000</v>
      </c>
      <c r="Y2114" s="6">
        <v>136499.94280000002</v>
      </c>
      <c r="Z2114" s="38">
        <v>10010</v>
      </c>
      <c r="AA2114" s="86">
        <f>+((DETALLE_GD_1[[#This Row],[VALOR X UN (GD)]]-DETALLE_GD_1[[#This Row],[VALOR PPTO]])/DETALLE_GD_1[[#This Row],[VALOR PPTO]])</f>
        <v>4.0293056526552117E-7</v>
      </c>
      <c r="AB2114" s="2">
        <f>+DETALLE_GD_1[[#This Row],[VALOR PPTO]]*DETALLE_GD_1[[#This Row],[CANTIDAD RECIBIDA]]</f>
        <v>136499.94500000001</v>
      </c>
      <c r="AC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4" s="3">
        <f>+DETALLE_GD_1[[#This Row],[CANTIDAD SOLICITADA]]-DETALLE_GD_1[[#This Row],[DEVOLUCIÓN]]</f>
        <v>50</v>
      </c>
      <c r="AE2114" s="38" t="str">
        <f>+_xlfn.XLOOKUP(DETALLE_GD_1[[#This Row],[CODIGO]],PRODUCTOS[CODIGO],PRODUCTOS[DESC CORTA],"",0)</f>
        <v>GUARDAPOLVO BLANCO</v>
      </c>
    </row>
    <row r="2115" spans="1:31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6"/>
      <c r="V2115" s="2"/>
      <c r="W2115">
        <v>6294</v>
      </c>
      <c r="X2115" s="2">
        <v>6579000000</v>
      </c>
      <c r="Y2115" s="6">
        <v>62860.503869999957</v>
      </c>
      <c r="Z2115" s="38">
        <v>10010</v>
      </c>
      <c r="AA2115" s="86">
        <f>+((DETALLE_GD_1[[#This Row],[VALOR X UN (GD)]]-DETALLE_GD_1[[#This Row],[VALOR PPTO]])/DETALLE_GD_1[[#This Row],[VALOR PPTO]])</f>
        <v>-0.21187394889283656</v>
      </c>
      <c r="AB2115" s="2">
        <f>+DETALLE_GD_1[[#This Row],[VALOR PPTO]]*DETALLE_GD_1[[#This Row],[CANTIDAD RECIBIDA]]</f>
        <v>62860.503000000004</v>
      </c>
      <c r="AC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15" s="3">
        <f>+DETALLE_GD_1[[#This Row],[CANTIDAD SOLICITADA]]-DETALLE_GD_1[[#This Row],[DEVOLUCIÓN]]</f>
        <v>30</v>
      </c>
      <c r="AE2115" s="38" t="str">
        <f>+_xlfn.XLOOKUP(DETALLE_GD_1[[#This Row],[CODIGO]],PRODUCTOS[CODIGO],PRODUCTOS[DESC CORTA],"",0)</f>
        <v>CUBREJUNTA</v>
      </c>
    </row>
    <row r="2116" spans="1:31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6"/>
      <c r="V2116" s="2"/>
      <c r="W2116">
        <v>6294</v>
      </c>
      <c r="X2116" s="2">
        <v>6579000000</v>
      </c>
      <c r="Y2116" s="6">
        <v>237837.50409999999</v>
      </c>
      <c r="Z2116" s="38">
        <v>10010</v>
      </c>
      <c r="AA2116" s="86">
        <f>+((DETALLE_GD_1[[#This Row],[VALOR X UN (GD)]]-DETALLE_GD_1[[#This Row],[VALOR PPTO]])/DETALLE_GD_1[[#This Row],[VALOR PPTO]])</f>
        <v>-8.2848583591738093E-2</v>
      </c>
      <c r="AB2116" s="2">
        <f>+DETALLE_GD_1[[#This Row],[VALOR PPTO]]*DETALLE_GD_1[[#This Row],[CANTIDAD RECIBIDA]]</f>
        <v>237837.5</v>
      </c>
      <c r="AC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6" s="3">
        <f>+DETALLE_GD_1[[#This Row],[CANTIDAD SOLICITADA]]-DETALLE_GD_1[[#This Row],[DEVOLUCIÓN]]</f>
        <v>100</v>
      </c>
      <c r="AE2116" s="38">
        <f>+_xlfn.XLOOKUP(DETALLE_GD_1[[#This Row],[CODIGO]],PRODUCTOS[CODIGO],PRODUCTOS[DESC CORTA],"",0)</f>
        <v>0</v>
      </c>
    </row>
    <row r="2117" spans="1:31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6" t="s">
        <v>2016</v>
      </c>
      <c r="V2117" s="2">
        <v>48659</v>
      </c>
      <c r="W2117">
        <v>6294</v>
      </c>
      <c r="X2117" s="2">
        <v>6579000000</v>
      </c>
      <c r="Y2117" s="6">
        <v>34391.599999999999</v>
      </c>
      <c r="Z2117" s="38">
        <v>10010</v>
      </c>
      <c r="AA2117" s="86">
        <f>+((DETALLE_GD_1[[#This Row],[VALOR X UN (GD)]]-DETALLE_GD_1[[#This Row],[VALOR PPTO]])/DETALLE_GD_1[[#This Row],[VALOR PPTO]])</f>
        <v>-8.9077242923396804E-2</v>
      </c>
      <c r="AB2117" s="2">
        <f>+DETALLE_GD_1[[#This Row],[VALOR PPTO]]*DETALLE_GD_1[[#This Row],[CANTIDAD RECIBIDA]]</f>
        <v>34391.5</v>
      </c>
      <c r="AC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7" s="3">
        <f>+DETALLE_GD_1[[#This Row],[CANTIDAD SOLICITADA]]-DETALLE_GD_1[[#This Row],[DEVOLUCIÓN]]</f>
        <v>5000</v>
      </c>
      <c r="AE2117" s="38">
        <f>+_xlfn.XLOOKUP(DETALLE_GD_1[[#This Row],[CODIGO]],PRODUCTOS[CODIGO],PRODUCTOS[DESC CORTA],"",0)</f>
        <v>0</v>
      </c>
    </row>
    <row r="2118" spans="1:31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6"/>
      <c r="V2118" s="2"/>
      <c r="W2118">
        <v>6294</v>
      </c>
      <c r="X2118" s="2">
        <v>6579000000</v>
      </c>
      <c r="Y2118" s="6">
        <v>533202.50991891895</v>
      </c>
      <c r="Z2118" s="38">
        <v>10010</v>
      </c>
      <c r="AA2118" s="86">
        <f>+((DETALLE_GD_1[[#This Row],[VALOR X UN (GD)]]-DETALLE_GD_1[[#This Row],[VALOR PPTO]])/DETALLE_GD_1[[#This Row],[VALOR PPTO]])</f>
        <v>-0.96749640146098337</v>
      </c>
      <c r="AB2118" s="2">
        <f>+DETALLE_GD_1[[#This Row],[VALOR PPTO]]*DETALLE_GD_1[[#This Row],[CANTIDAD RECIBIDA]]</f>
        <v>533202.5</v>
      </c>
      <c r="AC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8" s="3">
        <f>+DETALLE_GD_1[[#This Row],[CANTIDAD SOLICITADA]]-DETALLE_GD_1[[#This Row],[DEVOLUCIÓN]]</f>
        <v>5000</v>
      </c>
      <c r="AE2118" s="38" t="str">
        <f>+_xlfn.XLOOKUP(DETALLE_GD_1[[#This Row],[CODIGO]],PRODUCTOS[CODIGO],PRODUCTOS[DESC CORTA],"",0)</f>
        <v>TORNILLO CRS 6X1 5/8</v>
      </c>
    </row>
    <row r="2119" spans="1:31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6" t="s">
        <v>2016</v>
      </c>
      <c r="V2119" s="2">
        <v>1289782</v>
      </c>
      <c r="W2119">
        <v>6294</v>
      </c>
      <c r="X2119" s="2">
        <v>6579000000</v>
      </c>
      <c r="Y2119" s="6">
        <v>92120</v>
      </c>
      <c r="Z2119" s="38">
        <v>10010</v>
      </c>
      <c r="AA2119" s="86">
        <f>+((DETALLE_GD_1[[#This Row],[VALOR X UN (GD)]]-DETALLE_GD_1[[#This Row],[VALOR PPTO]])/DETALLE_GD_1[[#This Row],[VALOR PPTO]])</f>
        <v>0</v>
      </c>
      <c r="AB2119" s="2">
        <f>+DETALLE_GD_1[[#This Row],[VALOR PPTO]]*DETALLE_GD_1[[#This Row],[CANTIDAD RECIBIDA]]</f>
        <v>92120</v>
      </c>
      <c r="AC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19" s="3">
        <f>+DETALLE_GD_1[[#This Row],[CANTIDAD SOLICITADA]]-DETALLE_GD_1[[#This Row],[DEVOLUCIÓN]]</f>
        <v>2</v>
      </c>
      <c r="AE2119" s="38">
        <f>+_xlfn.XLOOKUP(DETALLE_GD_1[[#This Row],[CODIGO]],PRODUCTOS[CODIGO],PRODUCTOS[DESC CORTA],"",0)</f>
        <v>0</v>
      </c>
    </row>
    <row r="2120" spans="1:31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6"/>
      <c r="V2120" s="2"/>
      <c r="W2120">
        <v>6294</v>
      </c>
      <c r="X2120" s="2">
        <v>6579000000</v>
      </c>
      <c r="Y2120" s="6">
        <v>7557.04882</v>
      </c>
      <c r="Z2120" s="38">
        <v>10010</v>
      </c>
      <c r="AA2120" s="86">
        <f>+((DETALLE_GD_1[[#This Row],[VALOR X UN (GD)]]-DETALLE_GD_1[[#This Row],[VALOR PPTO]])/DETALLE_GD_1[[#This Row],[VALOR PPTO]])</f>
        <v>-4.4203630279491375E-2</v>
      </c>
      <c r="AB2120" s="2">
        <f>+DETALLE_GD_1[[#This Row],[VALOR PPTO]]*DETALLE_GD_1[[#This Row],[CANTIDAD RECIBIDA]]</f>
        <v>7557.0489999999991</v>
      </c>
      <c r="AC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0" s="3">
        <f>+DETALLE_GD_1[[#This Row],[CANTIDAD SOLICITADA]]-DETALLE_GD_1[[#This Row],[DEVOLUCIÓN]]</f>
        <v>10</v>
      </c>
      <c r="AE2120" s="38">
        <f>+_xlfn.XLOOKUP(DETALLE_GD_1[[#This Row],[CODIGO]],PRODUCTOS[CODIGO],PRODUCTOS[DESC CORTA],"",0)</f>
        <v>0</v>
      </c>
    </row>
    <row r="2121" spans="1:31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6"/>
      <c r="V2121" s="2"/>
      <c r="W2121">
        <v>6294</v>
      </c>
      <c r="X2121" s="2">
        <v>6579000000</v>
      </c>
      <c r="Y2121" s="6">
        <v>51720.000000000007</v>
      </c>
      <c r="Z2121" s="38">
        <v>10010</v>
      </c>
      <c r="AA2121" s="86">
        <f>+((DETALLE_GD_1[[#This Row],[VALOR X UN (GD)]]-DETALLE_GD_1[[#This Row],[VALOR PPTO]])/DETALLE_GD_1[[#This Row],[VALOR PPTO]])</f>
        <v>0.2140371229698376</v>
      </c>
      <c r="AB2121" s="2">
        <f>+DETALLE_GD_1[[#This Row],[VALOR PPTO]]*DETALLE_GD_1[[#This Row],[CANTIDAD RECIBIDA]]</f>
        <v>51720</v>
      </c>
      <c r="AC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1" s="3">
        <f>+DETALLE_GD_1[[#This Row],[CANTIDAD SOLICITADA]]-DETALLE_GD_1[[#This Row],[DEVOLUCIÓN]]</f>
        <v>60</v>
      </c>
      <c r="AE2121" s="38">
        <f>+_xlfn.XLOOKUP(DETALLE_GD_1[[#This Row],[CODIGO]],PRODUCTOS[CODIGO],PRODUCTOS[DESC CORTA],"",0)</f>
        <v>0</v>
      </c>
    </row>
    <row r="2122" spans="1:31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6"/>
      <c r="V2122" s="2"/>
      <c r="W2122">
        <v>6294</v>
      </c>
      <c r="X2122" s="2">
        <v>6579000000</v>
      </c>
      <c r="Y2122" s="6">
        <v>19003.455494999998</v>
      </c>
      <c r="Z2122" s="38">
        <v>10010</v>
      </c>
      <c r="AA2122" s="86">
        <f>+((DETALLE_GD_1[[#This Row],[VALOR X UN (GD)]]-DETALLE_GD_1[[#This Row],[VALOR PPTO]])/DETALLE_GD_1[[#This Row],[VALOR PPTO]])</f>
        <v>-1.8183535094446528E-4</v>
      </c>
      <c r="AB2122" s="2">
        <f>+DETALLE_GD_1[[#This Row],[VALOR PPTO]]*DETALLE_GD_1[[#This Row],[CANTIDAD RECIBIDA]]</f>
        <v>19003.4555</v>
      </c>
      <c r="AC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2" s="3">
        <f>+DETALLE_GD_1[[#This Row],[CANTIDAD SOLICITADA]]-DETALLE_GD_1[[#This Row],[DEVOLUCIÓN]]</f>
        <v>5</v>
      </c>
      <c r="AE2122" s="38">
        <f>+_xlfn.XLOOKUP(DETALLE_GD_1[[#This Row],[CODIGO]],PRODUCTOS[CODIGO],PRODUCTOS[DESC CORTA],"",0)</f>
        <v>0</v>
      </c>
    </row>
    <row r="2123" spans="1:31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6"/>
      <c r="V2123" s="2"/>
      <c r="W2123">
        <v>6294</v>
      </c>
      <c r="X2123" s="2">
        <v>6579000000</v>
      </c>
      <c r="Y2123" s="6">
        <v>220260</v>
      </c>
      <c r="Z2123" s="38">
        <v>10010</v>
      </c>
      <c r="AA2123" s="86">
        <f>+((DETALLE_GD_1[[#This Row],[VALOR X UN (GD)]]-DETALLE_GD_1[[#This Row],[VALOR PPTO]])/DETALLE_GD_1[[#This Row],[VALOR PPTO]])</f>
        <v>2.4198583492236348E-3</v>
      </c>
      <c r="AB2123" s="2">
        <f>+DETALLE_GD_1[[#This Row],[VALOR PPTO]]*DETALLE_GD_1[[#This Row],[CANTIDAD RECIBIDA]]</f>
        <v>220260</v>
      </c>
      <c r="AC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3" s="3">
        <f>+DETALLE_GD_1[[#This Row],[CANTIDAD SOLICITADA]]-DETALLE_GD_1[[#This Row],[DEVOLUCIÓN]]</f>
        <v>60</v>
      </c>
      <c r="AE2123" s="38" t="str">
        <f>+_xlfn.XLOOKUP(DETALLE_GD_1[[#This Row],[CODIGO]],PRODUCTOS[CODIGO],PRODUCTOS[DESC CORTA],"",0)</f>
        <v>SELLO</v>
      </c>
    </row>
    <row r="2124" spans="1:31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6"/>
      <c r="V2124" s="2"/>
      <c r="W2124">
        <v>6294</v>
      </c>
      <c r="X2124" s="2">
        <v>6579000000</v>
      </c>
      <c r="Y2124" s="6">
        <v>10545.292710000002</v>
      </c>
      <c r="Z2124" s="38">
        <v>10010</v>
      </c>
      <c r="AA2124" s="86">
        <f>+((DETALLE_GD_1[[#This Row],[VALOR X UN (GD)]]-DETALLE_GD_1[[#This Row],[VALOR PPTO]])/DETALLE_GD_1[[#This Row],[VALOR PPTO]])</f>
        <v>8.0197633209320524E-2</v>
      </c>
      <c r="AB2124" s="2">
        <f>+DETALLE_GD_1[[#This Row],[VALOR PPTO]]*DETALLE_GD_1[[#This Row],[CANTIDAD RECIBIDA]]</f>
        <v>10545.2925</v>
      </c>
      <c r="AC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4" s="3">
        <f>+DETALLE_GD_1[[#This Row],[CANTIDAD SOLICITADA]]-DETALLE_GD_1[[#This Row],[DEVOLUCIÓN]]</f>
        <v>5</v>
      </c>
      <c r="AE2124" s="38" t="str">
        <f>+_xlfn.XLOOKUP(DETALLE_GD_1[[#This Row],[CODIGO]],PRODUCTOS[CODIGO],PRODUCTOS[DESC CORTA],"",0)</f>
        <v>TRAPOS DE ASEO</v>
      </c>
    </row>
    <row r="2125" spans="1:31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6"/>
      <c r="V2125" s="2"/>
      <c r="W2125">
        <v>6294</v>
      </c>
      <c r="X2125" s="2">
        <v>6579000000</v>
      </c>
      <c r="Y2125" s="6">
        <v>47567.500819999994</v>
      </c>
      <c r="Z2125" s="38">
        <v>10010</v>
      </c>
      <c r="AA2125" s="86">
        <f>+((DETALLE_GD_1[[#This Row],[VALOR X UN (GD)]]-DETALLE_GD_1[[#This Row],[VALOR PPTO]])/DETALLE_GD_1[[#This Row],[VALOR PPTO]])</f>
        <v>-8.2840174488884255E-2</v>
      </c>
      <c r="AB2125" s="2">
        <f>+DETALLE_GD_1[[#This Row],[VALOR PPTO]]*DETALLE_GD_1[[#This Row],[CANTIDAD RECIBIDA]]</f>
        <v>47567.5</v>
      </c>
      <c r="AC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5" s="3">
        <f>+DETALLE_GD_1[[#This Row],[CANTIDAD SOLICITADA]]-DETALLE_GD_1[[#This Row],[DEVOLUCIÓN]]</f>
        <v>20</v>
      </c>
      <c r="AE2125" s="38">
        <f>+_xlfn.XLOOKUP(DETALLE_GD_1[[#This Row],[CODIGO]],PRODUCTOS[CODIGO],PRODUCTOS[DESC CORTA],"",0)</f>
        <v>0</v>
      </c>
    </row>
    <row r="2126" spans="1:31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6"/>
      <c r="V2126" s="2"/>
      <c r="W2126">
        <v>6294</v>
      </c>
      <c r="X2126" s="2">
        <v>6579000000</v>
      </c>
      <c r="Y2126" s="6">
        <v>209535.01289999983</v>
      </c>
      <c r="Z2126" s="38">
        <v>10010</v>
      </c>
      <c r="AA2126" s="86">
        <f>+((DETALLE_GD_1[[#This Row],[VALOR X UN (GD)]]-DETALLE_GD_1[[#This Row],[VALOR PPTO]])/DETALLE_GD_1[[#This Row],[VALOR PPTO]])</f>
        <v>-0.21186440394853348</v>
      </c>
      <c r="AB2126" s="2">
        <f>+DETALLE_GD_1[[#This Row],[VALOR PPTO]]*DETALLE_GD_1[[#This Row],[CANTIDAD RECIBIDA]]</f>
        <v>209535.01</v>
      </c>
      <c r="AC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26" s="3">
        <f>+DETALLE_GD_1[[#This Row],[CANTIDAD SOLICITADA]]-DETALLE_GD_1[[#This Row],[DEVOLUCIÓN]]</f>
        <v>100</v>
      </c>
      <c r="AE2126" s="38" t="str">
        <f>+_xlfn.XLOOKUP(DETALLE_GD_1[[#This Row],[CODIGO]],PRODUCTOS[CODIGO],PRODUCTOS[DESC CORTA],"",0)</f>
        <v>CUBREJUNTA</v>
      </c>
    </row>
    <row r="2127" spans="1:31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6"/>
      <c r="V2127" s="2"/>
      <c r="W2127">
        <v>6294</v>
      </c>
      <c r="X2127" s="2">
        <v>6579000000</v>
      </c>
      <c r="Y2127" s="6">
        <v>269999.86050000007</v>
      </c>
      <c r="Z2127" s="38">
        <v>10010</v>
      </c>
      <c r="AA2127" s="86">
        <f>+((DETALLE_GD_1[[#This Row],[VALOR X UN (GD)]]-DETALLE_GD_1[[#This Row],[VALOR PPTO]])/DETALLE_GD_1[[#This Row],[VALOR PPTO]])</f>
        <v>5.1851878741837811E-7</v>
      </c>
      <c r="AB2127" s="2">
        <f>+DETALLE_GD_1[[#This Row],[VALOR PPTO]]*DETALLE_GD_1[[#This Row],[CANTIDAD RECIBIDA]]</f>
        <v>269999.86</v>
      </c>
      <c r="AC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7" s="3">
        <f>+DETALLE_GD_1[[#This Row],[CANTIDAD SOLICITADA]]-DETALLE_GD_1[[#This Row],[DEVOLUCIÓN]]</f>
        <v>100</v>
      </c>
      <c r="AE2127" s="38" t="str">
        <f>+_xlfn.XLOOKUP(DETALLE_GD_1[[#This Row],[CODIGO]],PRODUCTOS[CODIGO],PRODUCTOS[DESC CORTA],"",0)</f>
        <v>CORNIZA BLANCA</v>
      </c>
    </row>
    <row r="2128" spans="1:31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6"/>
      <c r="V2128" s="2"/>
      <c r="W2128">
        <v>6294</v>
      </c>
      <c r="X2128" s="2">
        <v>6579000000</v>
      </c>
      <c r="Y2128" s="6">
        <v>28764.000000000004</v>
      </c>
      <c r="Z2128" s="38">
        <v>10010</v>
      </c>
      <c r="AA2128" s="86">
        <f>+((DETALLE_GD_1[[#This Row],[VALOR X UN (GD)]]-DETALLE_GD_1[[#This Row],[VALOR PPTO]])/DETALLE_GD_1[[#This Row],[VALOR PPTO]])</f>
        <v>-0.15561111111111117</v>
      </c>
      <c r="AB2128" s="2">
        <f>+DETALLE_GD_1[[#This Row],[VALOR PPTO]]*DETALLE_GD_1[[#This Row],[CANTIDAD RECIBIDA]]</f>
        <v>28764</v>
      </c>
      <c r="AC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8" s="3">
        <f>+DETALLE_GD_1[[#This Row],[CANTIDAD SOLICITADA]]-DETALLE_GD_1[[#This Row],[DEVOLUCIÓN]]</f>
        <v>94</v>
      </c>
      <c r="AE2128" s="38" t="str">
        <f>+_xlfn.XLOOKUP(DETALLE_GD_1[[#This Row],[CODIGO]],PRODUCTOS[CODIGO],PRODUCTOS[DESC CORTA],"",0)</f>
        <v>ESQUINERO CORNIZA INTERIOR</v>
      </c>
    </row>
    <row r="2129" spans="1:31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6"/>
      <c r="V2129" s="2"/>
      <c r="W2129">
        <v>6294</v>
      </c>
      <c r="X2129" s="2">
        <v>6579000000</v>
      </c>
      <c r="Y2129" s="6">
        <v>72600</v>
      </c>
      <c r="Z2129" s="38">
        <v>10010</v>
      </c>
      <c r="AA2129" s="86">
        <f>+((DETALLE_GD_1[[#This Row],[VALOR X UN (GD)]]-DETALLE_GD_1[[#This Row],[VALOR PPTO]])/DETALLE_GD_1[[#This Row],[VALOR PPTO]])</f>
        <v>-0.12415977961432505</v>
      </c>
      <c r="AB2129" s="2">
        <f>+DETALLE_GD_1[[#This Row],[VALOR PPTO]]*DETALLE_GD_1[[#This Row],[CANTIDAD RECIBIDA]]</f>
        <v>72600</v>
      </c>
      <c r="AC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29" s="3">
        <f>+DETALLE_GD_1[[#This Row],[CANTIDAD SOLICITADA]]-DETALLE_GD_1[[#This Row],[DEVOLUCIÓN]]</f>
        <v>200</v>
      </c>
      <c r="AE2129" s="38" t="str">
        <f>+_xlfn.XLOOKUP(DETALLE_GD_1[[#This Row],[CODIGO]],PRODUCTOS[CODIGO],PRODUCTOS[DESC CORTA],"",0)</f>
        <v>ESQUINERO CORNIZA EXTERIOR</v>
      </c>
    </row>
    <row r="2130" spans="1:31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6"/>
      <c r="V2130" s="2"/>
      <c r="W2130">
        <v>6294</v>
      </c>
      <c r="X2130" s="2">
        <v>6579000000</v>
      </c>
      <c r="Y2130" s="6">
        <v>23990</v>
      </c>
      <c r="Z2130" s="38">
        <v>10010</v>
      </c>
      <c r="AA2130" s="86">
        <f>+((DETALLE_GD_1[[#This Row],[VALOR X UN (GD)]]-DETALLE_GD_1[[#This Row],[VALOR PPTO]])/DETALLE_GD_1[[#This Row],[VALOR PPTO]])</f>
        <v>-2.6260942059192086E-3</v>
      </c>
      <c r="AB2130" s="2">
        <f>+DETALLE_GD_1[[#This Row],[VALOR PPTO]]*DETALLE_GD_1[[#This Row],[CANTIDAD RECIBIDA]]</f>
        <v>23990</v>
      </c>
      <c r="AC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0" s="3">
        <f>+DETALLE_GD_1[[#This Row],[CANTIDAD SOLICITADA]]-DETALLE_GD_1[[#This Row],[DEVOLUCIÓN]]</f>
        <v>5</v>
      </c>
      <c r="AE2130" s="38" t="str">
        <f>+_xlfn.XLOOKUP(DETALLE_GD_1[[#This Row],[CODIGO]],PRODUCTOS[CODIGO],PRODUCTOS[DESC CORTA],"",0)</f>
        <v>CILINDRO 03 LLAVE/LLAVE</v>
      </c>
    </row>
    <row r="2131" spans="1:31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6"/>
      <c r="V2131" s="2"/>
      <c r="W2131">
        <v>6294</v>
      </c>
      <c r="X2131" s="2">
        <v>6579000000</v>
      </c>
      <c r="Y2131" s="6">
        <v>4440.1755039999998</v>
      </c>
      <c r="Z2131" s="38">
        <v>10010</v>
      </c>
      <c r="AA2131" s="86">
        <f>+((DETALLE_GD_1[[#This Row],[VALOR X UN (GD)]]-DETALLE_GD_1[[#This Row],[VALOR PPTO]])/DETALLE_GD_1[[#This Row],[VALOR PPTO]])</f>
        <v>0.95240026092661756</v>
      </c>
      <c r="AB2131" s="2">
        <f>+DETALLE_GD_1[[#This Row],[VALOR PPTO]]*DETALLE_GD_1[[#This Row],[CANTIDAD RECIBIDA]]</f>
        <v>4440.1755999999996</v>
      </c>
      <c r="AC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1" s="3">
        <f>+DETALLE_GD_1[[#This Row],[CANTIDAD SOLICITADA]]-DETALLE_GD_1[[#This Row],[DEVOLUCIÓN]]</f>
        <v>4</v>
      </c>
      <c r="AE2131" s="38">
        <f>+_xlfn.XLOOKUP(DETALLE_GD_1[[#This Row],[CODIGO]],PRODUCTOS[CODIGO],PRODUCTOS[DESC CORTA],"",0)</f>
        <v>0</v>
      </c>
    </row>
    <row r="2132" spans="1:31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6"/>
      <c r="V2132" s="2"/>
      <c r="W2132">
        <v>6294</v>
      </c>
      <c r="X2132" s="2">
        <v>6579000000</v>
      </c>
      <c r="Y2132" s="6">
        <v>121350</v>
      </c>
      <c r="Z2132" s="38">
        <v>10010</v>
      </c>
      <c r="AA2132" s="86">
        <f>+((DETALLE_GD_1[[#This Row],[VALOR X UN (GD)]]-DETALLE_GD_1[[#This Row],[VALOR PPTO]])/DETALLE_GD_1[[#This Row],[VALOR PPTO]])</f>
        <v>-0.38221672847136384</v>
      </c>
      <c r="AB2132" s="2">
        <f>+DETALLE_GD_1[[#This Row],[VALOR PPTO]]*DETALLE_GD_1[[#This Row],[CANTIDAD RECIBIDA]]</f>
        <v>121350</v>
      </c>
      <c r="AC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2" s="3">
        <f>+DETALLE_GD_1[[#This Row],[CANTIDAD SOLICITADA]]-DETALLE_GD_1[[#This Row],[DEVOLUCIÓN]]</f>
        <v>50</v>
      </c>
      <c r="AE2132" s="38" t="str">
        <f>+_xlfn.XLOOKUP(DETALLE_GD_1[[#This Row],[CODIGO]],PRODUCTOS[CODIGO],PRODUCTOS[DESC CORTA],"",0)</f>
        <v>PERFIL ESQUINERO ENCUENTRO</v>
      </c>
    </row>
    <row r="2133" spans="1:31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6"/>
      <c r="V2133" s="2"/>
      <c r="W2133">
        <v>6294</v>
      </c>
      <c r="X2133" s="2">
        <v>6579000000</v>
      </c>
      <c r="Y2133" s="6">
        <v>191460</v>
      </c>
      <c r="Z2133" s="38">
        <v>10010</v>
      </c>
      <c r="AA2133" s="86">
        <f>+((DETALLE_GD_1[[#This Row],[VALOR X UN (GD)]]-DETALLE_GD_1[[#This Row],[VALOR PPTO]])/DETALLE_GD_1[[#This Row],[VALOR PPTO]])</f>
        <v>-0.3628852083986211</v>
      </c>
      <c r="AB2133" s="2">
        <f>+DETALLE_GD_1[[#This Row],[VALOR PPTO]]*DETALLE_GD_1[[#This Row],[CANTIDAD RECIBIDA]]</f>
        <v>191460</v>
      </c>
      <c r="AC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3" s="3">
        <f>+DETALLE_GD_1[[#This Row],[CANTIDAD SOLICITADA]]-DETALLE_GD_1[[#This Row],[DEVOLUCIÓN]]</f>
        <v>60</v>
      </c>
      <c r="AE2133" s="38" t="str">
        <f>+_xlfn.XLOOKUP(DETALLE_GD_1[[#This Row],[CODIGO]],PRODUCTOS[CODIGO],PRODUCTOS[DESC CORTA],"",0)</f>
        <v>PERFIL ESQUINERO INTERIOR</v>
      </c>
    </row>
    <row r="2134" spans="1:31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6"/>
      <c r="V2134" s="2"/>
      <c r="W2134">
        <v>6294</v>
      </c>
      <c r="X2134" s="2">
        <v>6579000000</v>
      </c>
      <c r="Y2134" s="6">
        <v>80724.283626000004</v>
      </c>
      <c r="Z2134" s="38">
        <v>10010</v>
      </c>
      <c r="AA2134" s="86">
        <f>+((DETALLE_GD_1[[#This Row],[VALOR X UN (GD)]]-DETALLE_GD_1[[#This Row],[VALOR PPTO]])/DETALLE_GD_1[[#This Row],[VALOR PPTO]])</f>
        <v>-5.5532708100066814E-3</v>
      </c>
      <c r="AB2134" s="2">
        <f>+DETALLE_GD_1[[#This Row],[VALOR PPTO]]*DETALLE_GD_1[[#This Row],[CANTIDAD RECIBIDA]]</f>
        <v>80724.282200000001</v>
      </c>
      <c r="AC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4" s="3">
        <f>+DETALLE_GD_1[[#This Row],[CANTIDAD SOLICITADA]]-DETALLE_GD_1[[#This Row],[DEVOLUCIÓN]]</f>
        <v>46</v>
      </c>
      <c r="AE2134" s="38" t="str">
        <f>+_xlfn.XLOOKUP(DETALLE_GD_1[[#This Row],[CODIGO]],PRODUCTOS[CODIGO],PRODUCTOS[DESC CORTA],"",0)</f>
        <v>ANGULO BLANCO</v>
      </c>
    </row>
    <row r="2135" spans="1:31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2006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6" t="s">
        <v>2022</v>
      </c>
      <c r="V2135" s="2">
        <v>183518</v>
      </c>
      <c r="W2135">
        <v>6294</v>
      </c>
      <c r="X2135" s="2">
        <v>6579000000</v>
      </c>
      <c r="Y2135" s="6" t="s">
        <v>355</v>
      </c>
      <c r="Z2135" s="38">
        <v>10010</v>
      </c>
      <c r="AA2135" s="86" t="e">
        <f>+((DETALLE_GD_1[[#This Row],[VALOR X UN (GD)]]-DETALLE_GD_1[[#This Row],[VALOR PPTO]])/DETALLE_GD_1[[#This Row],[VALOR PPTO]])</f>
        <v>#DIV/0!</v>
      </c>
      <c r="AB2135" s="2">
        <f>+DETALLE_GD_1[[#This Row],[VALOR PPTO]]*DETALLE_GD_1[[#This Row],[CANTIDAD RECIBIDA]]</f>
        <v>0</v>
      </c>
      <c r="AC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5" s="3">
        <f>+DETALLE_GD_1[[#This Row],[CANTIDAD SOLICITADA]]-DETALLE_GD_1[[#This Row],[DEVOLUCIÓN]]</f>
        <v>10</v>
      </c>
      <c r="AE2135" s="38" t="str">
        <f>+_xlfn.XLOOKUP(DETALLE_GD_1[[#This Row],[CODIGO]],PRODUCTOS[CODIGO],PRODUCTOS[DESC CORTA],"",0)</f>
        <v/>
      </c>
    </row>
    <row r="2136" spans="1:31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6" t="s">
        <v>2024</v>
      </c>
      <c r="V2136" s="2">
        <v>1591191</v>
      </c>
      <c r="W2136">
        <v>6294</v>
      </c>
      <c r="X2136" s="2">
        <v>6579000000</v>
      </c>
      <c r="Y2136" s="6">
        <v>375273.02542800002</v>
      </c>
      <c r="Z2136" s="38">
        <v>10010</v>
      </c>
      <c r="AA2136" s="86">
        <f>+((DETALLE_GD_1[[#This Row],[VALOR X UN (GD)]]-DETALLE_GD_1[[#This Row],[VALOR PPTO]])/DETALLE_GD_1[[#This Row],[VALOR PPTO]])</f>
        <v>-7.8369675821472515E-2</v>
      </c>
      <c r="AB2136" s="2">
        <f>+DETALLE_GD_1[[#This Row],[VALOR PPTO]]*DETALLE_GD_1[[#This Row],[CANTIDAD RECIBIDA]]</f>
        <v>375273.02610000002</v>
      </c>
      <c r="AC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6" s="3">
        <f>+DETALLE_GD_1[[#This Row],[CANTIDAD SOLICITADA]]-DETALLE_GD_1[[#This Row],[DEVOLUCIÓN]]</f>
        <v>21</v>
      </c>
      <c r="AE2136" s="38" t="str">
        <f>+_xlfn.XLOOKUP(DETALLE_GD_1[[#This Row],[CODIGO]],PRODUCTOS[CODIGO],PRODUCTOS[DESC CORTA],"",0)</f>
        <v>VENTILACIÓN PASIVA</v>
      </c>
    </row>
    <row r="2137" spans="1:31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6"/>
      <c r="V2137" s="2"/>
      <c r="W2137">
        <v>6294</v>
      </c>
      <c r="X2137" s="2">
        <v>6579000000</v>
      </c>
      <c r="Y2137" s="6">
        <v>917083.44828000001</v>
      </c>
      <c r="Z2137" s="38">
        <v>10010</v>
      </c>
      <c r="AA2137" s="86">
        <f>+((DETALLE_GD_1[[#This Row],[VALOR X UN (GD)]]-DETALLE_GD_1[[#This Row],[VALOR PPTO]])/DETALLE_GD_1[[#This Row],[VALOR PPTO]])</f>
        <v>-6.3281569552436868E-3</v>
      </c>
      <c r="AB2137" s="2">
        <f>+DETALLE_GD_1[[#This Row],[VALOR PPTO]]*DETALLE_GD_1[[#This Row],[CANTIDAD RECIBIDA]]</f>
        <v>917083.44800000009</v>
      </c>
      <c r="AC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37" s="3">
        <f>+DETALLE_GD_1[[#This Row],[CANTIDAD SOLICITADA]]-DETALLE_GD_1[[#This Row],[DEVOLUCIÓN]]</f>
        <v>40</v>
      </c>
      <c r="AE2137" s="38" t="str">
        <f>+_xlfn.XLOOKUP(DETALLE_GD_1[[#This Row],[CODIGO]],PRODUCTOS[CODIGO],PRODUCTOS[DESC CORTA],"",0)</f>
        <v>SIMPLISIMA</v>
      </c>
    </row>
    <row r="2138" spans="1:31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6"/>
      <c r="V2138" s="2"/>
      <c r="W2138">
        <v>6294</v>
      </c>
      <c r="X2138" s="2">
        <v>6579000000</v>
      </c>
      <c r="Y2138" s="6">
        <v>52425</v>
      </c>
      <c r="Z2138" s="38">
        <v>10010</v>
      </c>
      <c r="AA2138" s="86">
        <f>+((DETALLE_GD_1[[#This Row],[VALOR X UN (GD)]]-DETALLE_GD_1[[#This Row],[VALOR PPTO]])/DETALLE_GD_1[[#This Row],[VALOR PPTO]])</f>
        <v>8.1850271816881218E-2</v>
      </c>
      <c r="AB2138" s="2">
        <f>+DETALLE_GD_1[[#This Row],[VALOR PPTO]]*DETALLE_GD_1[[#This Row],[CANTIDAD RECIBIDA]]</f>
        <v>52425</v>
      </c>
      <c r="AC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8" s="3">
        <f>+DETALLE_GD_1[[#This Row],[CANTIDAD SOLICITADA]]-DETALLE_GD_1[[#This Row],[DEVOLUCIÓN]]</f>
        <v>15</v>
      </c>
      <c r="AE2138" s="38" t="str">
        <f>+_xlfn.XLOOKUP(DETALLE_GD_1[[#This Row],[CODIGO]],PRODUCTOS[CODIGO],PRODUCTOS[DESC CORTA],"",0)</f>
        <v>BURLETE PVC</v>
      </c>
    </row>
    <row r="2139" spans="1:31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6"/>
      <c r="V2139" s="2"/>
      <c r="W2139">
        <v>6294</v>
      </c>
      <c r="X2139" s="2">
        <v>6579000000</v>
      </c>
      <c r="Y2139" s="6">
        <v>72810</v>
      </c>
      <c r="Z2139" s="38">
        <v>10010</v>
      </c>
      <c r="AA2139" s="86">
        <f>+((DETALLE_GD_1[[#This Row],[VALOR X UN (GD)]]-DETALLE_GD_1[[#This Row],[VALOR PPTO]])/DETALLE_GD_1[[#This Row],[VALOR PPTO]])</f>
        <v>-0.38221396786155748</v>
      </c>
      <c r="AB2139" s="2">
        <f>+DETALLE_GD_1[[#This Row],[VALOR PPTO]]*DETALLE_GD_1[[#This Row],[CANTIDAD RECIBIDA]]</f>
        <v>72810</v>
      </c>
      <c r="AC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39" s="3">
        <f>+DETALLE_GD_1[[#This Row],[CANTIDAD SOLICITADA]]-DETALLE_GD_1[[#This Row],[DEVOLUCIÓN]]</f>
        <v>30</v>
      </c>
      <c r="AE2139" s="38" t="str">
        <f>+_xlfn.XLOOKUP(DETALLE_GD_1[[#This Row],[CODIGO]],PRODUCTOS[CODIGO],PRODUCTOS[DESC CORTA],"",0)</f>
        <v>PERFIL ESQUINERO ENCUENTRO</v>
      </c>
    </row>
    <row r="2140" spans="1:31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6"/>
      <c r="V2140" s="2"/>
      <c r="W2140">
        <v>6294</v>
      </c>
      <c r="X2140" s="2">
        <v>6579000000</v>
      </c>
      <c r="Y2140" s="6">
        <v>95730</v>
      </c>
      <c r="Z2140" s="38">
        <v>10010</v>
      </c>
      <c r="AA2140" s="86">
        <f>+((DETALLE_GD_1[[#This Row],[VALOR X UN (GD)]]-DETALLE_GD_1[[#This Row],[VALOR PPTO]])/DETALLE_GD_1[[#This Row],[VALOR PPTO]])</f>
        <v>-0.3628852083986211</v>
      </c>
      <c r="AB2140" s="2">
        <f>+DETALLE_GD_1[[#This Row],[VALOR PPTO]]*DETALLE_GD_1[[#This Row],[CANTIDAD RECIBIDA]]</f>
        <v>95730</v>
      </c>
      <c r="AC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0" s="3">
        <f>+DETALLE_GD_1[[#This Row],[CANTIDAD SOLICITADA]]-DETALLE_GD_1[[#This Row],[DEVOLUCIÓN]]</f>
        <v>30</v>
      </c>
      <c r="AE2140" s="38" t="str">
        <f>+_xlfn.XLOOKUP(DETALLE_GD_1[[#This Row],[CODIGO]],PRODUCTOS[CODIGO],PRODUCTOS[DESC CORTA],"",0)</f>
        <v>PERFIL ESQUINERO INTERIOR</v>
      </c>
    </row>
    <row r="2141" spans="1:31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6"/>
      <c r="V2141" s="2"/>
      <c r="W2141">
        <v>6294</v>
      </c>
      <c r="X2141" s="2">
        <v>6579000000</v>
      </c>
      <c r="Y2141" s="6">
        <v>171360</v>
      </c>
      <c r="Z2141" s="38">
        <v>10010</v>
      </c>
      <c r="AA2141" s="86">
        <f>+((DETALLE_GD_1[[#This Row],[VALOR X UN (GD)]]-DETALLE_GD_1[[#This Row],[VALOR PPTO]])/DETALLE_GD_1[[#This Row],[VALOR PPTO]])</f>
        <v>0</v>
      </c>
      <c r="AB2141" s="2">
        <f>+DETALLE_GD_1[[#This Row],[VALOR PPTO]]*DETALLE_GD_1[[#This Row],[CANTIDAD RECIBIDA]]</f>
        <v>171360</v>
      </c>
      <c r="AC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1" s="3">
        <f>+DETALLE_GD_1[[#This Row],[CANTIDAD SOLICITADA]]-DETALLE_GD_1[[#This Row],[DEVOLUCIÓN]]</f>
        <v>4</v>
      </c>
      <c r="AE2141" s="38" t="str">
        <f>+_xlfn.XLOOKUP(DETALLE_GD_1[[#This Row],[CODIGO]],PRODUCTOS[CODIGO],PRODUCTOS[DESC CORTA],"",0)</f>
        <v>TINA DE ACERO</v>
      </c>
    </row>
    <row r="2142" spans="1:31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6" t="s">
        <v>2016</v>
      </c>
      <c r="V2142" s="2">
        <v>97400</v>
      </c>
      <c r="W2142">
        <v>6294</v>
      </c>
      <c r="X2142" s="2">
        <v>6579000000</v>
      </c>
      <c r="Y2142" s="6">
        <v>97400</v>
      </c>
      <c r="Z2142" s="38">
        <v>10010</v>
      </c>
      <c r="AA2142" s="86">
        <f>+((DETALLE_GD_1[[#This Row],[VALOR X UN (GD)]]-DETALLE_GD_1[[#This Row],[VALOR PPTO]])/DETALLE_GD_1[[#This Row],[VALOR PPTO]])</f>
        <v>0</v>
      </c>
      <c r="AB2142" s="2">
        <f>+DETALLE_GD_1[[#This Row],[VALOR PPTO]]*DETALLE_GD_1[[#This Row],[CANTIDAD RECIBIDA]]</f>
        <v>97400</v>
      </c>
      <c r="AC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2" s="3">
        <f>+DETALLE_GD_1[[#This Row],[CANTIDAD SOLICITADA]]-DETALLE_GD_1[[#This Row],[DEVOLUCIÓN]]</f>
        <v>200</v>
      </c>
      <c r="AE2142" s="38" t="str">
        <f>+_xlfn.XLOOKUP(DETALLE_GD_1[[#This Row],[CODIGO]],PRODUCTOS[CODIGO],PRODUCTOS[DESC CORTA],"",0)</f>
        <v>ESQUINERO PILASTRA PVC</v>
      </c>
    </row>
    <row r="2143" spans="1:31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6" t="s">
        <v>2022</v>
      </c>
      <c r="V2143" s="2">
        <v>4364102</v>
      </c>
      <c r="W2143">
        <v>6294</v>
      </c>
      <c r="X2143" s="2">
        <v>6579000000</v>
      </c>
      <c r="Y2143" s="6">
        <v>3733.9007100000017</v>
      </c>
      <c r="Z2143" s="38">
        <v>10010</v>
      </c>
      <c r="AA2143" s="86">
        <f>+((DETALLE_GD_1[[#This Row],[VALOR X UN (GD)]]-DETALLE_GD_1[[#This Row],[VALOR PPTO]])/DETALLE_GD_1[[#This Row],[VALOR PPTO]])</f>
        <v>2.6567390328128124E-5</v>
      </c>
      <c r="AB2143" s="2">
        <f>+DETALLE_GD_1[[#This Row],[VALOR PPTO]]*DETALLE_GD_1[[#This Row],[CANTIDAD RECIBIDA]]</f>
        <v>3733.9007999999999</v>
      </c>
      <c r="AC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3" s="3">
        <f>+DETALLE_GD_1[[#This Row],[CANTIDAD SOLICITADA]]-DETALLE_GD_1[[#This Row],[DEVOLUCIÓN]]</f>
        <v>2</v>
      </c>
      <c r="AE2143" s="38">
        <f>+_xlfn.XLOOKUP(DETALLE_GD_1[[#This Row],[CODIGO]],PRODUCTOS[CODIGO],PRODUCTOS[DESC CORTA],"",0)</f>
        <v>0</v>
      </c>
    </row>
    <row r="2144" spans="1:31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6"/>
      <c r="V2144" s="2"/>
      <c r="W2144">
        <v>6294</v>
      </c>
      <c r="X2144" s="2">
        <v>6579000000</v>
      </c>
      <c r="Y2144" s="6">
        <v>97400</v>
      </c>
      <c r="Z2144" s="38">
        <v>10010</v>
      </c>
      <c r="AA2144" s="86">
        <f>+((DETALLE_GD_1[[#This Row],[VALOR X UN (GD)]]-DETALLE_GD_1[[#This Row],[VALOR PPTO]])/DETALLE_GD_1[[#This Row],[VALOR PPTO]])</f>
        <v>0</v>
      </c>
      <c r="AB2144" s="2">
        <f>+DETALLE_GD_1[[#This Row],[VALOR PPTO]]*DETALLE_GD_1[[#This Row],[CANTIDAD RECIBIDA]]</f>
        <v>97400</v>
      </c>
      <c r="AC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4" s="3">
        <f>+DETALLE_GD_1[[#This Row],[CANTIDAD SOLICITADA]]-DETALLE_GD_1[[#This Row],[DEVOLUCIÓN]]</f>
        <v>200</v>
      </c>
      <c r="AE2144" s="38" t="str">
        <f>+_xlfn.XLOOKUP(DETALLE_GD_1[[#This Row],[CODIGO]],PRODUCTOS[CODIGO],PRODUCTOS[DESC CORTA],"",0)</f>
        <v>ESQUINERO PILASTRA PVC</v>
      </c>
    </row>
    <row r="2145" spans="1:31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6"/>
      <c r="V2145" s="2"/>
      <c r="W2145">
        <v>6294</v>
      </c>
      <c r="X2145" s="2">
        <v>6579000000</v>
      </c>
      <c r="Y2145" s="6">
        <v>58000</v>
      </c>
      <c r="Z2145" s="38">
        <v>10010</v>
      </c>
      <c r="AA2145" s="86">
        <f>+((DETALLE_GD_1[[#This Row],[VALOR X UN (GD)]]-DETALLE_GD_1[[#This Row],[VALOR PPTO]])/DETALLE_GD_1[[#This Row],[VALOR PPTO]])</f>
        <v>-1.7241379310348748E-4</v>
      </c>
      <c r="AB2145" s="2">
        <f>+DETALLE_GD_1[[#This Row],[VALOR PPTO]]*DETALLE_GD_1[[#This Row],[CANTIDAD RECIBIDA]]</f>
        <v>58000</v>
      </c>
      <c r="AC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5" s="3">
        <f>+DETALLE_GD_1[[#This Row],[CANTIDAD SOLICITADA]]-DETALLE_GD_1[[#This Row],[DEVOLUCIÓN]]</f>
        <v>100</v>
      </c>
      <c r="AE2145" s="38" t="str">
        <f>+_xlfn.XLOOKUP(DETALLE_GD_1[[#This Row],[CODIGO]],PRODUCTOS[CODIGO],PRODUCTOS[DESC CORTA],"",0)</f>
        <v>ESQUINERO GUARDAPOLVO EXTERIOR</v>
      </c>
    </row>
    <row r="2146" spans="1:31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6"/>
      <c r="V2146" s="2"/>
      <c r="W2146">
        <v>6294</v>
      </c>
      <c r="X2146" s="2">
        <v>6579000000</v>
      </c>
      <c r="Y2146" s="6">
        <v>32400</v>
      </c>
      <c r="Z2146" s="38">
        <v>10010</v>
      </c>
      <c r="AA2146" s="86">
        <f>+((DETALLE_GD_1[[#This Row],[VALOR X UN (GD)]]-DETALLE_GD_1[[#This Row],[VALOR PPTO]])/DETALLE_GD_1[[#This Row],[VALOR PPTO]])</f>
        <v>0</v>
      </c>
      <c r="AB2146" s="2">
        <f>+DETALLE_GD_1[[#This Row],[VALOR PPTO]]*DETALLE_GD_1[[#This Row],[CANTIDAD RECIBIDA]]</f>
        <v>32400</v>
      </c>
      <c r="AC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6" s="3">
        <f>+DETALLE_GD_1[[#This Row],[CANTIDAD SOLICITADA]]-DETALLE_GD_1[[#This Row],[DEVOLUCIÓN]]</f>
        <v>100</v>
      </c>
      <c r="AE2146" s="38" t="str">
        <f>+_xlfn.XLOOKUP(DETALLE_GD_1[[#This Row],[CODIGO]],PRODUCTOS[CODIGO],PRODUCTOS[DESC CORTA],"",0)</f>
        <v>ESQUINERO GUARDAPOLVO INTERIOR</v>
      </c>
    </row>
    <row r="2147" spans="1:31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6"/>
      <c r="V2147" s="2"/>
      <c r="W2147">
        <v>6294</v>
      </c>
      <c r="X2147" s="2">
        <v>6579000000</v>
      </c>
      <c r="Y2147" s="6">
        <v>36300</v>
      </c>
      <c r="Z2147" s="38">
        <v>10010</v>
      </c>
      <c r="AA2147" s="86">
        <f>+((DETALLE_GD_1[[#This Row],[VALOR X UN (GD)]]-DETALLE_GD_1[[#This Row],[VALOR PPTO]])/DETALLE_GD_1[[#This Row],[VALOR PPTO]])</f>
        <v>-0.12415977961432505</v>
      </c>
      <c r="AB2147" s="2">
        <f>+DETALLE_GD_1[[#This Row],[VALOR PPTO]]*DETALLE_GD_1[[#This Row],[CANTIDAD RECIBIDA]]</f>
        <v>36300</v>
      </c>
      <c r="AC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7" s="3">
        <f>+DETALLE_GD_1[[#This Row],[CANTIDAD SOLICITADA]]-DETALLE_GD_1[[#This Row],[DEVOLUCIÓN]]</f>
        <v>100</v>
      </c>
      <c r="AE2147" s="38" t="str">
        <f>+_xlfn.XLOOKUP(DETALLE_GD_1[[#This Row],[CODIGO]],PRODUCTOS[CODIGO],PRODUCTOS[DESC CORTA],"",0)</f>
        <v>ESQUINERO CORNIZA EXTERIOR</v>
      </c>
    </row>
    <row r="2148" spans="1:31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6"/>
      <c r="V2148" s="2"/>
      <c r="W2148">
        <v>6294</v>
      </c>
      <c r="X2148" s="2">
        <v>6579000000</v>
      </c>
      <c r="Y2148" s="6">
        <v>20688.000000000004</v>
      </c>
      <c r="Z2148" s="38">
        <v>10010</v>
      </c>
      <c r="AA2148" s="86">
        <f>+((DETALLE_GD_1[[#This Row],[VALOR X UN (GD)]]-DETALLE_GD_1[[#This Row],[VALOR PPTO]])/DETALLE_GD_1[[#This Row],[VALOR PPTO]])</f>
        <v>0.2140371229698376</v>
      </c>
      <c r="AB2148" s="2">
        <f>+DETALLE_GD_1[[#This Row],[VALOR PPTO]]*DETALLE_GD_1[[#This Row],[CANTIDAD RECIBIDA]]</f>
        <v>20688</v>
      </c>
      <c r="AC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8" s="3">
        <f>+DETALLE_GD_1[[#This Row],[CANTIDAD SOLICITADA]]-DETALLE_GD_1[[#This Row],[DEVOLUCIÓN]]</f>
        <v>24</v>
      </c>
      <c r="AE2148" s="38">
        <f>+_xlfn.XLOOKUP(DETALLE_GD_1[[#This Row],[CODIGO]],PRODUCTOS[CODIGO],PRODUCTOS[DESC CORTA],"",0)</f>
        <v>0</v>
      </c>
    </row>
    <row r="2149" spans="1:31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6"/>
      <c r="V2149" s="2"/>
      <c r="W2149">
        <v>6294</v>
      </c>
      <c r="X2149" s="2">
        <v>6579000000</v>
      </c>
      <c r="Y2149" s="6">
        <v>558590.76924000005</v>
      </c>
      <c r="Z2149" s="38">
        <v>10010</v>
      </c>
      <c r="AA2149" s="86">
        <f>+((DETALLE_GD_1[[#This Row],[VALOR X UN (GD)]]-DETALLE_GD_1[[#This Row],[VALOR PPTO]])/DETALLE_GD_1[[#This Row],[VALOR PPTO]])</f>
        <v>-0.61820171637207066</v>
      </c>
      <c r="AB2149" s="2">
        <f>+DETALLE_GD_1[[#This Row],[VALOR PPTO]]*DETALLE_GD_1[[#This Row],[CANTIDAD RECIBIDA]]</f>
        <v>558590.772</v>
      </c>
      <c r="AC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49" s="3">
        <f>+DETALLE_GD_1[[#This Row],[CANTIDAD SOLICITADA]]-DETALLE_GD_1[[#This Row],[DEVOLUCIÓN]]</f>
        <v>60</v>
      </c>
      <c r="AE2149" s="38" t="str">
        <f>+_xlfn.XLOOKUP(DETALLE_GD_1[[#This Row],[CODIGO]],PRODUCTOS[CODIGO],PRODUCTOS[DESC CORTA],"",0)</f>
        <v>SOPORTE TINA</v>
      </c>
    </row>
    <row r="2150" spans="1:31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6"/>
      <c r="V2150" s="2"/>
      <c r="W2150">
        <v>6294</v>
      </c>
      <c r="X2150" s="2">
        <v>6579000000</v>
      </c>
      <c r="Y2150" s="6">
        <v>1419525.7199999995</v>
      </c>
      <c r="Z2150" s="38">
        <v>10010</v>
      </c>
      <c r="AA2150" s="86">
        <f>+((DETALLE_GD_1[[#This Row],[VALOR X UN (GD)]]-DETALLE_GD_1[[#This Row],[VALOR PPTO]])/DETALLE_GD_1[[#This Row],[VALOR PPTO]])</f>
        <v>-5.9588710481868014E-2</v>
      </c>
      <c r="AB2150" s="2">
        <f>+DETALLE_GD_1[[#This Row],[VALOR PPTO]]*DETALLE_GD_1[[#This Row],[CANTIDAD RECIBIDA]]</f>
        <v>1419525.6</v>
      </c>
      <c r="AC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0" s="3">
        <f>+DETALLE_GD_1[[#This Row],[CANTIDAD SOLICITADA]]-DETALLE_GD_1[[#This Row],[DEVOLUCIÓN]]</f>
        <v>3000</v>
      </c>
      <c r="AE2150" s="38" t="str">
        <f>+_xlfn.XLOOKUP(DETALLE_GD_1[[#This Row],[CODIGO]],PRODUCTOS[CODIGO],PRODUCTOS[DESC CORTA],"",0)</f>
        <v>TORNILLO SIMPSON 6"</v>
      </c>
    </row>
    <row r="2151" spans="1:31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6"/>
      <c r="V2151" s="2"/>
      <c r="W2151">
        <v>6294</v>
      </c>
      <c r="X2151" s="2">
        <v>6579000000</v>
      </c>
      <c r="Y2151" s="6">
        <v>2242783.9959000004</v>
      </c>
      <c r="Z2151" s="38">
        <v>10010</v>
      </c>
      <c r="AA2151" s="86">
        <f>+((DETALLE_GD_1[[#This Row],[VALOR X UN (GD)]]-DETALLE_GD_1[[#This Row],[VALOR PPTO]])/DETALLE_GD_1[[#This Row],[VALOR PPTO]])</f>
        <v>1.1236035223392839E-4</v>
      </c>
      <c r="AB2151" s="2">
        <f>+DETALLE_GD_1[[#This Row],[VALOR PPTO]]*DETALLE_GD_1[[#This Row],[CANTIDAD RECIBIDA]]</f>
        <v>2242783.9980000001</v>
      </c>
      <c r="AC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51" s="3">
        <f>+DETALLE_GD_1[[#This Row],[CANTIDAD SOLICITADA]]-DETALLE_GD_1[[#This Row],[DEVOLUCIÓN]]</f>
        <v>140</v>
      </c>
      <c r="AE2151" s="38" t="str">
        <f>+_xlfn.XLOOKUP(DETALLE_GD_1[[#This Row],[CODIGO]],PRODUCTOS[CODIGO],PRODUCTOS[DESC CORTA],"",0)</f>
        <v>VOCANITA EMPAPELADA MURO</v>
      </c>
    </row>
    <row r="2152" spans="1:31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6"/>
      <c r="V2152" s="2"/>
      <c r="W2152">
        <v>6294</v>
      </c>
      <c r="X2152" s="2">
        <v>6579000000</v>
      </c>
      <c r="Y2152" s="6">
        <v>194379.88500000001</v>
      </c>
      <c r="Z2152" s="38">
        <v>10010</v>
      </c>
      <c r="AA2152" s="86">
        <f>+((DETALLE_GD_1[[#This Row],[VALOR X UN (GD)]]-DETALLE_GD_1[[#This Row],[VALOR PPTO]])/DETALLE_GD_1[[#This Row],[VALOR PPTO]])</f>
        <v>5.1445648445811355E-7</v>
      </c>
      <c r="AB2152" s="2">
        <f>+DETALLE_GD_1[[#This Row],[VALOR PPTO]]*DETALLE_GD_1[[#This Row],[CANTIDAD RECIBIDA]]</f>
        <v>194379.9</v>
      </c>
      <c r="AC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2" s="3">
        <f>+DETALLE_GD_1[[#This Row],[CANTIDAD SOLICITADA]]-DETALLE_GD_1[[#This Row],[DEVOLUCIÓN]]</f>
        <v>500</v>
      </c>
      <c r="AE2152" s="38">
        <f>+_xlfn.XLOOKUP(DETALLE_GD_1[[#This Row],[CODIGO]],PRODUCTOS[CODIGO],PRODUCTOS[DESC CORTA],"",0)</f>
        <v>0</v>
      </c>
    </row>
    <row r="2153" spans="1:31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6"/>
      <c r="V2153" s="2"/>
      <c r="W2153">
        <v>6294</v>
      </c>
      <c r="X2153" s="2">
        <v>6579000000</v>
      </c>
      <c r="Y2153" s="6">
        <v>94849.173339999994</v>
      </c>
      <c r="Z2153" s="38">
        <v>10010</v>
      </c>
      <c r="AA2153" s="86">
        <f>+((DETALLE_GD_1[[#This Row],[VALOR X UN (GD)]]-DETALLE_GD_1[[#This Row],[VALOR PPTO]])/DETALLE_GD_1[[#This Row],[VALOR PPTO]])</f>
        <v>-1.8344914633241259E-6</v>
      </c>
      <c r="AB2153" s="2">
        <f>+DETALLE_GD_1[[#This Row],[VALOR PPTO]]*DETALLE_GD_1[[#This Row],[CANTIDAD RECIBIDA]]</f>
        <v>94849.173999999999</v>
      </c>
      <c r="AC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3" s="3">
        <f>+DETALLE_GD_1[[#This Row],[CANTIDAD SOLICITADA]]-DETALLE_GD_1[[#This Row],[DEVOLUCIÓN]]</f>
        <v>20</v>
      </c>
      <c r="AE2153" s="38">
        <f>+_xlfn.XLOOKUP(DETALLE_GD_1[[#This Row],[CODIGO]],PRODUCTOS[CODIGO],PRODUCTOS[DESC CORTA],"",0)</f>
        <v>0</v>
      </c>
    </row>
    <row r="2154" spans="1:31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6"/>
      <c r="V2154" s="2"/>
      <c r="W2154">
        <v>6294</v>
      </c>
      <c r="X2154" s="2">
        <v>6579000000</v>
      </c>
      <c r="Y2154" s="6">
        <v>35197.460000000006</v>
      </c>
      <c r="Z2154" s="38">
        <v>10010</v>
      </c>
      <c r="AA2154" s="86">
        <f>+((DETALLE_GD_1[[#This Row],[VALOR X UN (GD)]]-DETALLE_GD_1[[#This Row],[VALOR PPTO]])/DETALLE_GD_1[[#This Row],[VALOR PPTO]])</f>
        <v>-1.4205554371625315E-5</v>
      </c>
      <c r="AB2154" s="2">
        <f>+DETALLE_GD_1[[#This Row],[VALOR PPTO]]*DETALLE_GD_1[[#This Row],[CANTIDAD RECIBIDA]]</f>
        <v>35197.5</v>
      </c>
      <c r="AC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4" s="3">
        <f>+DETALLE_GD_1[[#This Row],[CANTIDAD SOLICITADA]]-DETALLE_GD_1[[#This Row],[DEVOLUCIÓN]]</f>
        <v>1000</v>
      </c>
      <c r="AE2154" s="38">
        <f>+_xlfn.XLOOKUP(DETALLE_GD_1[[#This Row],[CODIGO]],PRODUCTOS[CODIGO],PRODUCTOS[DESC CORTA],"",0)</f>
        <v>0</v>
      </c>
    </row>
    <row r="2155" spans="1:31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6" t="s">
        <v>2024</v>
      </c>
      <c r="V2155" s="2">
        <v>763858</v>
      </c>
      <c r="W2155">
        <v>6294</v>
      </c>
      <c r="X2155" s="2">
        <v>6579000000</v>
      </c>
      <c r="Y2155" s="6">
        <v>30212.828690000009</v>
      </c>
      <c r="Z2155" s="38">
        <v>10010</v>
      </c>
      <c r="AA2155" s="86">
        <f>+((DETALLE_GD_1[[#This Row],[VALOR X UN (GD)]]-DETALLE_GD_1[[#This Row],[VALOR PPTO]])/DETALLE_GD_1[[#This Row],[VALOR PPTO]])</f>
        <v>5.6598473449896557E-6</v>
      </c>
      <c r="AB2155" s="2">
        <f>+DETALLE_GD_1[[#This Row],[VALOR PPTO]]*DETALLE_GD_1[[#This Row],[CANTIDAD RECIBIDA]]</f>
        <v>30212.829000000002</v>
      </c>
      <c r="AC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5" s="3">
        <f>+DETALLE_GD_1[[#This Row],[CANTIDAD SOLICITADA]]-DETALLE_GD_1[[#This Row],[DEVOLUCIÓN]]</f>
        <v>10</v>
      </c>
      <c r="AE2155" s="38" t="str">
        <f>+_xlfn.XLOOKUP(DETALLE_GD_1[[#This Row],[CODIGO]],PRODUCTOS[CODIGO],PRODUCTOS[DESC CORTA],"",0)</f>
        <v>TOPE DE PUERTA</v>
      </c>
    </row>
    <row r="2156" spans="1:31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6"/>
      <c r="V2156" s="2"/>
      <c r="W2156">
        <v>6294</v>
      </c>
      <c r="X2156" s="2">
        <v>6579000000</v>
      </c>
      <c r="Y2156" s="6">
        <v>291694</v>
      </c>
      <c r="Z2156" s="38">
        <v>10010</v>
      </c>
      <c r="AA2156" s="86">
        <f>+((DETALLE_GD_1[[#This Row],[VALOR X UN (GD)]]-DETALLE_GD_1[[#This Row],[VALOR PPTO]])/DETALLE_GD_1[[#This Row],[VALOR PPTO]])</f>
        <v>-2.2732726761606342E-2</v>
      </c>
      <c r="AB2156" s="2">
        <f>+DETALLE_GD_1[[#This Row],[VALOR PPTO]]*DETALLE_GD_1[[#This Row],[CANTIDAD RECIBIDA]]</f>
        <v>291694</v>
      </c>
      <c r="AC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6" s="3">
        <f>+DETALLE_GD_1[[#This Row],[CANTIDAD SOLICITADA]]-DETALLE_GD_1[[#This Row],[DEVOLUCIÓN]]</f>
        <v>2</v>
      </c>
      <c r="AE2156" s="38" t="str">
        <f>+_xlfn.XLOOKUP(DETALLE_GD_1[[#This Row],[CODIGO]],PRODUCTOS[CODIGO],PRODUCTOS[DESC CORTA],"",0)</f>
        <v>KIT PREC</v>
      </c>
    </row>
    <row r="2157" spans="1:31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6"/>
      <c r="V2157" s="2"/>
      <c r="W2157">
        <v>6294</v>
      </c>
      <c r="X2157" s="2">
        <v>6579000000</v>
      </c>
      <c r="Y2157" s="6" t="s">
        <v>355</v>
      </c>
      <c r="Z2157" s="38">
        <v>10010</v>
      </c>
      <c r="AA2157" s="86" t="e">
        <f>+((DETALLE_GD_1[[#This Row],[VALOR X UN (GD)]]-DETALLE_GD_1[[#This Row],[VALOR PPTO]])/DETALLE_GD_1[[#This Row],[VALOR PPTO]])</f>
        <v>#DIV/0!</v>
      </c>
      <c r="AB2157" s="2">
        <f>+DETALLE_GD_1[[#This Row],[VALOR PPTO]]*DETALLE_GD_1[[#This Row],[CANTIDAD RECIBIDA]]</f>
        <v>0</v>
      </c>
      <c r="AC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7" s="3">
        <f>+DETALLE_GD_1[[#This Row],[CANTIDAD SOLICITADA]]-DETALLE_GD_1[[#This Row],[DEVOLUCIÓN]]</f>
        <v>2</v>
      </c>
      <c r="AE2157" s="38" t="str">
        <f>+_xlfn.XLOOKUP(DETALLE_GD_1[[#This Row],[CODIGO]],PRODUCTOS[CODIGO],PRODUCTOS[DESC CORTA],"",0)</f>
        <v/>
      </c>
    </row>
    <row r="2158" spans="1:31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6"/>
      <c r="V2158" s="2"/>
      <c r="W2158">
        <v>6294</v>
      </c>
      <c r="X2158" s="2">
        <v>6579000000</v>
      </c>
      <c r="Y2158" s="6">
        <v>26952</v>
      </c>
      <c r="Z2158" s="38">
        <v>10010</v>
      </c>
      <c r="AA2158" s="86">
        <f>+((DETALLE_GD_1[[#This Row],[VALOR X UN (GD)]]-DETALLE_GD_1[[#This Row],[VALOR PPTO]])/DETALLE_GD_1[[#This Row],[VALOR PPTO]])</f>
        <v>-7.3092905906797269E-3</v>
      </c>
      <c r="AB2158" s="2">
        <f>+DETALLE_GD_1[[#This Row],[VALOR PPTO]]*DETALLE_GD_1[[#This Row],[CANTIDAD RECIBIDA]]</f>
        <v>26952</v>
      </c>
      <c r="AC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8" s="3">
        <f>+DETALLE_GD_1[[#This Row],[CANTIDAD SOLICITADA]]-DETALLE_GD_1[[#This Row],[DEVOLUCIÓN]]</f>
        <v>4</v>
      </c>
      <c r="AE2158" s="38" t="str">
        <f>+_xlfn.XLOOKUP(DETALLE_GD_1[[#This Row],[CODIGO]],PRODUCTOS[CODIGO],PRODUCTOS[DESC CORTA],"",0)</f>
        <v>CERRADURA DE EMB</v>
      </c>
    </row>
    <row r="2159" spans="1:31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6"/>
      <c r="V2159" s="2"/>
      <c r="W2159">
        <v>6294</v>
      </c>
      <c r="X2159" s="2">
        <v>6579000000</v>
      </c>
      <c r="Y2159" s="6">
        <v>19192</v>
      </c>
      <c r="Z2159" s="38">
        <v>10010</v>
      </c>
      <c r="AA2159" s="86">
        <f>+((DETALLE_GD_1[[#This Row],[VALOR X UN (GD)]]-DETALLE_GD_1[[#This Row],[VALOR PPTO]])/DETALLE_GD_1[[#This Row],[VALOR PPTO]])</f>
        <v>-2.6052521884118384E-3</v>
      </c>
      <c r="AB2159" s="2">
        <f>+DETALLE_GD_1[[#This Row],[VALOR PPTO]]*DETALLE_GD_1[[#This Row],[CANTIDAD RECIBIDA]]</f>
        <v>19192</v>
      </c>
      <c r="AC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59" s="3">
        <f>+DETALLE_GD_1[[#This Row],[CANTIDAD SOLICITADA]]-DETALLE_GD_1[[#This Row],[DEVOLUCIÓN]]</f>
        <v>4</v>
      </c>
      <c r="AE2159" s="38" t="str">
        <f>+_xlfn.XLOOKUP(DETALLE_GD_1[[#This Row],[CODIGO]],PRODUCTOS[CODIGO],PRODUCTOS[DESC CORTA],"",0)</f>
        <v>CILINDRO 03 LLAVE/LLAVE</v>
      </c>
    </row>
    <row r="2160" spans="1:31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6"/>
      <c r="V2160" s="2"/>
      <c r="W2160">
        <v>6294</v>
      </c>
      <c r="X2160" s="2">
        <v>6579000000</v>
      </c>
      <c r="Y2160" s="6">
        <v>20336</v>
      </c>
      <c r="Z2160" s="38">
        <v>10010</v>
      </c>
      <c r="AA2160" s="86">
        <f>+((DETALLE_GD_1[[#This Row],[VALOR X UN (GD)]]-DETALLE_GD_1[[#This Row],[VALOR PPTO]])/DETALLE_GD_1[[#This Row],[VALOR PPTO]])</f>
        <v>-2.9996066089693157E-3</v>
      </c>
      <c r="AB2160" s="2">
        <f>+DETALLE_GD_1[[#This Row],[VALOR PPTO]]*DETALLE_GD_1[[#This Row],[CANTIDAD RECIBIDA]]</f>
        <v>20336</v>
      </c>
      <c r="AC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0" s="3">
        <f>+DETALLE_GD_1[[#This Row],[CANTIDAD SOLICITADA]]-DETALLE_GD_1[[#This Row],[DEVOLUCIÓN]]</f>
        <v>4</v>
      </c>
      <c r="AE2160" s="38" t="str">
        <f>+_xlfn.XLOOKUP(DETALLE_GD_1[[#This Row],[CODIGO]],PRODUCTOS[CODIGO],PRODUCTOS[DESC CORTA],"",0)</f>
        <v>MANILLA JUEGO</v>
      </c>
    </row>
    <row r="2161" spans="1:31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6"/>
      <c r="V2161" s="2"/>
      <c r="W2161">
        <v>6294</v>
      </c>
      <c r="X2161" s="2">
        <v>6579000000</v>
      </c>
      <c r="Y2161" s="6">
        <v>5640</v>
      </c>
      <c r="Z2161" s="38">
        <v>10010</v>
      </c>
      <c r="AA2161" s="86">
        <f>+((DETALLE_GD_1[[#This Row],[VALOR X UN (GD)]]-DETALLE_GD_1[[#This Row],[VALOR PPTO]])/DETALLE_GD_1[[#This Row],[VALOR PPTO]])</f>
        <v>3.6702127659574466E-2</v>
      </c>
      <c r="AB2161" s="2">
        <f>+DETALLE_GD_1[[#This Row],[VALOR PPTO]]*DETALLE_GD_1[[#This Row],[CANTIDAD RECIBIDA]]</f>
        <v>5640</v>
      </c>
      <c r="AC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1" s="3">
        <f>+DETALLE_GD_1[[#This Row],[CANTIDAD SOLICITADA]]-DETALLE_GD_1[[#This Row],[DEVOLUCIÓN]]</f>
        <v>4</v>
      </c>
      <c r="AE2161" s="38" t="str">
        <f>+_xlfn.XLOOKUP(DETALLE_GD_1[[#This Row],[CODIGO]],PRODUCTOS[CODIGO],PRODUCTOS[DESC CORTA],"",0)</f>
        <v>BOCALLAVE B1 800 ACCESO</v>
      </c>
    </row>
    <row r="2162" spans="1:31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6"/>
      <c r="V2162" s="2"/>
      <c r="W2162">
        <v>6294</v>
      </c>
      <c r="X2162" s="2">
        <v>6579000000</v>
      </c>
      <c r="Y2162" s="6">
        <v>104767.50644999991</v>
      </c>
      <c r="Z2162" s="38">
        <v>10010</v>
      </c>
      <c r="AA2162" s="86">
        <f>+((DETALLE_GD_1[[#This Row],[VALOR X UN (GD)]]-DETALLE_GD_1[[#This Row],[VALOR PPTO]])/DETALLE_GD_1[[#This Row],[VALOR PPTO]])</f>
        <v>-0.12938654022542587</v>
      </c>
      <c r="AB2162" s="2">
        <f>+DETALLE_GD_1[[#This Row],[VALOR PPTO]]*DETALLE_GD_1[[#This Row],[CANTIDAD RECIBIDA]]</f>
        <v>104767.505</v>
      </c>
      <c r="AC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2" s="3">
        <f>+DETALLE_GD_1[[#This Row],[CANTIDAD SOLICITADA]]-DETALLE_GD_1[[#This Row],[DEVOLUCIÓN]]</f>
        <v>50</v>
      </c>
      <c r="AE2162" s="38" t="str">
        <f>+_xlfn.XLOOKUP(DETALLE_GD_1[[#This Row],[CODIGO]],PRODUCTOS[CODIGO],PRODUCTOS[DESC CORTA],"",0)</f>
        <v>CUBREJUNTA</v>
      </c>
    </row>
    <row r="2163" spans="1:31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2009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6" t="s">
        <v>2022</v>
      </c>
      <c r="V2163" s="2">
        <v>1352722</v>
      </c>
      <c r="W2163">
        <v>6294</v>
      </c>
      <c r="X2163" s="2">
        <v>6579000000</v>
      </c>
      <c r="Y2163" s="6" t="s">
        <v>355</v>
      </c>
      <c r="Z2163" s="38">
        <v>10010</v>
      </c>
      <c r="AA2163" s="86" t="e">
        <f>+((DETALLE_GD_1[[#This Row],[VALOR X UN (GD)]]-DETALLE_GD_1[[#This Row],[VALOR PPTO]])/DETALLE_GD_1[[#This Row],[VALOR PPTO]])</f>
        <v>#DIV/0!</v>
      </c>
      <c r="AB2163" s="2">
        <f>+DETALLE_GD_1[[#This Row],[VALOR PPTO]]*DETALLE_GD_1[[#This Row],[CANTIDAD RECIBIDA]]</f>
        <v>0</v>
      </c>
      <c r="AC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3" s="3">
        <f>+DETALLE_GD_1[[#This Row],[CANTIDAD SOLICITADA]]-DETALLE_GD_1[[#This Row],[DEVOLUCIÓN]]</f>
        <v>5</v>
      </c>
      <c r="AE2163" s="38" t="str">
        <f>+_xlfn.XLOOKUP(DETALLE_GD_1[[#This Row],[CODIGO]],PRODUCTOS[CODIGO],PRODUCTOS[DESC CORTA],"",0)</f>
        <v/>
      </c>
    </row>
    <row r="2164" spans="1:31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6"/>
      <c r="V2164" s="2"/>
      <c r="W2164">
        <v>6294</v>
      </c>
      <c r="X2164" s="2">
        <v>6579000000</v>
      </c>
      <c r="Y2164" s="6">
        <v>110819.45454599996</v>
      </c>
      <c r="Z2164" s="38">
        <v>10010</v>
      </c>
      <c r="AA2164" s="86">
        <f>+((DETALLE_GD_1[[#This Row],[VALOR X UN (GD)]]-DETALLE_GD_1[[#This Row],[VALOR PPTO]])/DETALLE_GD_1[[#This Row],[VALOR PPTO]])</f>
        <v>-4.1012654469409861E-6</v>
      </c>
      <c r="AB2164" s="2">
        <f>+DETALLE_GD_1[[#This Row],[VALOR PPTO]]*DETALLE_GD_1[[#This Row],[CANTIDAD RECIBIDA]]</f>
        <v>110819.4546</v>
      </c>
      <c r="AC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4" s="3">
        <f>+DETALLE_GD_1[[#This Row],[CANTIDAD SOLICITADA]]-DETALLE_GD_1[[#This Row],[DEVOLUCIÓN]]</f>
        <v>3</v>
      </c>
      <c r="AE2164" s="38" t="str">
        <f>+_xlfn.XLOOKUP(DETALLE_GD_1[[#This Row],[CODIGO]],PRODUCTOS[CODIGO],PRODUCTOS[DESC CORTA],"",0)</f>
        <v>CLAVO R20</v>
      </c>
    </row>
    <row r="2165" spans="1:31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6"/>
      <c r="V2165" s="2"/>
      <c r="W2165">
        <v>6294</v>
      </c>
      <c r="X2165" s="2">
        <v>6579000000</v>
      </c>
      <c r="Y2165" s="6">
        <v>446685</v>
      </c>
      <c r="Z2165" s="38">
        <v>10010</v>
      </c>
      <c r="AA2165" s="86">
        <f>+((DETALLE_GD_1[[#This Row],[VALOR X UN (GD)]]-DETALLE_GD_1[[#This Row],[VALOR PPTO]])/DETALLE_GD_1[[#This Row],[VALOR PPTO]])</f>
        <v>0.31745637193995779</v>
      </c>
      <c r="AB2165" s="2">
        <f>+DETALLE_GD_1[[#This Row],[VALOR PPTO]]*DETALLE_GD_1[[#This Row],[CANTIDAD RECIBIDA]]</f>
        <v>446685</v>
      </c>
      <c r="AC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65" s="3">
        <f>+DETALLE_GD_1[[#This Row],[CANTIDAD SOLICITADA]]-DETALLE_GD_1[[#This Row],[DEVOLUCIÓN]]</f>
        <v>15</v>
      </c>
      <c r="AE2165" s="38">
        <f>+_xlfn.XLOOKUP(DETALLE_GD_1[[#This Row],[CODIGO]],PRODUCTOS[CODIGO],PRODUCTOS[DESC CORTA],"",0)</f>
        <v>0</v>
      </c>
    </row>
    <row r="2166" spans="1:31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6"/>
      <c r="V2166" s="2"/>
      <c r="W2166">
        <v>6294</v>
      </c>
      <c r="X2166" s="2">
        <v>6579000000</v>
      </c>
      <c r="Y2166" s="6" t="s">
        <v>355</v>
      </c>
      <c r="Z2166" s="38">
        <v>10010</v>
      </c>
      <c r="AA2166" s="86" t="e">
        <f>+((DETALLE_GD_1[[#This Row],[VALOR X UN (GD)]]-DETALLE_GD_1[[#This Row],[VALOR PPTO]])/DETALLE_GD_1[[#This Row],[VALOR PPTO]])</f>
        <v>#DIV/0!</v>
      </c>
      <c r="AB2166" s="2">
        <f>+DETALLE_GD_1[[#This Row],[VALOR PPTO]]*DETALLE_GD_1[[#This Row],[CANTIDAD RECIBIDA]]</f>
        <v>0</v>
      </c>
      <c r="AC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6" s="3">
        <f>+DETALLE_GD_1[[#This Row],[CANTIDAD SOLICITADA]]-DETALLE_GD_1[[#This Row],[DEVOLUCIÓN]]</f>
        <v>10</v>
      </c>
      <c r="AE2166" s="38" t="str">
        <f>+_xlfn.XLOOKUP(DETALLE_GD_1[[#This Row],[CODIGO]],PRODUCTOS[CODIGO],PRODUCTOS[DESC CORTA],"",0)</f>
        <v/>
      </c>
    </row>
    <row r="2167" spans="1:31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6"/>
      <c r="V2167" s="2"/>
      <c r="W2167">
        <v>6294</v>
      </c>
      <c r="X2167" s="2">
        <v>6579000000</v>
      </c>
      <c r="Y2167" s="6">
        <v>45115.090909999999</v>
      </c>
      <c r="Z2167" s="38">
        <v>10010</v>
      </c>
      <c r="AA2167" s="86">
        <f>+((DETALLE_GD_1[[#This Row],[VALOR X UN (GD)]]-DETALLE_GD_1[[#This Row],[VALOR PPTO]])/DETALLE_GD_1[[#This Row],[VALOR PPTO]])</f>
        <v>-2.0170634256362076E-6</v>
      </c>
      <c r="AB2167" s="2">
        <f>+DETALLE_GD_1[[#This Row],[VALOR PPTO]]*DETALLE_GD_1[[#This Row],[CANTIDAD RECIBIDA]]</f>
        <v>45115.091</v>
      </c>
      <c r="AC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7" s="3">
        <f>+DETALLE_GD_1[[#This Row],[CANTIDAD SOLICITADA]]-DETALLE_GD_1[[#This Row],[DEVOLUCIÓN]]</f>
        <v>2</v>
      </c>
      <c r="AE2167" s="38">
        <f>+_xlfn.XLOOKUP(DETALLE_GD_1[[#This Row],[CODIGO]],PRODUCTOS[CODIGO],PRODUCTOS[DESC CORTA],"",0)</f>
        <v>0</v>
      </c>
    </row>
    <row r="2168" spans="1:31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6"/>
      <c r="V2168" s="2"/>
      <c r="W2168">
        <v>6294</v>
      </c>
      <c r="X2168" s="2">
        <v>6579000000</v>
      </c>
      <c r="Y2168" s="6">
        <v>506250</v>
      </c>
      <c r="Z2168" s="38">
        <v>10010</v>
      </c>
      <c r="AA2168" s="86">
        <f>+((DETALLE_GD_1[[#This Row],[VALOR X UN (GD)]]-DETALLE_GD_1[[#This Row],[VALOR PPTO]])/DETALLE_GD_1[[#This Row],[VALOR PPTO]])</f>
        <v>-0.20122666666666664</v>
      </c>
      <c r="AB2168" s="2">
        <f>+DETALLE_GD_1[[#This Row],[VALOR PPTO]]*DETALLE_GD_1[[#This Row],[CANTIDAD RECIBIDA]]</f>
        <v>506250</v>
      </c>
      <c r="AC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8" s="3">
        <f>+DETALLE_GD_1[[#This Row],[CANTIDAD SOLICITADA]]-DETALLE_GD_1[[#This Row],[DEVOLUCIÓN]]</f>
        <v>5</v>
      </c>
      <c r="AE2168" s="38">
        <f>+_xlfn.XLOOKUP(DETALLE_GD_1[[#This Row],[CODIGO]],PRODUCTOS[CODIGO],PRODUCTOS[DESC CORTA],"",0)</f>
        <v>0</v>
      </c>
    </row>
    <row r="2169" spans="1:31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6"/>
      <c r="V2169" s="2"/>
      <c r="W2169">
        <v>6294</v>
      </c>
      <c r="X2169" s="2">
        <v>6579000000</v>
      </c>
      <c r="Y2169" s="6">
        <v>533202.50991891895</v>
      </c>
      <c r="Z2169" s="38">
        <v>10010</v>
      </c>
      <c r="AA2169" s="86">
        <f>+((DETALLE_GD_1[[#This Row],[VALOR X UN (GD)]]-DETALLE_GD_1[[#This Row],[VALOR PPTO]])/DETALLE_GD_1[[#This Row],[VALOR PPTO]])</f>
        <v>-0.96749640146098337</v>
      </c>
      <c r="AB2169" s="2">
        <f>+DETALLE_GD_1[[#This Row],[VALOR PPTO]]*DETALLE_GD_1[[#This Row],[CANTIDAD RECIBIDA]]</f>
        <v>533202.5</v>
      </c>
      <c r="AC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69" s="3">
        <f>+DETALLE_GD_1[[#This Row],[CANTIDAD SOLICITADA]]-DETALLE_GD_1[[#This Row],[DEVOLUCIÓN]]</f>
        <v>5000</v>
      </c>
      <c r="AE2169" s="38" t="str">
        <f>+_xlfn.XLOOKUP(DETALLE_GD_1[[#This Row],[CODIGO]],PRODUCTOS[CODIGO],PRODUCTOS[DESC CORTA],"",0)</f>
        <v>TORNILLO CRS 6X1 5/8</v>
      </c>
    </row>
    <row r="2170" spans="1:31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6"/>
      <c r="V2170" s="2"/>
      <c r="W2170">
        <v>6294</v>
      </c>
      <c r="X2170" s="2">
        <v>6579000000</v>
      </c>
      <c r="Y2170" s="6" t="s">
        <v>355</v>
      </c>
      <c r="Z2170" s="38">
        <v>10010</v>
      </c>
      <c r="AA2170" s="86" t="e">
        <f>+((DETALLE_GD_1[[#This Row],[VALOR X UN (GD)]]-DETALLE_GD_1[[#This Row],[VALOR PPTO]])/DETALLE_GD_1[[#This Row],[VALOR PPTO]])</f>
        <v>#DIV/0!</v>
      </c>
      <c r="AB2170" s="2">
        <f>+DETALLE_GD_1[[#This Row],[VALOR PPTO]]*DETALLE_GD_1[[#This Row],[CANTIDAD RECIBIDA]]</f>
        <v>0</v>
      </c>
      <c r="AC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0" s="3">
        <f>+DETALLE_GD_1[[#This Row],[CANTIDAD SOLICITADA]]-DETALLE_GD_1[[#This Row],[DEVOLUCIÓN]]</f>
        <v>3</v>
      </c>
      <c r="AE2170" s="38" t="str">
        <f>+_xlfn.XLOOKUP(DETALLE_GD_1[[#This Row],[CODIGO]],PRODUCTOS[CODIGO],PRODUCTOS[DESC CORTA],"",0)</f>
        <v/>
      </c>
    </row>
    <row r="2171" spans="1:31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6" t="s">
        <v>2012</v>
      </c>
      <c r="V2171" s="2">
        <v>1200862</v>
      </c>
      <c r="W2171">
        <v>6294</v>
      </c>
      <c r="X2171" s="2">
        <v>6579000000</v>
      </c>
      <c r="Y2171" s="6">
        <v>476280</v>
      </c>
      <c r="Z2171" s="38">
        <v>10010</v>
      </c>
      <c r="AA2171" s="86">
        <f>+((DETALLE_GD_1[[#This Row],[VALOR X UN (GD)]]-DETALLE_GD_1[[#This Row],[VALOR PPTO]])/DETALLE_GD_1[[#This Row],[VALOR PPTO]])</f>
        <v>-1.9729990551776301E-2</v>
      </c>
      <c r="AB2171" s="2">
        <f>+DETALLE_GD_1[[#This Row],[VALOR PPTO]]*DETALLE_GD_1[[#This Row],[CANTIDAD RECIBIDA]]</f>
        <v>476280</v>
      </c>
      <c r="AC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1" s="3">
        <f>+DETALLE_GD_1[[#This Row],[CANTIDAD SOLICITADA]]-DETALLE_GD_1[[#This Row],[DEVOLUCIÓN]]</f>
        <v>9</v>
      </c>
      <c r="AE2171" s="38" t="str">
        <f>+_xlfn.XLOOKUP(DETALLE_GD_1[[#This Row],[CODIGO]],PRODUCTOS[CODIGO],PRODUCTOS[DESC CORTA],"",0)</f>
        <v/>
      </c>
    </row>
    <row r="2172" spans="1:31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6"/>
      <c r="V2172" s="2"/>
      <c r="W2172">
        <v>6294</v>
      </c>
      <c r="X2172" s="2">
        <v>6579000000</v>
      </c>
      <c r="Y2172" s="6">
        <v>466856.99999999994</v>
      </c>
      <c r="Z2172" s="38">
        <v>10010</v>
      </c>
      <c r="AA2172" s="86">
        <f>+((DETALLE_GD_1[[#This Row],[VALOR X UN (GD)]]-DETALLE_GD_1[[#This Row],[VALOR PPTO]])/DETALLE_GD_1[[#This Row],[VALOR PPTO]])</f>
        <v>1.6493358780096941E-4</v>
      </c>
      <c r="AB2172" s="2">
        <f>+DETALLE_GD_1[[#This Row],[VALOR PPTO]]*DETALLE_GD_1[[#This Row],[CANTIDAD RECIBIDA]]</f>
        <v>466857</v>
      </c>
      <c r="AC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72" s="3">
        <f>+DETALLE_GD_1[[#This Row],[CANTIDAD SOLICITADA]]-DETALLE_GD_1[[#This Row],[DEVOLUCIÓN]]</f>
        <v>9</v>
      </c>
      <c r="AE2172" s="38" t="str">
        <f>+_xlfn.XLOOKUP(DETALLE_GD_1[[#This Row],[CODIGO]],PRODUCTOS[CODIGO],PRODUCTOS[DESC CORTA],"",0)</f>
        <v>PUERTA INTERIOR</v>
      </c>
    </row>
    <row r="2173" spans="1:31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6"/>
      <c r="V2173" s="2"/>
      <c r="W2173">
        <v>6294</v>
      </c>
      <c r="X2173" s="2">
        <v>6579000000</v>
      </c>
      <c r="Y2173" s="6">
        <v>31032.000000000004</v>
      </c>
      <c r="Z2173" s="38">
        <v>10010</v>
      </c>
      <c r="AA2173" s="86">
        <f>+((DETALLE_GD_1[[#This Row],[VALOR X UN (GD)]]-DETALLE_GD_1[[#This Row],[VALOR PPTO]])/DETALLE_GD_1[[#This Row],[VALOR PPTO]])</f>
        <v>0.2140371229698376</v>
      </c>
      <c r="AB2173" s="2">
        <f>+DETALLE_GD_1[[#This Row],[VALOR PPTO]]*DETALLE_GD_1[[#This Row],[CANTIDAD RECIBIDA]]</f>
        <v>31032</v>
      </c>
      <c r="AC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3" s="3">
        <f>+DETALLE_GD_1[[#This Row],[CANTIDAD SOLICITADA]]-DETALLE_GD_1[[#This Row],[DEVOLUCIÓN]]</f>
        <v>36</v>
      </c>
      <c r="AE2173" s="38">
        <f>+_xlfn.XLOOKUP(DETALLE_GD_1[[#This Row],[CODIGO]],PRODUCTOS[CODIGO],PRODUCTOS[DESC CORTA],"",0)</f>
        <v>0</v>
      </c>
    </row>
    <row r="2174" spans="1:31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6"/>
      <c r="V2174" s="2"/>
      <c r="W2174">
        <v>6294</v>
      </c>
      <c r="X2174" s="2">
        <v>6579000000</v>
      </c>
      <c r="Y2174" s="6">
        <v>132156</v>
      </c>
      <c r="Z2174" s="38">
        <v>10010</v>
      </c>
      <c r="AA2174" s="86">
        <f>+((DETALLE_GD_1[[#This Row],[VALOR X UN (GD)]]-DETALLE_GD_1[[#This Row],[VALOR PPTO]])/DETALLE_GD_1[[#This Row],[VALOR PPTO]])</f>
        <v>2.4213838191228334E-3</v>
      </c>
      <c r="AB2174" s="2">
        <f>+DETALLE_GD_1[[#This Row],[VALOR PPTO]]*DETALLE_GD_1[[#This Row],[CANTIDAD RECIBIDA]]</f>
        <v>132156</v>
      </c>
      <c r="AC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4" s="3">
        <f>+DETALLE_GD_1[[#This Row],[CANTIDAD SOLICITADA]]-DETALLE_GD_1[[#This Row],[DEVOLUCIÓN]]</f>
        <v>36</v>
      </c>
      <c r="AE2174" s="38" t="str">
        <f>+_xlfn.XLOOKUP(DETALLE_GD_1[[#This Row],[CODIGO]],PRODUCTOS[CODIGO],PRODUCTOS[DESC CORTA],"",0)</f>
        <v>SELLO</v>
      </c>
    </row>
    <row r="2175" spans="1:31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6"/>
      <c r="V2175" s="2"/>
      <c r="W2175">
        <v>6294</v>
      </c>
      <c r="X2175" s="2">
        <v>6579000000</v>
      </c>
      <c r="Y2175" s="6">
        <v>33035.321376</v>
      </c>
      <c r="Z2175" s="38">
        <v>10010</v>
      </c>
      <c r="AA2175" s="86">
        <f>+((DETALLE_GD_1[[#This Row],[VALOR X UN (GD)]]-DETALLE_GD_1[[#This Row],[VALOR PPTO]])/DETALLE_GD_1[[#This Row],[VALOR PPTO]])</f>
        <v>2.3994899422923075E-2</v>
      </c>
      <c r="AB2175" s="2">
        <f>+DETALLE_GD_1[[#This Row],[VALOR PPTO]]*DETALLE_GD_1[[#This Row],[CANTIDAD RECIBIDA]]</f>
        <v>33035.320800000001</v>
      </c>
      <c r="AC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5" s="3">
        <f>+DETALLE_GD_1[[#This Row],[CANTIDAD SOLICITADA]]-DETALLE_GD_1[[#This Row],[DEVOLUCIÓN]]</f>
        <v>24</v>
      </c>
      <c r="AE2175" s="38">
        <f>+_xlfn.XLOOKUP(DETALLE_GD_1[[#This Row],[CODIGO]],PRODUCTOS[CODIGO],PRODUCTOS[DESC CORTA],"",0)</f>
        <v>0</v>
      </c>
    </row>
    <row r="2176" spans="1:31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707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6"/>
      <c r="V2176" s="2"/>
      <c r="W2176">
        <v>6294</v>
      </c>
      <c r="X2176" s="2">
        <v>6579000000</v>
      </c>
      <c r="Y2176" s="6" t="s">
        <v>355</v>
      </c>
      <c r="Z2176" s="38">
        <v>10010</v>
      </c>
      <c r="AA2176" s="86" t="e">
        <f>+((DETALLE_GD_1[[#This Row],[VALOR X UN (GD)]]-DETALLE_GD_1[[#This Row],[VALOR PPTO]])/DETALLE_GD_1[[#This Row],[VALOR PPTO]])</f>
        <v>#DIV/0!</v>
      </c>
      <c r="AB2176" s="2">
        <f>+DETALLE_GD_1[[#This Row],[VALOR PPTO]]*DETALLE_GD_1[[#This Row],[CANTIDAD RECIBIDA]]</f>
        <v>0</v>
      </c>
      <c r="AC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6" s="3">
        <f>+DETALLE_GD_1[[#This Row],[CANTIDAD SOLICITADA]]-DETALLE_GD_1[[#This Row],[DEVOLUCIÓN]]</f>
        <v>24</v>
      </c>
      <c r="AE2176" s="38" t="str">
        <f>+_xlfn.XLOOKUP(DETALLE_GD_1[[#This Row],[CODIGO]],PRODUCTOS[CODIGO],PRODUCTOS[DESC CORTA],"",0)</f>
        <v/>
      </c>
    </row>
    <row r="2177" spans="1:31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6"/>
      <c r="V2177" s="2"/>
      <c r="W2177">
        <v>6294</v>
      </c>
      <c r="X2177" s="2">
        <v>6579000000</v>
      </c>
      <c r="Y2177" s="6">
        <v>1866.9503550000009</v>
      </c>
      <c r="Z2177" s="38">
        <v>10010</v>
      </c>
      <c r="AA2177" s="86">
        <f>+((DETALLE_GD_1[[#This Row],[VALOR X UN (GD)]]-DETALLE_GD_1[[#This Row],[VALOR PPTO]])/DETALLE_GD_1[[#This Row],[VALOR PPTO]])</f>
        <v>2.6567390328128124E-5</v>
      </c>
      <c r="AB2177" s="2">
        <f>+DETALLE_GD_1[[#This Row],[VALOR PPTO]]*DETALLE_GD_1[[#This Row],[CANTIDAD RECIBIDA]]</f>
        <v>1866.9503999999999</v>
      </c>
      <c r="AC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7" s="3">
        <f>+DETALLE_GD_1[[#This Row],[CANTIDAD SOLICITADA]]-DETALLE_GD_1[[#This Row],[DEVOLUCIÓN]]</f>
        <v>1</v>
      </c>
      <c r="AE2177" s="38">
        <f>+_xlfn.XLOOKUP(DETALLE_GD_1[[#This Row],[CODIGO]],PRODUCTOS[CODIGO],PRODUCTOS[DESC CORTA],"",0)</f>
        <v>0</v>
      </c>
    </row>
    <row r="2178" spans="1:31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559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6" t="s">
        <v>2021</v>
      </c>
      <c r="V2178" s="2">
        <v>108000</v>
      </c>
      <c r="W2178">
        <v>6294</v>
      </c>
      <c r="X2178" s="2">
        <v>6579000000</v>
      </c>
      <c r="Y2178" s="6">
        <v>458280</v>
      </c>
      <c r="Z2178" s="38">
        <v>10010</v>
      </c>
      <c r="AA2178" s="86">
        <f>+((DETALLE_GD_1[[#This Row],[VALOR X UN (GD)]]-DETALLE_GD_1[[#This Row],[VALOR PPTO]])/DETALLE_GD_1[[#This Row],[VALOR PPTO]])</f>
        <v>-0.76433621366849958</v>
      </c>
      <c r="AB2178" s="2">
        <f>+DETALLE_GD_1[[#This Row],[VALOR PPTO]]*DETALLE_GD_1[[#This Row],[CANTIDAD RECIBIDA]]</f>
        <v>458280</v>
      </c>
      <c r="AC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8" s="3">
        <f>+DETALLE_GD_1[[#This Row],[CANTIDAD SOLICITADA]]-DETALLE_GD_1[[#This Row],[DEVOLUCIÓN]]</f>
        <v>90</v>
      </c>
      <c r="AE2178" s="38" t="str">
        <f>+_xlfn.XLOOKUP(DETALLE_GD_1[[#This Row],[CODIGO]],PRODUCTOS[CODIGO],PRODUCTOS[DESC CORTA],"",0)</f>
        <v/>
      </c>
    </row>
    <row r="2179" spans="1:31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6" t="s">
        <v>2022</v>
      </c>
      <c r="V2179" s="2">
        <v>19102272</v>
      </c>
      <c r="W2179">
        <v>6294</v>
      </c>
      <c r="X2179" s="2">
        <v>6579000000</v>
      </c>
      <c r="Y2179" s="6">
        <v>7557.04882</v>
      </c>
      <c r="Z2179" s="38">
        <v>10010</v>
      </c>
      <c r="AA2179" s="86">
        <f>+((DETALLE_GD_1[[#This Row],[VALOR X UN (GD)]]-DETALLE_GD_1[[#This Row],[VALOR PPTO]])/DETALLE_GD_1[[#This Row],[VALOR PPTO]])</f>
        <v>-4.4203630279491375E-2</v>
      </c>
      <c r="AB2179" s="2">
        <f>+DETALLE_GD_1[[#This Row],[VALOR PPTO]]*DETALLE_GD_1[[#This Row],[CANTIDAD RECIBIDA]]</f>
        <v>7557.0489999999991</v>
      </c>
      <c r="AC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79" s="3">
        <f>+DETALLE_GD_1[[#This Row],[CANTIDAD SOLICITADA]]-DETALLE_GD_1[[#This Row],[DEVOLUCIÓN]]</f>
        <v>10</v>
      </c>
      <c r="AE2179" s="38">
        <f>+_xlfn.XLOOKUP(DETALLE_GD_1[[#This Row],[CODIGO]],PRODUCTOS[CODIGO],PRODUCTOS[DESC CORTA],"",0)</f>
        <v>0</v>
      </c>
    </row>
    <row r="2180" spans="1:31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6"/>
      <c r="V2180" s="2"/>
      <c r="W2180">
        <v>6294</v>
      </c>
      <c r="X2180" s="2">
        <v>6579000000</v>
      </c>
      <c r="Y2180" s="6">
        <v>1559.59933</v>
      </c>
      <c r="Z2180" s="38">
        <v>10010</v>
      </c>
      <c r="AA2180" s="86">
        <f>+((DETALLE_GD_1[[#This Row],[VALOR X UN (GD)]]-DETALLE_GD_1[[#This Row],[VALOR PPTO]])/DETALLE_GD_1[[#This Row],[VALOR PPTO]])</f>
        <v>2.5679669684433674E-4</v>
      </c>
      <c r="AB2180" s="2">
        <f>+DETALLE_GD_1[[#This Row],[VALOR PPTO]]*DETALLE_GD_1[[#This Row],[CANTIDAD RECIBIDA]]</f>
        <v>1559.5994999999998</v>
      </c>
      <c r="AC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0" s="3">
        <f>+DETALLE_GD_1[[#This Row],[CANTIDAD SOLICITADA]]-DETALLE_GD_1[[#This Row],[DEVOLUCIÓN]]</f>
        <v>5</v>
      </c>
      <c r="AE2180" s="38" t="str">
        <f>+_xlfn.XLOOKUP(DETALLE_GD_1[[#This Row],[CODIGO]],PRODUCTOS[CODIGO],PRODUCTOS[DESC CORTA],"",0)</f>
        <v>CINTA EMBALAJE TRANSPARENTE</v>
      </c>
    </row>
    <row r="2181" spans="1:31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6"/>
      <c r="V2181" s="2"/>
      <c r="W2181">
        <v>6294</v>
      </c>
      <c r="X2181" s="2">
        <v>6579000000</v>
      </c>
      <c r="Y2181" s="6">
        <v>7129824</v>
      </c>
      <c r="Z2181" s="38">
        <v>10010</v>
      </c>
      <c r="AA2181" s="86">
        <f>+((DETALLE_GD_1[[#This Row],[VALOR X UN (GD)]]-DETALLE_GD_1[[#This Row],[VALOR PPTO]])/DETALLE_GD_1[[#This Row],[VALOR PPTO]])</f>
        <v>-0.20330628391388064</v>
      </c>
      <c r="AB2181" s="2">
        <f>+DETALLE_GD_1[[#This Row],[VALOR PPTO]]*DETALLE_GD_1[[#This Row],[CANTIDAD RECIBIDA]]</f>
        <v>7129824</v>
      </c>
      <c r="AC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1" s="3">
        <f>+DETALLE_GD_1[[#This Row],[CANTIDAD SOLICITADA]]-DETALLE_GD_1[[#This Row],[DEVOLUCIÓN]]</f>
        <v>1248</v>
      </c>
      <c r="AE2181" s="38">
        <f>+_xlfn.XLOOKUP(DETALLE_GD_1[[#This Row],[CODIGO]],PRODUCTOS[CODIGO],PRODUCTOS[DESC CORTA],"",0)</f>
        <v>0</v>
      </c>
    </row>
    <row r="2182" spans="1:31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6"/>
      <c r="V2182" s="2"/>
      <c r="W2182">
        <v>6294</v>
      </c>
      <c r="X2182" s="2">
        <v>6579000000</v>
      </c>
      <c r="Y2182" s="6">
        <v>0</v>
      </c>
      <c r="Z2182" s="38">
        <v>10010</v>
      </c>
      <c r="AA2182" s="86" t="e">
        <f>+((DETALLE_GD_1[[#This Row],[VALOR X UN (GD)]]-DETALLE_GD_1[[#This Row],[VALOR PPTO]])/DETALLE_GD_1[[#This Row],[VALOR PPTO]])</f>
        <v>#DIV/0!</v>
      </c>
      <c r="AB2182" s="2">
        <f>+DETALLE_GD_1[[#This Row],[VALOR PPTO]]*DETALLE_GD_1[[#This Row],[CANTIDAD RECIBIDA]]</f>
        <v>0</v>
      </c>
      <c r="AC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2" s="3">
        <f>+DETALLE_GD_1[[#This Row],[CANTIDAD SOLICITADA]]-DETALLE_GD_1[[#This Row],[DEVOLUCIÓN]]</f>
        <v>20</v>
      </c>
      <c r="AE2182" s="38" t="str">
        <f>+_xlfn.XLOOKUP(DETALLE_GD_1[[#This Row],[CODIGO]],PRODUCTOS[CODIGO],PRODUCTOS[DESC CORTA],"",0)</f>
        <v>HOLDOWN TENSIONADOR</v>
      </c>
    </row>
    <row r="2183" spans="1:31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6"/>
      <c r="V2183" s="2"/>
      <c r="W2183">
        <v>6294</v>
      </c>
      <c r="X2183" s="2">
        <v>6579000000</v>
      </c>
      <c r="Y2183" s="6">
        <v>2657563.5326399999</v>
      </c>
      <c r="Z2183" s="38">
        <v>10010</v>
      </c>
      <c r="AA2183" s="86">
        <f>+((DETALLE_GD_1[[#This Row],[VALOR X UN (GD)]]-DETALLE_GD_1[[#This Row],[VALOR PPTO]])/DETALLE_GD_1[[#This Row],[VALOR PPTO]])</f>
        <v>1.6561961136119494E-2</v>
      </c>
      <c r="AB2183" s="2">
        <f>+DETALLE_GD_1[[#This Row],[VALOR PPTO]]*DETALLE_GD_1[[#This Row],[CANTIDAD RECIBIDA]]</f>
        <v>2657563.5359999998</v>
      </c>
      <c r="AC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3" s="3">
        <f>+DETALLE_GD_1[[#This Row],[CANTIDAD SOLICITADA]]-DETALLE_GD_1[[#This Row],[DEVOLUCIÓN]]</f>
        <v>120</v>
      </c>
      <c r="AE2183" s="38" t="str">
        <f>+_xlfn.XLOOKUP(DETALLE_GD_1[[#This Row],[CODIGO]],PRODUCTOS[CODIGO],PRODUCTOS[DESC CORTA],"",0)</f>
        <v>VOLCANITA EMPAPELADA CIELO</v>
      </c>
    </row>
    <row r="2184" spans="1:31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797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6"/>
      <c r="V2184" s="2"/>
      <c r="W2184">
        <v>6294</v>
      </c>
      <c r="X2184" s="2">
        <v>6579000000</v>
      </c>
      <c r="Y2184" s="6" t="s">
        <v>355</v>
      </c>
      <c r="Z2184" s="38">
        <v>10010</v>
      </c>
      <c r="AA2184" s="86" t="e">
        <f>+((DETALLE_GD_1[[#This Row],[VALOR X UN (GD)]]-DETALLE_GD_1[[#This Row],[VALOR PPTO]])/DETALLE_GD_1[[#This Row],[VALOR PPTO]])</f>
        <v>#DIV/0!</v>
      </c>
      <c r="AB2184" s="2">
        <f>+DETALLE_GD_1[[#This Row],[VALOR PPTO]]*DETALLE_GD_1[[#This Row],[CANTIDAD RECIBIDA]]</f>
        <v>0</v>
      </c>
      <c r="AC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84" s="3">
        <f>+DETALLE_GD_1[[#This Row],[CANTIDAD SOLICITADA]]-DETALLE_GD_1[[#This Row],[DEVOLUCIÓN]]</f>
        <v>48</v>
      </c>
      <c r="AE2184" s="38" t="str">
        <f>+_xlfn.XLOOKUP(DETALLE_GD_1[[#This Row],[CODIGO]],PRODUCTOS[CODIGO],PRODUCTOS[DESC CORTA],"",0)</f>
        <v/>
      </c>
    </row>
    <row r="2185" spans="1:31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6"/>
      <c r="V2185" s="2"/>
      <c r="W2185">
        <v>6294</v>
      </c>
      <c r="X2185" s="2">
        <v>6579000000</v>
      </c>
      <c r="Y2185" s="6">
        <v>2242783.9959000004</v>
      </c>
      <c r="Z2185" s="38">
        <v>10010</v>
      </c>
      <c r="AA2185" s="86">
        <f>+((DETALLE_GD_1[[#This Row],[VALOR X UN (GD)]]-DETALLE_GD_1[[#This Row],[VALOR PPTO]])/DETALLE_GD_1[[#This Row],[VALOR PPTO]])</f>
        <v>9.1405146542315158E-5</v>
      </c>
      <c r="AB2185" s="2">
        <f>+DETALLE_GD_1[[#This Row],[VALOR PPTO]]*DETALLE_GD_1[[#This Row],[CANTIDAD RECIBIDA]]</f>
        <v>2242783.9980000001</v>
      </c>
      <c r="AC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5" s="3">
        <f>+DETALLE_GD_1[[#This Row],[CANTIDAD SOLICITADA]]-DETALLE_GD_1[[#This Row],[DEVOLUCIÓN]]</f>
        <v>140</v>
      </c>
      <c r="AE2185" s="38" t="str">
        <f>+_xlfn.XLOOKUP(DETALLE_GD_1[[#This Row],[CODIGO]],PRODUCTOS[CODIGO],PRODUCTOS[DESC CORTA],"",0)</f>
        <v>VOCANITA EMPAPELADA MURO</v>
      </c>
    </row>
    <row r="2186" spans="1:31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6"/>
      <c r="V2186" s="2"/>
      <c r="W2186">
        <v>6294</v>
      </c>
      <c r="X2186" s="2">
        <v>6579000000</v>
      </c>
      <c r="Y2186" s="6">
        <v>1228776.2228000003</v>
      </c>
      <c r="Z2186" s="38">
        <v>10010</v>
      </c>
      <c r="AA2186" s="86">
        <f>+((DETALLE_GD_1[[#This Row],[VALOR X UN (GD)]]-DETALLE_GD_1[[#This Row],[VALOR PPTO]])/DETALLE_GD_1[[#This Row],[VALOR PPTO]])</f>
        <v>-1.8229519378380471E-7</v>
      </c>
      <c r="AB2186" s="2">
        <f>+DETALLE_GD_1[[#This Row],[VALOR PPTO]]*DETALLE_GD_1[[#This Row],[CANTIDAD RECIBIDA]]</f>
        <v>1228776.2239999999</v>
      </c>
      <c r="AC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6" s="3">
        <f>+DETALLE_GD_1[[#This Row],[CANTIDAD SOLICITADA]]-DETALLE_GD_1[[#This Row],[DEVOLUCIÓN]]</f>
        <v>80</v>
      </c>
      <c r="AE2186" s="38" t="str">
        <f>+_xlfn.XLOOKUP(DETALLE_GD_1[[#This Row],[CODIGO]],PRODUCTOS[CODIGO],PRODUCTOS[DESC CORTA],"",0)</f>
        <v>PINO 3X8X320</v>
      </c>
    </row>
    <row r="2187" spans="1:31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6"/>
      <c r="V2187" s="2"/>
      <c r="W2187">
        <v>6294</v>
      </c>
      <c r="X2187" s="2">
        <v>6579000000</v>
      </c>
      <c r="Y2187" s="6">
        <v>3412617.0849120007</v>
      </c>
      <c r="Z2187" s="38">
        <v>10010</v>
      </c>
      <c r="AA2187" s="86">
        <f>+((DETALLE_GD_1[[#This Row],[VALOR X UN (GD)]]-DETALLE_GD_1[[#This Row],[VALOR PPTO]])/DETALLE_GD_1[[#This Row],[VALOR PPTO]])</f>
        <v>7.6861559507347948E-3</v>
      </c>
      <c r="AB2187" s="2">
        <f>+DETALLE_GD_1[[#This Row],[VALOR PPTO]]*DETALLE_GD_1[[#This Row],[CANTIDAD RECIBIDA]]</f>
        <v>3412617.0959999999</v>
      </c>
      <c r="AC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7" s="3">
        <f>+DETALLE_GD_1[[#This Row],[CANTIDAD SOLICITADA]]-DETALLE_GD_1[[#This Row],[DEVOLUCIÓN]]</f>
        <v>336</v>
      </c>
      <c r="AE2187" s="38" t="str">
        <f>+_xlfn.XLOOKUP(DETALLE_GD_1[[#This Row],[CODIGO]],PRODUCTOS[CODIGO],PRODUCTOS[DESC CORTA],"",0)</f>
        <v>PINO 2X6X400</v>
      </c>
    </row>
    <row r="2188" spans="1:31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6"/>
      <c r="V2188" s="2"/>
      <c r="W2188">
        <v>6294</v>
      </c>
      <c r="X2188" s="2">
        <v>6579000000</v>
      </c>
      <c r="Y2188" s="6">
        <v>595580</v>
      </c>
      <c r="Z2188" s="38">
        <v>10010</v>
      </c>
      <c r="AA2188" s="86">
        <f>+((DETALLE_GD_1[[#This Row],[VALOR X UN (GD)]]-DETALLE_GD_1[[#This Row],[VALOR PPTO]])/DETALLE_GD_1[[#This Row],[VALOR PPTO]])</f>
        <v>0.3174552537022734</v>
      </c>
      <c r="AB2188" s="2">
        <f>+DETALLE_GD_1[[#This Row],[VALOR PPTO]]*DETALLE_GD_1[[#This Row],[CANTIDAD RECIBIDA]]</f>
        <v>595580</v>
      </c>
      <c r="AC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8" s="3">
        <f>+DETALLE_GD_1[[#This Row],[CANTIDAD SOLICITADA]]-DETALLE_GD_1[[#This Row],[DEVOLUCIÓN]]</f>
        <v>20</v>
      </c>
      <c r="AE2188" s="38">
        <f>+_xlfn.XLOOKUP(DETALLE_GD_1[[#This Row],[CODIGO]],PRODUCTOS[CODIGO],PRODUCTOS[DESC CORTA],"",0)</f>
        <v>0</v>
      </c>
    </row>
    <row r="2189" spans="1:31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6"/>
      <c r="V2189" s="2"/>
      <c r="W2189">
        <v>6294</v>
      </c>
      <c r="X2189" s="2">
        <v>6579000000</v>
      </c>
      <c r="Y2189" s="6">
        <v>1947659.9999999993</v>
      </c>
      <c r="Z2189" s="38">
        <v>10010</v>
      </c>
      <c r="AA2189" s="86">
        <f>+((DETALLE_GD_1[[#This Row],[VALOR X UN (GD)]]-DETALLE_GD_1[[#This Row],[VALOR PPTO]])/DETALLE_GD_1[[#This Row],[VALOR PPTO]])</f>
        <v>4.4371706047256758E-2</v>
      </c>
      <c r="AB2189" s="2">
        <f>+DETALLE_GD_1[[#This Row],[VALOR PPTO]]*DETALLE_GD_1[[#This Row],[CANTIDAD RECIBIDA]]</f>
        <v>1947660</v>
      </c>
      <c r="AC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89" s="3">
        <f>+DETALLE_GD_1[[#This Row],[CANTIDAD SOLICITADA]]-DETALLE_GD_1[[#This Row],[DEVOLUCIÓN]]</f>
        <v>130</v>
      </c>
      <c r="AE2189" s="38" t="str">
        <f>+_xlfn.XLOOKUP(DETALLE_GD_1[[#This Row],[CODIGO]],PRODUCTOS[CODIGO],PRODUCTOS[DESC CORTA],"",0)</f>
        <v>TERCIADO FENOLICO</v>
      </c>
    </row>
    <row r="2190" spans="1:31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6" t="s">
        <v>2012</v>
      </c>
      <c r="V2190" s="2">
        <v>519679</v>
      </c>
      <c r="W2190">
        <v>6294</v>
      </c>
      <c r="X2190" s="2">
        <v>6579000000</v>
      </c>
      <c r="Y2190" s="6">
        <v>475295.51668</v>
      </c>
      <c r="Z2190" s="38">
        <v>10010</v>
      </c>
      <c r="AA2190" s="86">
        <f>+((DETALLE_GD_1[[#This Row],[VALOR X UN (GD)]]-DETALLE_GD_1[[#This Row],[VALOR PPTO]])/DETALLE_GD_1[[#This Row],[VALOR PPTO]])</f>
        <v>9.3380817840494901E-2</v>
      </c>
      <c r="AB2190" s="2">
        <f>+DETALLE_GD_1[[#This Row],[VALOR PPTO]]*DETALLE_GD_1[[#This Row],[CANTIDAD RECIBIDA]]</f>
        <v>475295.516</v>
      </c>
      <c r="AC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0" s="3">
        <f>+DETALLE_GD_1[[#This Row],[CANTIDAD SOLICITADA]]-DETALLE_GD_1[[#This Row],[DEVOLUCIÓN]]</f>
        <v>40</v>
      </c>
      <c r="AE2190" s="38" t="str">
        <f>+_xlfn.XLOOKUP(DETALLE_GD_1[[#This Row],[CODIGO]],PRODUCTOS[CODIGO],PRODUCTOS[DESC CORTA],"",0)</f>
        <v>PISO TARKET</v>
      </c>
    </row>
    <row r="2191" spans="1:31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6" t="s">
        <v>2016</v>
      </c>
      <c r="V2191" s="2">
        <v>84930</v>
      </c>
      <c r="W2191">
        <v>6294</v>
      </c>
      <c r="X2191" s="2">
        <v>6579000000</v>
      </c>
      <c r="Y2191" s="6">
        <v>3733.9007100000017</v>
      </c>
      <c r="Z2191" s="38">
        <v>10010</v>
      </c>
      <c r="AA2191" s="86">
        <f>+((DETALLE_GD_1[[#This Row],[VALOR X UN (GD)]]-DETALLE_GD_1[[#This Row],[VALOR PPTO]])/DETALLE_GD_1[[#This Row],[VALOR PPTO]])</f>
        <v>2.6567390328128124E-5</v>
      </c>
      <c r="AB2191" s="2">
        <f>+DETALLE_GD_1[[#This Row],[VALOR PPTO]]*DETALLE_GD_1[[#This Row],[CANTIDAD RECIBIDA]]</f>
        <v>3733.9007999999999</v>
      </c>
      <c r="AC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1" s="3">
        <f>+DETALLE_GD_1[[#This Row],[CANTIDAD SOLICITADA]]-DETALLE_GD_1[[#This Row],[DEVOLUCIÓN]]</f>
        <v>2</v>
      </c>
      <c r="AE2191" s="38">
        <f>+_xlfn.XLOOKUP(DETALLE_GD_1[[#This Row],[CODIGO]],PRODUCTOS[CODIGO],PRODUCTOS[DESC CORTA],"",0)</f>
        <v>0</v>
      </c>
    </row>
    <row r="2192" spans="1:31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6"/>
      <c r="V2192" s="2"/>
      <c r="W2192">
        <v>6294</v>
      </c>
      <c r="X2192" s="2">
        <v>6579000000</v>
      </c>
      <c r="Y2192" s="6">
        <v>15252</v>
      </c>
      <c r="Z2192" s="38">
        <v>10010</v>
      </c>
      <c r="AA2192" s="86">
        <f>+((DETALLE_GD_1[[#This Row],[VALOR X UN (GD)]]-DETALLE_GD_1[[#This Row],[VALOR PPTO]])/DETALLE_GD_1[[#This Row],[VALOR PPTO]])</f>
        <v>-3.0159913453973713E-3</v>
      </c>
      <c r="AB2192" s="2">
        <f>+DETALLE_GD_1[[#This Row],[VALOR PPTO]]*DETALLE_GD_1[[#This Row],[CANTIDAD RECIBIDA]]</f>
        <v>15252</v>
      </c>
      <c r="AC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2" s="3">
        <f>+DETALLE_GD_1[[#This Row],[CANTIDAD SOLICITADA]]-DETALLE_GD_1[[#This Row],[DEVOLUCIÓN]]</f>
        <v>3</v>
      </c>
      <c r="AE2192" s="38" t="str">
        <f>+_xlfn.XLOOKUP(DETALLE_GD_1[[#This Row],[CODIGO]],PRODUCTOS[CODIGO],PRODUCTOS[DESC CORTA],"",0)</f>
        <v>MANILLA JUEGO</v>
      </c>
    </row>
    <row r="2193" spans="1:31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6"/>
      <c r="V2193" s="2"/>
      <c r="W2193">
        <v>6294</v>
      </c>
      <c r="X2193" s="2">
        <v>6579000000</v>
      </c>
      <c r="Y2193" s="6">
        <v>1066405.0198378379</v>
      </c>
      <c r="Z2193" s="38">
        <v>10010</v>
      </c>
      <c r="AA2193" s="86">
        <f>+((DETALLE_GD_1[[#This Row],[VALOR X UN (GD)]]-DETALLE_GD_1[[#This Row],[VALOR PPTO]])/DETALLE_GD_1[[#This Row],[VALOR PPTO]])</f>
        <v>-0.96749640146098337</v>
      </c>
      <c r="AB2193" s="2">
        <f>+DETALLE_GD_1[[#This Row],[VALOR PPTO]]*DETALLE_GD_1[[#This Row],[CANTIDAD RECIBIDA]]</f>
        <v>1066405</v>
      </c>
      <c r="AC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3" s="3">
        <f>+DETALLE_GD_1[[#This Row],[CANTIDAD SOLICITADA]]-DETALLE_GD_1[[#This Row],[DEVOLUCIÓN]]</f>
        <v>10000</v>
      </c>
      <c r="AE2193" s="38" t="str">
        <f>+_xlfn.XLOOKUP(DETALLE_GD_1[[#This Row],[CODIGO]],PRODUCTOS[CODIGO],PRODUCTOS[DESC CORTA],"",0)</f>
        <v>TORNILLO CRS 6X1 5/8</v>
      </c>
    </row>
    <row r="2194" spans="1:31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6"/>
      <c r="V2194" s="2"/>
      <c r="W2194">
        <v>6294</v>
      </c>
      <c r="X2194" s="2">
        <v>6579000000</v>
      </c>
      <c r="Y2194" s="6">
        <v>34391.599999999999</v>
      </c>
      <c r="Z2194" s="38">
        <v>10010</v>
      </c>
      <c r="AA2194" s="86">
        <f>+((DETALLE_GD_1[[#This Row],[VALOR X UN (GD)]]-DETALLE_GD_1[[#This Row],[VALOR PPTO]])/DETALLE_GD_1[[#This Row],[VALOR PPTO]])</f>
        <v>-8.9077242923396804E-2</v>
      </c>
      <c r="AB2194" s="2">
        <f>+DETALLE_GD_1[[#This Row],[VALOR PPTO]]*DETALLE_GD_1[[#This Row],[CANTIDAD RECIBIDA]]</f>
        <v>34391.5</v>
      </c>
      <c r="AC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4" s="3">
        <f>+DETALLE_GD_1[[#This Row],[CANTIDAD SOLICITADA]]-DETALLE_GD_1[[#This Row],[DEVOLUCIÓN]]</f>
        <v>5000</v>
      </c>
      <c r="AE2194" s="38">
        <f>+_xlfn.XLOOKUP(DETALLE_GD_1[[#This Row],[CODIGO]],PRODUCTOS[CODIGO],PRODUCTOS[DESC CORTA],"",0)</f>
        <v>0</v>
      </c>
    </row>
    <row r="2195" spans="1:31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6" t="s">
        <v>2022</v>
      </c>
      <c r="V2195" s="2">
        <v>1529662</v>
      </c>
      <c r="W2195">
        <v>6294</v>
      </c>
      <c r="X2195" s="2">
        <v>6579000000</v>
      </c>
      <c r="Y2195" s="6">
        <v>1480755.0557880001</v>
      </c>
      <c r="Z2195" s="38">
        <v>10010</v>
      </c>
      <c r="AA2195" s="86">
        <f>+((DETALLE_GD_1[[#This Row],[VALOR X UN (GD)]]-DETALLE_GD_1[[#This Row],[VALOR PPTO]])/DETALLE_GD_1[[#This Row],[VALOR PPTO]])</f>
        <v>3.3028376752600841E-2</v>
      </c>
      <c r="AB2195" s="2">
        <f>+DETALLE_GD_1[[#This Row],[VALOR PPTO]]*DETALLE_GD_1[[#This Row],[CANTIDAD RECIBIDA]]</f>
        <v>1480755.06</v>
      </c>
      <c r="AC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5" s="3">
        <f>+DETALLE_GD_1[[#This Row],[CANTIDAD SOLICITADA]]-DETALLE_GD_1[[#This Row],[DEVOLUCIÓN]]</f>
        <v>108</v>
      </c>
      <c r="AE2195" s="38" t="str">
        <f>+_xlfn.XLOOKUP(DETALLE_GD_1[[#This Row],[CODIGO]],PRODUCTOS[CODIGO],PRODUCTOS[DESC CORTA],"",0)</f>
        <v>PINO 2X8X4</v>
      </c>
    </row>
    <row r="2196" spans="1:31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6"/>
      <c r="V2196" s="2">
        <v>1837194</v>
      </c>
      <c r="W2196">
        <v>6294</v>
      </c>
      <c r="X2196" s="2">
        <v>6579000000</v>
      </c>
      <c r="Y2196" s="6">
        <v>1480755.0557880001</v>
      </c>
      <c r="Z2196" s="38">
        <v>10010</v>
      </c>
      <c r="AA2196" s="86">
        <f>+((DETALLE_GD_1[[#This Row],[VALOR X UN (GD)]]-DETALLE_GD_1[[#This Row],[VALOR PPTO]])/DETALLE_GD_1[[#This Row],[VALOR PPTO]])</f>
        <v>3.3028376752600841E-2</v>
      </c>
      <c r="AB2196" s="2">
        <f>+DETALLE_GD_1[[#This Row],[VALOR PPTO]]*DETALLE_GD_1[[#This Row],[CANTIDAD RECIBIDA]]</f>
        <v>1480755.06</v>
      </c>
      <c r="AC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196" s="3">
        <f>+DETALLE_GD_1[[#This Row],[CANTIDAD SOLICITADA]]-DETALLE_GD_1[[#This Row],[DEVOLUCIÓN]]</f>
        <v>108</v>
      </c>
      <c r="AE2196" s="38" t="str">
        <f>+_xlfn.XLOOKUP(DETALLE_GD_1[[#This Row],[CODIGO]],PRODUCTOS[CODIGO],PRODUCTOS[DESC CORTA],"",0)</f>
        <v>PINO 2X8X4</v>
      </c>
    </row>
    <row r="2197" spans="1:31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6" t="s">
        <v>2022</v>
      </c>
      <c r="V2197" s="2"/>
      <c r="W2197">
        <v>6294</v>
      </c>
      <c r="X2197" s="2">
        <v>6579000000</v>
      </c>
      <c r="Y2197" s="6">
        <v>335149.81132199999</v>
      </c>
      <c r="Z2197" s="38">
        <v>10010</v>
      </c>
      <c r="AA2197" s="86">
        <f>+((DETALLE_GD_1[[#This Row],[VALOR X UN (GD)]]-DETALLE_GD_1[[#This Row],[VALOR PPTO]])/DETALLE_GD_1[[#This Row],[VALOR PPTO]])</f>
        <v>-8.240437756665854E-2</v>
      </c>
      <c r="AB2197" s="2">
        <f>+DETALLE_GD_1[[#This Row],[VALOR PPTO]]*DETALLE_GD_1[[#This Row],[CANTIDAD RECIBIDA]]</f>
        <v>335149.81140000001</v>
      </c>
      <c r="AC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7" s="3">
        <f>+DETALLE_GD_1[[#This Row],[CANTIDAD SOLICITADA]]-DETALLE_GD_1[[#This Row],[DEVOLUCIÓN]]</f>
        <v>6</v>
      </c>
      <c r="AE2197" s="38">
        <f>+_xlfn.XLOOKUP(DETALLE_GD_1[[#This Row],[CODIGO]],PRODUCTOS[CODIGO],PRODUCTOS[DESC CORTA],"",0)</f>
        <v>0</v>
      </c>
    </row>
    <row r="2198" spans="1:31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728</v>
      </c>
      <c r="G2198" s="81" t="s">
        <v>708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6" t="s">
        <v>2012</v>
      </c>
      <c r="V2198" s="2">
        <v>3787528</v>
      </c>
      <c r="X2198" s="2">
        <v>6579000000</v>
      </c>
      <c r="Y2198" s="6" t="s">
        <v>355</v>
      </c>
      <c r="Z2198" s="38">
        <v>10010</v>
      </c>
      <c r="AA2198" s="86" t="e">
        <f>+((DETALLE_GD_1[[#This Row],[VALOR X UN (GD)]]-DETALLE_GD_1[[#This Row],[VALOR PPTO]])/DETALLE_GD_1[[#This Row],[VALOR PPTO]])</f>
        <v>#DIV/0!</v>
      </c>
      <c r="AB2198" s="2">
        <f>+DETALLE_GD_1[[#This Row],[VALOR PPTO]]*DETALLE_GD_1[[#This Row],[CANTIDAD RECIBIDA]]</f>
        <v>0</v>
      </c>
      <c r="AC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8" s="3">
        <f>+DETALLE_GD_1[[#This Row],[CANTIDAD SOLICITADA]]-DETALLE_GD_1[[#This Row],[DEVOLUCIÓN]]</f>
        <v>50</v>
      </c>
      <c r="AE2198" s="38" t="str">
        <f>+_xlfn.XLOOKUP(DETALLE_GD_1[[#This Row],[CODIGO]],PRODUCTOS[CODIGO],PRODUCTOS[DESC CORTA],"",0)</f>
        <v/>
      </c>
    </row>
    <row r="2199" spans="1:31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6"/>
      <c r="V2199" s="2"/>
      <c r="X2199" s="2">
        <v>6579000000</v>
      </c>
      <c r="Y2199" s="6">
        <v>28575.132740000001</v>
      </c>
      <c r="Z2199" s="38">
        <v>10010</v>
      </c>
      <c r="AA2199" s="86">
        <f>+((DETALLE_GD_1[[#This Row],[VALOR X UN (GD)]]-DETALLE_GD_1[[#This Row],[VALOR PPTO]])/DETALLE_GD_1[[#This Row],[VALOR PPTO]])</f>
        <v>2.3400416019060161E-3</v>
      </c>
      <c r="AB2199" s="2">
        <f>+DETALLE_GD_1[[#This Row],[VALOR PPTO]]*DETALLE_GD_1[[#This Row],[CANTIDAD RECIBIDA]]</f>
        <v>28575.133000000002</v>
      </c>
      <c r="AC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199" s="3">
        <f>+DETALLE_GD_1[[#This Row],[CANTIDAD SOLICITADA]]-DETALLE_GD_1[[#This Row],[DEVOLUCIÓN]]</f>
        <v>10</v>
      </c>
      <c r="AE2199" s="38" t="str">
        <f>+_xlfn.XLOOKUP(DETALLE_GD_1[[#This Row],[CODIGO]],PRODUCTOS[CODIGO],PRODUCTOS[DESC CORTA],"",0)</f>
        <v>RODILLO CHIPORRO</v>
      </c>
    </row>
    <row r="2200" spans="1:31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6"/>
      <c r="V2200" s="2"/>
      <c r="X2200" s="2">
        <v>6579000000</v>
      </c>
      <c r="Y2200" s="6">
        <v>20421.197059999999</v>
      </c>
      <c r="Z2200" s="38">
        <v>10010</v>
      </c>
      <c r="AA2200" s="86">
        <f>+((DETALLE_GD_1[[#This Row],[VALOR X UN (GD)]]-DETALLE_GD_1[[#This Row],[VALOR PPTO]])/DETALLE_GD_1[[#This Row],[VALOR PPTO]])</f>
        <v>-0.16831515801938537</v>
      </c>
      <c r="AB2200" s="2">
        <f>+DETALLE_GD_1[[#This Row],[VALOR PPTO]]*DETALLE_GD_1[[#This Row],[CANTIDAD RECIBIDA]]</f>
        <v>20421.197</v>
      </c>
      <c r="AC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0" s="3">
        <f>+DETALLE_GD_1[[#This Row],[CANTIDAD SOLICITADA]]-DETALLE_GD_1[[#This Row],[DEVOLUCIÓN]]</f>
        <v>10</v>
      </c>
      <c r="AE2200" s="38" t="str">
        <f>+_xlfn.XLOOKUP(DETALLE_GD_1[[#This Row],[CODIGO]],PRODUCTOS[CODIGO],PRODUCTOS[DESC CORTA],"",0)</f>
        <v>BROCHA 5/8 X4</v>
      </c>
    </row>
    <row r="2201" spans="1:31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6"/>
      <c r="V2201" s="2"/>
      <c r="X2201" s="2">
        <v>6579000000</v>
      </c>
      <c r="Y2201" s="6">
        <v>9203.5378099999998</v>
      </c>
      <c r="Z2201" s="38">
        <v>10010</v>
      </c>
      <c r="AA2201" s="86">
        <f>+((DETALLE_GD_1[[#This Row],[VALOR X UN (GD)]]-DETALLE_GD_1[[#This Row],[VALOR PPTO]])/DETALLE_GD_1[[#This Row],[VALOR PPTO]])</f>
        <v>-0.24507292738944528</v>
      </c>
      <c r="AB2201" s="2">
        <f>+DETALLE_GD_1[[#This Row],[VALOR PPTO]]*DETALLE_GD_1[[#This Row],[CANTIDAD RECIBIDA]]</f>
        <v>9203.5380000000005</v>
      </c>
      <c r="AC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1" s="3">
        <f>+DETALLE_GD_1[[#This Row],[CANTIDAD SOLICITADA]]-DETALLE_GD_1[[#This Row],[DEVOLUCIÓN]]</f>
        <v>10</v>
      </c>
      <c r="AE2201" s="38">
        <f>+_xlfn.XLOOKUP(DETALLE_GD_1[[#This Row],[CODIGO]],PRODUCTOS[CODIGO],PRODUCTOS[DESC CORTA],"",0)</f>
        <v>0</v>
      </c>
    </row>
    <row r="2202" spans="1:31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6"/>
      <c r="V2202" s="2"/>
      <c r="X2202" s="2">
        <v>6579000000</v>
      </c>
      <c r="Y2202" s="6">
        <v>104767.50644999991</v>
      </c>
      <c r="Z2202" s="38">
        <v>10010</v>
      </c>
      <c r="AA2202" s="86">
        <f>+((DETALLE_GD_1[[#This Row],[VALOR X UN (GD)]]-DETALLE_GD_1[[#This Row],[VALOR PPTO]])/DETALLE_GD_1[[#This Row],[VALOR PPTO]])</f>
        <v>-0.12938654022542587</v>
      </c>
      <c r="AB2202" s="2">
        <f>+DETALLE_GD_1[[#This Row],[VALOR PPTO]]*DETALLE_GD_1[[#This Row],[CANTIDAD RECIBIDA]]</f>
        <v>104767.505</v>
      </c>
      <c r="AC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2" s="3">
        <f>+DETALLE_GD_1[[#This Row],[CANTIDAD SOLICITADA]]-DETALLE_GD_1[[#This Row],[DEVOLUCIÓN]]</f>
        <v>50</v>
      </c>
      <c r="AE2202" s="38" t="str">
        <f>+_xlfn.XLOOKUP(DETALLE_GD_1[[#This Row],[CODIGO]],PRODUCTOS[CODIGO],PRODUCTOS[DESC CORTA],"",0)</f>
        <v>CUBREJUNTA</v>
      </c>
    </row>
    <row r="2203" spans="1:31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6"/>
      <c r="V2203" s="2"/>
      <c r="X2203" s="2">
        <v>6579000000</v>
      </c>
      <c r="Y2203" s="6">
        <v>94452.677199999991</v>
      </c>
      <c r="Z2203" s="38">
        <v>10010</v>
      </c>
      <c r="AA2203" s="86">
        <f>+((DETALLE_GD_1[[#This Row],[VALOR X UN (GD)]]-DETALLE_GD_1[[#This Row],[VALOR PPTO]])/DETALLE_GD_1[[#This Row],[VALOR PPTO]])</f>
        <v>2.9988563055514597E-4</v>
      </c>
      <c r="AB2203" s="2">
        <f>+DETALLE_GD_1[[#This Row],[VALOR PPTO]]*DETALLE_GD_1[[#This Row],[CANTIDAD RECIBIDA]]</f>
        <v>94452.675000000003</v>
      </c>
      <c r="AC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3" s="3">
        <f>+DETALLE_GD_1[[#This Row],[CANTIDAD SOLICITADA]]-DETALLE_GD_1[[#This Row],[DEVOLUCIÓN]]</f>
        <v>50</v>
      </c>
      <c r="AE2203" s="38">
        <f>+_xlfn.XLOOKUP(DETALLE_GD_1[[#This Row],[CODIGO]],PRODUCTOS[CODIGO],PRODUCTOS[DESC CORTA],"",0)</f>
        <v>0</v>
      </c>
    </row>
    <row r="2204" spans="1:31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6"/>
      <c r="V2204" s="2"/>
      <c r="X2204" s="2">
        <v>6579000000</v>
      </c>
      <c r="Y2204" s="6">
        <v>917083.44828000001</v>
      </c>
      <c r="Z2204" s="38">
        <v>10010</v>
      </c>
      <c r="AA2204" s="86">
        <f>+((DETALLE_GD_1[[#This Row],[VALOR X UN (GD)]]-DETALLE_GD_1[[#This Row],[VALOR PPTO]])/DETALLE_GD_1[[#This Row],[VALOR PPTO]])</f>
        <v>-6.3281569552436868E-3</v>
      </c>
      <c r="AB2204" s="2">
        <f>+DETALLE_GD_1[[#This Row],[VALOR PPTO]]*DETALLE_GD_1[[#This Row],[CANTIDAD RECIBIDA]]</f>
        <v>917083.44800000009</v>
      </c>
      <c r="AC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4" s="3">
        <f>+DETALLE_GD_1[[#This Row],[CANTIDAD SOLICITADA]]-DETALLE_GD_1[[#This Row],[DEVOLUCIÓN]]</f>
        <v>40</v>
      </c>
      <c r="AE2204" s="38" t="str">
        <f>+_xlfn.XLOOKUP(DETALLE_GD_1[[#This Row],[CODIGO]],PRODUCTOS[CODIGO],PRODUCTOS[DESC CORTA],"",0)</f>
        <v>SIMPLISIMA</v>
      </c>
    </row>
    <row r="2205" spans="1:31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6"/>
      <c r="V2205" s="2"/>
      <c r="X2205" s="2">
        <v>6579000000</v>
      </c>
      <c r="Y2205" s="6">
        <v>100573.72</v>
      </c>
      <c r="Z2205" s="38">
        <v>10010</v>
      </c>
      <c r="AA2205" s="86">
        <f>+((DETALLE_GD_1[[#This Row],[VALOR X UN (GD)]]-DETALLE_GD_1[[#This Row],[VALOR PPTO]])/DETALLE_GD_1[[#This Row],[VALOR PPTO]])</f>
        <v>-4.2105631570553435E-2</v>
      </c>
      <c r="AB2205" s="2">
        <f>+DETALLE_GD_1[[#This Row],[VALOR PPTO]]*DETALLE_GD_1[[#This Row],[CANTIDAD RECIBIDA]]</f>
        <v>100573.72</v>
      </c>
      <c r="AC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5" s="3">
        <f>+DETALLE_GD_1[[#This Row],[CANTIDAD SOLICITADA]]-DETALLE_GD_1[[#This Row],[DEVOLUCIÓN]]</f>
        <v>2</v>
      </c>
      <c r="AE2205" s="38" t="str">
        <f>+_xlfn.XLOOKUP(DETALLE_GD_1[[#This Row],[CODIGO]],PRODUCTOS[CODIGO],PRODUCTOS[DESC CORTA],"",0)</f>
        <v>ESMALTE AL AGUA</v>
      </c>
    </row>
    <row r="2206" spans="1:31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6"/>
      <c r="V2206" s="2"/>
      <c r="X2206" s="2">
        <v>6579000000</v>
      </c>
      <c r="Y2206" s="6">
        <v>191558</v>
      </c>
      <c r="Z2206" s="38">
        <v>10010</v>
      </c>
      <c r="AA2206" s="86">
        <f>+((DETALLE_GD_1[[#This Row],[VALOR X UN (GD)]]-DETALLE_GD_1[[#This Row],[VALOR PPTO]])/DETALLE_GD_1[[#This Row],[VALOR PPTO]])</f>
        <v>1.0440702032804685E-5</v>
      </c>
      <c r="AB2206" s="2">
        <f>+DETALLE_GD_1[[#This Row],[VALOR PPTO]]*DETALLE_GD_1[[#This Row],[CANTIDAD RECIBIDA]]</f>
        <v>191558</v>
      </c>
      <c r="AC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6" s="3">
        <f>+DETALLE_GD_1[[#This Row],[CANTIDAD SOLICITADA]]-DETALLE_GD_1[[#This Row],[DEVOLUCIÓN]]</f>
        <v>4</v>
      </c>
      <c r="AE2206" s="38">
        <f>+_xlfn.XLOOKUP(DETALLE_GD_1[[#This Row],[CODIGO]],PRODUCTOS[CODIGO],PRODUCTOS[DESC CORTA],"",0)</f>
        <v>0</v>
      </c>
    </row>
    <row r="2207" spans="1:31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6"/>
      <c r="V2207" s="2"/>
      <c r="X2207" s="2">
        <v>6579000000</v>
      </c>
      <c r="Y2207" s="6">
        <v>184240</v>
      </c>
      <c r="Z2207" s="38">
        <v>10010</v>
      </c>
      <c r="AA2207" s="86">
        <f>+((DETALLE_GD_1[[#This Row],[VALOR X UN (GD)]]-DETALLE_GD_1[[#This Row],[VALOR PPTO]])/DETALLE_GD_1[[#This Row],[VALOR PPTO]])</f>
        <v>0</v>
      </c>
      <c r="AB2207" s="2">
        <f>+DETALLE_GD_1[[#This Row],[VALOR PPTO]]*DETALLE_GD_1[[#This Row],[CANTIDAD RECIBIDA]]</f>
        <v>184240</v>
      </c>
      <c r="AC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7" s="3">
        <f>+DETALLE_GD_1[[#This Row],[CANTIDAD SOLICITADA]]-DETALLE_GD_1[[#This Row],[DEVOLUCIÓN]]</f>
        <v>4</v>
      </c>
      <c r="AE2207" s="38">
        <f>+_xlfn.XLOOKUP(DETALLE_GD_1[[#This Row],[CODIGO]],PRODUCTOS[CODIGO],PRODUCTOS[DESC CORTA],"",0)</f>
        <v>0</v>
      </c>
    </row>
    <row r="2208" spans="1:31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6"/>
      <c r="V2208" s="2"/>
      <c r="X2208" s="2">
        <v>6579000000</v>
      </c>
      <c r="Y2208" s="6">
        <v>405989.40789499989</v>
      </c>
      <c r="Z2208" s="38">
        <v>10010</v>
      </c>
      <c r="AA2208" s="86">
        <f>+((DETALLE_GD_1[[#This Row],[VALOR X UN (GD)]]-DETALLE_GD_1[[#This Row],[VALOR PPTO]])/DETALLE_GD_1[[#This Row],[VALOR PPTO]])</f>
        <v>5.0938747643386878E-2</v>
      </c>
      <c r="AB2208" s="2">
        <f>+DETALLE_GD_1[[#This Row],[VALOR PPTO]]*DETALLE_GD_1[[#This Row],[CANTIDAD RECIBIDA]]</f>
        <v>405989.40799999994</v>
      </c>
      <c r="AC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08" s="3">
        <f>+DETALLE_GD_1[[#This Row],[CANTIDAD SOLICITADA]]-DETALLE_GD_1[[#This Row],[DEVOLUCIÓN]]</f>
        <v>5</v>
      </c>
      <c r="AE2208" s="38">
        <f>+_xlfn.XLOOKUP(DETALLE_GD_1[[#This Row],[CODIGO]],PRODUCTOS[CODIGO],PRODUCTOS[DESC CORTA],"",0)</f>
        <v>0</v>
      </c>
    </row>
    <row r="2209" spans="1:31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746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6"/>
      <c r="V2209" s="2"/>
      <c r="X2209" s="2">
        <v>6579000000</v>
      </c>
      <c r="Y2209" s="6">
        <v>1562691.6666700004</v>
      </c>
      <c r="Z2209" s="38">
        <v>10010</v>
      </c>
      <c r="AA2209" s="86">
        <f>+((DETALLE_GD_1[[#This Row],[VALOR X UN (GD)]]-DETALLE_GD_1[[#This Row],[VALOR PPTO]])/DETALLE_GD_1[[#This Row],[VALOR PPTO]])</f>
        <v>-2.1678407657369312E-2</v>
      </c>
      <c r="AB2209" s="2">
        <f>+DETALLE_GD_1[[#This Row],[VALOR PPTO]]*DETALLE_GD_1[[#This Row],[CANTIDAD RECIBIDA]]</f>
        <v>1562691.6669999999</v>
      </c>
      <c r="AC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09" s="3">
        <f>+DETALLE_GD_1[[#This Row],[CANTIDAD SOLICITADA]]-DETALLE_GD_1[[#This Row],[DEVOLUCIÓN]]</f>
        <v>10</v>
      </c>
      <c r="AE2209" s="38" t="str">
        <f>+_xlfn.XLOOKUP(DETALLE_GD_1[[#This Row],[CODIGO]],PRODUCTOS[CODIGO],PRODUCTOS[DESC CORTA],"",0)</f>
        <v>MEMBRANA PVC</v>
      </c>
    </row>
    <row r="2210" spans="1:31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797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6"/>
      <c r="V2210" s="2"/>
      <c r="X2210" s="2">
        <v>6579000000</v>
      </c>
      <c r="Y2210" s="6" t="s">
        <v>355</v>
      </c>
      <c r="Z2210" s="38">
        <v>10010</v>
      </c>
      <c r="AA2210" s="86" t="e">
        <f>+((DETALLE_GD_1[[#This Row],[VALOR X UN (GD)]]-DETALLE_GD_1[[#This Row],[VALOR PPTO]])/DETALLE_GD_1[[#This Row],[VALOR PPTO]])</f>
        <v>#DIV/0!</v>
      </c>
      <c r="AB2210" s="2">
        <f>+DETALLE_GD_1[[#This Row],[VALOR PPTO]]*DETALLE_GD_1[[#This Row],[CANTIDAD RECIBIDA]]</f>
        <v>0</v>
      </c>
      <c r="AC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0" s="3">
        <f>+DETALLE_GD_1[[#This Row],[CANTIDAD SOLICITADA]]-DETALLE_GD_1[[#This Row],[DEVOLUCIÓN]]</f>
        <v>10</v>
      </c>
      <c r="AE2210" s="38" t="str">
        <f>+_xlfn.XLOOKUP(DETALLE_GD_1[[#This Row],[CODIGO]],PRODUCTOS[CODIGO],PRODUCTOS[DESC CORTA],"",0)</f>
        <v/>
      </c>
    </row>
    <row r="2211" spans="1:31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6"/>
      <c r="V2211" s="2"/>
      <c r="X2211" s="2">
        <v>6579000000</v>
      </c>
      <c r="Y2211" s="6">
        <v>26604.837693000005</v>
      </c>
      <c r="Z2211" s="38">
        <v>10010</v>
      </c>
      <c r="AA2211" s="86">
        <f>+((DETALLE_GD_1[[#This Row],[VALOR X UN (GD)]]-DETALLE_GD_1[[#This Row],[VALOR PPTO]])/DETALLE_GD_1[[#This Row],[VALOR PPTO]])</f>
        <v>-1.8183535094446528E-4</v>
      </c>
      <c r="AB2211" s="2">
        <f>+DETALLE_GD_1[[#This Row],[VALOR PPTO]]*DETALLE_GD_1[[#This Row],[CANTIDAD RECIBIDA]]</f>
        <v>26604.8377</v>
      </c>
      <c r="AC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1" s="3">
        <f>+DETALLE_GD_1[[#This Row],[CANTIDAD SOLICITADA]]-DETALLE_GD_1[[#This Row],[DEVOLUCIÓN]]</f>
        <v>7</v>
      </c>
      <c r="AE2211" s="38">
        <f>+_xlfn.XLOOKUP(DETALLE_GD_1[[#This Row],[CODIGO]],PRODUCTOS[CODIGO],PRODUCTOS[DESC CORTA],"",0)</f>
        <v>0</v>
      </c>
    </row>
    <row r="2212" spans="1:31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>
        <v>4</v>
      </c>
      <c r="J2212" s="3"/>
      <c r="K2212" s="26">
        <v>4</v>
      </c>
      <c r="L2212" s="2">
        <v>2278.25</v>
      </c>
      <c r="M2212" s="2">
        <v>9113</v>
      </c>
      <c r="N2212" s="2">
        <v>9113</v>
      </c>
      <c r="O2212" s="2">
        <v>2109.0585000000001</v>
      </c>
      <c r="P2212" s="2">
        <v>-169.19149999999999</v>
      </c>
      <c r="Q2212" s="2">
        <v>-676.76580000000001</v>
      </c>
      <c r="R2212" s="4">
        <v>-8.0221318958532614E-2</v>
      </c>
      <c r="T2212">
        <v>318324</v>
      </c>
      <c r="U2212" s="26" t="s">
        <v>2012</v>
      </c>
      <c r="V2212" s="2">
        <v>213470</v>
      </c>
      <c r="X2212" s="2">
        <v>6579000000</v>
      </c>
      <c r="Y2212" s="6">
        <v>8436.2341680000009</v>
      </c>
      <c r="Z2212" s="38">
        <v>10010</v>
      </c>
      <c r="AA2212" s="86">
        <f>+((DETALLE_GD_1[[#This Row],[VALOR X UN (GD)]]-DETALLE_GD_1[[#This Row],[VALOR PPTO]])/DETALLE_GD_1[[#This Row],[VALOR PPTO]])</f>
        <v>8.0221340470167088E-2</v>
      </c>
      <c r="AB2212" s="2">
        <f>+DETALLE_GD_1[[#This Row],[VALOR PPTO]]*DETALLE_GD_1[[#This Row],[CANTIDAD RECIBIDA]]</f>
        <v>8436.2340000000004</v>
      </c>
      <c r="AC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2" s="3">
        <f>+DETALLE_GD_1[[#This Row],[CANTIDAD SOLICITADA]]-DETALLE_GD_1[[#This Row],[DEVOLUCIÓN]]</f>
        <v>4</v>
      </c>
      <c r="AE2212" s="38" t="str">
        <f>+_xlfn.XLOOKUP(DETALLE_GD_1[[#This Row],[CODIGO]],PRODUCTOS[CODIGO],PRODUCTOS[DESC CORTA],"",0)</f>
        <v>TRAPOS DE ASEO</v>
      </c>
    </row>
    <row r="2213" spans="1:31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>
        <v>4</v>
      </c>
      <c r="J2213" s="3"/>
      <c r="K2213" s="26">
        <v>4</v>
      </c>
      <c r="L2213" s="2">
        <v>2412.25</v>
      </c>
      <c r="M2213" s="2">
        <v>9649</v>
      </c>
      <c r="N2213" s="2">
        <v>9649</v>
      </c>
      <c r="O2213" s="2">
        <v>2130.7573000000002</v>
      </c>
      <c r="P2213" s="2">
        <v>-281.49270000000001</v>
      </c>
      <c r="Q2213" s="2">
        <v>-1125.9708000000001</v>
      </c>
      <c r="R2213" s="4">
        <v>-0.13210922176772916</v>
      </c>
      <c r="T2213">
        <v>318324</v>
      </c>
      <c r="U2213" s="26"/>
      <c r="V2213" s="2"/>
      <c r="X2213" s="2">
        <v>6579000000</v>
      </c>
      <c r="Y2213" s="6">
        <v>8523.0292399999998</v>
      </c>
      <c r="Z2213" s="38">
        <v>10010</v>
      </c>
      <c r="AA2213" s="86">
        <f>+((DETALLE_GD_1[[#This Row],[VALOR X UN (GD)]]-DETALLE_GD_1[[#This Row],[VALOR PPTO]])/DETALLE_GD_1[[#This Row],[VALOR PPTO]])</f>
        <v>0.13210922708090675</v>
      </c>
      <c r="AB2213" s="2">
        <f>+DETALLE_GD_1[[#This Row],[VALOR PPTO]]*DETALLE_GD_1[[#This Row],[CANTIDAD RECIBIDA]]</f>
        <v>8523.0292000000009</v>
      </c>
      <c r="AC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3" s="3">
        <f>+DETALLE_GD_1[[#This Row],[CANTIDAD SOLICITADA]]-DETALLE_GD_1[[#This Row],[DEVOLUCIÓN]]</f>
        <v>4</v>
      </c>
      <c r="AE2213" s="38" t="str">
        <f>+_xlfn.XLOOKUP(DETALLE_GD_1[[#This Row],[CODIGO]],PRODUCTOS[CODIGO],PRODUCTOS[DESC CORTA],"",0)</f>
        <v>DUCO</v>
      </c>
    </row>
    <row r="2214" spans="1:31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488</v>
      </c>
      <c r="H2214" s="81" t="s">
        <v>31</v>
      </c>
      <c r="I2214" s="3">
        <v>4</v>
      </c>
      <c r="J2214" s="3"/>
      <c r="K2214" s="26">
        <v>4</v>
      </c>
      <c r="L2214" s="2">
        <v>1691.5</v>
      </c>
      <c r="M2214" s="2">
        <v>6766</v>
      </c>
      <c r="N2214" s="2">
        <v>6766</v>
      </c>
      <c r="O2214" s="2">
        <v>1598</v>
      </c>
      <c r="P2214" s="2">
        <v>-93.5</v>
      </c>
      <c r="Q2214" s="2">
        <v>-374</v>
      </c>
      <c r="R2214" s="4">
        <v>-5.8510638297872342E-2</v>
      </c>
      <c r="T2214">
        <v>318324</v>
      </c>
      <c r="U2214" s="26"/>
      <c r="V2214" s="2"/>
      <c r="X2214" s="2">
        <v>6579000000</v>
      </c>
      <c r="Y2214" s="6">
        <v>6392</v>
      </c>
      <c r="Z2214" s="38">
        <v>10010</v>
      </c>
      <c r="AA2214" s="86">
        <f>+((DETALLE_GD_1[[#This Row],[VALOR X UN (GD)]]-DETALLE_GD_1[[#This Row],[VALOR PPTO]])/DETALLE_GD_1[[#This Row],[VALOR PPTO]])</f>
        <v>5.8510638297872342E-2</v>
      </c>
      <c r="AB2214" s="2">
        <f>+DETALLE_GD_1[[#This Row],[VALOR PPTO]]*DETALLE_GD_1[[#This Row],[CANTIDAD RECIBIDA]]</f>
        <v>6392</v>
      </c>
      <c r="AC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4" s="3">
        <f>+DETALLE_GD_1[[#This Row],[CANTIDAD SOLICITADA]]-DETALLE_GD_1[[#This Row],[DEVOLUCIÓN]]</f>
        <v>4</v>
      </c>
      <c r="AE2214" s="38" t="str">
        <f>+_xlfn.XLOOKUP(DETALLE_GD_1[[#This Row],[CODIGO]],PRODUCTOS[CODIGO],PRODUCTOS[DESC CORTA],"",0)</f>
        <v>CUADRADILLO EXPANSION 8X</v>
      </c>
    </row>
    <row r="2215" spans="1:31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487</v>
      </c>
      <c r="H2215" s="81" t="s">
        <v>31</v>
      </c>
      <c r="I2215" s="3">
        <v>8</v>
      </c>
      <c r="J2215" s="3"/>
      <c r="K2215" s="26">
        <v>8</v>
      </c>
      <c r="L2215" s="2">
        <v>1461.625</v>
      </c>
      <c r="M2215" s="2">
        <v>11693</v>
      </c>
      <c r="N2215" s="2">
        <v>11693</v>
      </c>
      <c r="O2215" s="2">
        <v>1410</v>
      </c>
      <c r="P2215" s="2">
        <v>-51.625</v>
      </c>
      <c r="Q2215" s="2">
        <v>-413</v>
      </c>
      <c r="R2215" s="4">
        <v>-3.6613475177304962E-2</v>
      </c>
      <c r="T2215">
        <v>318324</v>
      </c>
      <c r="U2215" s="26"/>
      <c r="V2215" s="2"/>
      <c r="X2215" s="2">
        <v>6579000000</v>
      </c>
      <c r="Y2215" s="6">
        <v>11280</v>
      </c>
      <c r="Z2215" s="38">
        <v>10010</v>
      </c>
      <c r="AA2215" s="86">
        <f>+((DETALLE_GD_1[[#This Row],[VALOR X UN (GD)]]-DETALLE_GD_1[[#This Row],[VALOR PPTO]])/DETALLE_GD_1[[#This Row],[VALOR PPTO]])</f>
        <v>3.6613475177304962E-2</v>
      </c>
      <c r="AB2215" s="2">
        <f>+DETALLE_GD_1[[#This Row],[VALOR PPTO]]*DETALLE_GD_1[[#This Row],[CANTIDAD RECIBIDA]]</f>
        <v>11280</v>
      </c>
      <c r="AC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5" s="3">
        <f>+DETALLE_GD_1[[#This Row],[CANTIDAD SOLICITADA]]-DETALLE_GD_1[[#This Row],[DEVOLUCIÓN]]</f>
        <v>8</v>
      </c>
      <c r="AE2215" s="38" t="str">
        <f>+_xlfn.XLOOKUP(DETALLE_GD_1[[#This Row],[CODIGO]],PRODUCTOS[CODIGO],PRODUCTOS[DESC CORTA],"",0)</f>
        <v>BOCALLAVE B1 800 ACCESO</v>
      </c>
    </row>
    <row r="2216" spans="1:31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486</v>
      </c>
      <c r="H2216" s="81" t="s">
        <v>31</v>
      </c>
      <c r="I2216" s="3">
        <v>6</v>
      </c>
      <c r="J2216" s="3"/>
      <c r="K2216" s="26">
        <v>6</v>
      </c>
      <c r="L2216" s="2">
        <v>5068.6666999999998</v>
      </c>
      <c r="M2216" s="2">
        <v>30412</v>
      </c>
      <c r="N2216" s="2">
        <v>30412</v>
      </c>
      <c r="O2216" s="2">
        <v>5084</v>
      </c>
      <c r="P2216" s="2">
        <v>15.333299999999999</v>
      </c>
      <c r="Q2216" s="2">
        <v>92</v>
      </c>
      <c r="R2216" s="4">
        <v>3.0159979019144436E-3</v>
      </c>
      <c r="T2216">
        <v>318324</v>
      </c>
      <c r="U2216" s="26"/>
      <c r="V2216" s="2"/>
      <c r="X2216" s="2">
        <v>6579000000</v>
      </c>
      <c r="Y2216" s="6">
        <v>30504</v>
      </c>
      <c r="Z2216" s="38">
        <v>10010</v>
      </c>
      <c r="AA2216" s="86">
        <f>+((DETALLE_GD_1[[#This Row],[VALOR X UN (GD)]]-DETALLE_GD_1[[#This Row],[VALOR PPTO]])/DETALLE_GD_1[[#This Row],[VALOR PPTO]])</f>
        <v>-3.0159913453973713E-3</v>
      </c>
      <c r="AB2216" s="2">
        <f>+DETALLE_GD_1[[#This Row],[VALOR PPTO]]*DETALLE_GD_1[[#This Row],[CANTIDAD RECIBIDA]]</f>
        <v>30504</v>
      </c>
      <c r="AC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6" s="3">
        <f>+DETALLE_GD_1[[#This Row],[CANTIDAD SOLICITADA]]-DETALLE_GD_1[[#This Row],[DEVOLUCIÓN]]</f>
        <v>6</v>
      </c>
      <c r="AE2216" s="38" t="str">
        <f>+_xlfn.XLOOKUP(DETALLE_GD_1[[#This Row],[CODIGO]],PRODUCTOS[CODIGO],PRODUCTOS[DESC CORTA],"",0)</f>
        <v>MANILLA JUEGO</v>
      </c>
    </row>
    <row r="2217" spans="1:31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485</v>
      </c>
      <c r="H2217" s="81" t="s">
        <v>31</v>
      </c>
      <c r="I2217" s="3">
        <v>8</v>
      </c>
      <c r="J2217" s="3"/>
      <c r="K2217" s="26">
        <v>8</v>
      </c>
      <c r="L2217" s="2">
        <v>4785.5</v>
      </c>
      <c r="M2217" s="2">
        <v>38284</v>
      </c>
      <c r="N2217" s="2">
        <v>38284</v>
      </c>
      <c r="O2217" s="2">
        <v>4798</v>
      </c>
      <c r="P2217" s="2">
        <v>12.5</v>
      </c>
      <c r="Q2217" s="2">
        <v>100</v>
      </c>
      <c r="R2217" s="4">
        <v>2.6052521884118384E-3</v>
      </c>
      <c r="T2217">
        <v>318324</v>
      </c>
      <c r="U2217" s="26"/>
      <c r="V2217" s="2"/>
      <c r="X2217" s="2">
        <v>6579000000</v>
      </c>
      <c r="Y2217" s="6">
        <v>38384</v>
      </c>
      <c r="Z2217" s="38">
        <v>10010</v>
      </c>
      <c r="AA2217" s="86">
        <f>+((DETALLE_GD_1[[#This Row],[VALOR X UN (GD)]]-DETALLE_GD_1[[#This Row],[VALOR PPTO]])/DETALLE_GD_1[[#This Row],[VALOR PPTO]])</f>
        <v>-2.6052521884118384E-3</v>
      </c>
      <c r="AB2217" s="2">
        <f>+DETALLE_GD_1[[#This Row],[VALOR PPTO]]*DETALLE_GD_1[[#This Row],[CANTIDAD RECIBIDA]]</f>
        <v>38384</v>
      </c>
      <c r="AC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7" s="3">
        <f>+DETALLE_GD_1[[#This Row],[CANTIDAD SOLICITADA]]-DETALLE_GD_1[[#This Row],[DEVOLUCIÓN]]</f>
        <v>8</v>
      </c>
      <c r="AE2217" s="38" t="str">
        <f>+_xlfn.XLOOKUP(DETALLE_GD_1[[#This Row],[CODIGO]],PRODUCTOS[CODIGO],PRODUCTOS[DESC CORTA],"",0)</f>
        <v>CILINDRO 03 LLAVE/LLAVE</v>
      </c>
    </row>
    <row r="2218" spans="1:31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484</v>
      </c>
      <c r="H2218" s="81" t="s">
        <v>31</v>
      </c>
      <c r="I2218" s="3">
        <v>8</v>
      </c>
      <c r="J2218" s="3"/>
      <c r="K2218" s="26">
        <v>8</v>
      </c>
      <c r="L2218" s="2">
        <v>6688.75</v>
      </c>
      <c r="M2218" s="2">
        <v>53510</v>
      </c>
      <c r="N2218" s="2">
        <v>53510</v>
      </c>
      <c r="O2218" s="2">
        <v>6738</v>
      </c>
      <c r="P2218" s="2">
        <v>49.25</v>
      </c>
      <c r="Q2218" s="2">
        <v>394</v>
      </c>
      <c r="R2218" s="4">
        <v>7.309290590679726E-3</v>
      </c>
      <c r="T2218">
        <v>318324</v>
      </c>
      <c r="U2218" s="26"/>
      <c r="V2218" s="2"/>
      <c r="X2218" s="2">
        <v>6579000000</v>
      </c>
      <c r="Y2218" s="6">
        <v>53904</v>
      </c>
      <c r="Z2218" s="38">
        <v>10010</v>
      </c>
      <c r="AA2218" s="86">
        <f>+((DETALLE_GD_1[[#This Row],[VALOR X UN (GD)]]-DETALLE_GD_1[[#This Row],[VALOR PPTO]])/DETALLE_GD_1[[#This Row],[VALOR PPTO]])</f>
        <v>-7.3092905906797269E-3</v>
      </c>
      <c r="AB2218" s="2">
        <f>+DETALLE_GD_1[[#This Row],[VALOR PPTO]]*DETALLE_GD_1[[#This Row],[CANTIDAD RECIBIDA]]</f>
        <v>53904</v>
      </c>
      <c r="AC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8" s="3">
        <f>+DETALLE_GD_1[[#This Row],[CANTIDAD SOLICITADA]]-DETALLE_GD_1[[#This Row],[DEVOLUCIÓN]]</f>
        <v>8</v>
      </c>
      <c r="AE2218" s="38" t="str">
        <f>+_xlfn.XLOOKUP(DETALLE_GD_1[[#This Row],[CODIGO]],PRODUCTOS[CODIGO],PRODUCTOS[DESC CORTA],"",0)</f>
        <v>CERRADURA DE EMB</v>
      </c>
    </row>
    <row r="2219" spans="1:31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>
        <v>4</v>
      </c>
      <c r="J2219" s="3"/>
      <c r="K2219" s="26">
        <v>4</v>
      </c>
      <c r="L2219" s="2">
        <v>6988</v>
      </c>
      <c r="M2219" s="2">
        <v>27952</v>
      </c>
      <c r="N2219" s="2">
        <v>27952</v>
      </c>
      <c r="O2219" s="2">
        <v>6758.5333000000001</v>
      </c>
      <c r="P2219" s="2">
        <v>-229.4667</v>
      </c>
      <c r="Q2219" s="2">
        <v>-917.86670000000004</v>
      </c>
      <c r="R2219" s="4">
        <v>-3.3952139568444395E-2</v>
      </c>
      <c r="T2219">
        <v>318324</v>
      </c>
      <c r="U2219" s="26"/>
      <c r="V2219" s="2"/>
      <c r="X2219" s="2">
        <v>6579000000</v>
      </c>
      <c r="Y2219" s="6">
        <v>27034.133332000001</v>
      </c>
      <c r="Z2219" s="38">
        <v>10010</v>
      </c>
      <c r="AA2219" s="86">
        <f>+((DETALLE_GD_1[[#This Row],[VALOR X UN (GD)]]-DETALLE_GD_1[[#This Row],[VALOR PPTO]])/DETALLE_GD_1[[#This Row],[VALOR PPTO]])</f>
        <v>3.3952144616939288E-2</v>
      </c>
      <c r="AB2219" s="2">
        <f>+DETALLE_GD_1[[#This Row],[VALOR PPTO]]*DETALLE_GD_1[[#This Row],[CANTIDAD RECIBIDA]]</f>
        <v>27034.1332</v>
      </c>
      <c r="AC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19" s="3">
        <f>+DETALLE_GD_1[[#This Row],[CANTIDAD SOLICITADA]]-DETALLE_GD_1[[#This Row],[DEVOLUCIÓN]]</f>
        <v>4</v>
      </c>
      <c r="AE2219" s="38">
        <f>+_xlfn.XLOOKUP(DETALLE_GD_1[[#This Row],[CODIGO]],PRODUCTOS[CODIGO],PRODUCTOS[DESC CORTA],"",0)</f>
        <v>0</v>
      </c>
    </row>
    <row r="2220" spans="1:31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>
        <v>4</v>
      </c>
      <c r="J2220" s="3"/>
      <c r="K2220" s="26">
        <v>4</v>
      </c>
      <c r="L2220" s="2">
        <v>2312.5</v>
      </c>
      <c r="M2220" s="2">
        <v>9250</v>
      </c>
      <c r="N2220" s="2">
        <v>9250</v>
      </c>
      <c r="O2220" s="2">
        <v>2312</v>
      </c>
      <c r="P2220" s="2">
        <v>-0.5</v>
      </c>
      <c r="Q2220" s="2">
        <v>-2</v>
      </c>
      <c r="R2220" s="4">
        <v>-2.1626297577854672E-4</v>
      </c>
      <c r="T2220">
        <v>318324</v>
      </c>
      <c r="U2220" s="26"/>
      <c r="V2220" s="2"/>
      <c r="X2220" s="2">
        <v>6579000000</v>
      </c>
      <c r="Y2220" s="6">
        <v>9248</v>
      </c>
      <c r="Z2220" s="38">
        <v>10010</v>
      </c>
      <c r="AA2220" s="86">
        <f>+((DETALLE_GD_1[[#This Row],[VALOR X UN (GD)]]-DETALLE_GD_1[[#This Row],[VALOR PPTO]])/DETALLE_GD_1[[#This Row],[VALOR PPTO]])</f>
        <v>2.1626297577854672E-4</v>
      </c>
      <c r="AB2220" s="2">
        <f>+DETALLE_GD_1[[#This Row],[VALOR PPTO]]*DETALLE_GD_1[[#This Row],[CANTIDAD RECIBIDA]]</f>
        <v>9248</v>
      </c>
      <c r="AC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0" s="3">
        <f>+DETALLE_GD_1[[#This Row],[CANTIDAD SOLICITADA]]-DETALLE_GD_1[[#This Row],[DEVOLUCIÓN]]</f>
        <v>4</v>
      </c>
      <c r="AE2220" s="38" t="str">
        <f>+_xlfn.XLOOKUP(DETALLE_GD_1[[#This Row],[CODIGO]],PRODUCTOS[CODIGO],PRODUCTOS[DESC CORTA],"",0)</f>
        <v>CELOSIA ALUMINIO 25X25</v>
      </c>
    </row>
    <row r="2221" spans="1:31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722</v>
      </c>
      <c r="H2221" s="81" t="s">
        <v>31</v>
      </c>
      <c r="I2221" s="3">
        <v>4</v>
      </c>
      <c r="J2221" s="3"/>
      <c r="K2221" s="26">
        <v>4</v>
      </c>
      <c r="L2221" s="2">
        <v>4210.25</v>
      </c>
      <c r="M2221" s="2">
        <v>16841</v>
      </c>
      <c r="N2221" s="2">
        <v>16841</v>
      </c>
      <c r="O2221" s="2"/>
      <c r="P2221" s="2"/>
      <c r="Q2221" s="2">
        <v>-16841</v>
      </c>
      <c r="R2221" s="4"/>
      <c r="T2221">
        <v>318324</v>
      </c>
      <c r="U2221" s="26"/>
      <c r="V2221" s="2"/>
      <c r="X2221" s="2">
        <v>6579000000</v>
      </c>
      <c r="Y2221" s="6" t="s">
        <v>355</v>
      </c>
      <c r="Z2221" s="38">
        <v>10010</v>
      </c>
      <c r="AA2221" s="86" t="e">
        <f>+((DETALLE_GD_1[[#This Row],[VALOR X UN (GD)]]-DETALLE_GD_1[[#This Row],[VALOR PPTO]])/DETALLE_GD_1[[#This Row],[VALOR PPTO]])</f>
        <v>#DIV/0!</v>
      </c>
      <c r="AB2221" s="2">
        <f>+DETALLE_GD_1[[#This Row],[VALOR PPTO]]*DETALLE_GD_1[[#This Row],[CANTIDAD RECIBIDA]]</f>
        <v>0</v>
      </c>
      <c r="AC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1" s="3">
        <f>+DETALLE_GD_1[[#This Row],[CANTIDAD SOLICITADA]]-DETALLE_GD_1[[#This Row],[DEVOLUCIÓN]]</f>
        <v>4</v>
      </c>
      <c r="AE2221" s="38" t="str">
        <f>+_xlfn.XLOOKUP(DETALLE_GD_1[[#This Row],[CODIGO]],PRODUCTOS[CODIGO],PRODUCTOS[DESC CORTA],"",0)</f>
        <v/>
      </c>
    </row>
    <row r="2222" spans="1:31" x14ac:dyDescent="0.25">
      <c r="A2222" s="1">
        <v>46188</v>
      </c>
      <c r="B2222" s="1">
        <v>46188</v>
      </c>
      <c r="C2222" s="81" t="s">
        <v>169</v>
      </c>
      <c r="D2222" s="38">
        <v>6</v>
      </c>
      <c r="E2222" s="81" t="s">
        <v>169</v>
      </c>
      <c r="F2222">
        <v>2508987</v>
      </c>
      <c r="G2222" s="81" t="s">
        <v>305</v>
      </c>
      <c r="H2222" s="81" t="s">
        <v>31</v>
      </c>
      <c r="I2222" s="3">
        <v>3</v>
      </c>
      <c r="J2222" s="3"/>
      <c r="K2222" s="26">
        <v>3</v>
      </c>
      <c r="L2222" s="2">
        <v>142531.3333</v>
      </c>
      <c r="M2222" s="2">
        <v>427594</v>
      </c>
      <c r="N2222" s="2">
        <v>427594</v>
      </c>
      <c r="O2222" s="2">
        <v>145847</v>
      </c>
      <c r="P2222" s="2">
        <v>3315.6667000000002</v>
      </c>
      <c r="Q2222" s="2">
        <v>9947</v>
      </c>
      <c r="R2222" s="4">
        <v>2.2733869511657127E-2</v>
      </c>
      <c r="T2222">
        <v>318405</v>
      </c>
      <c r="U2222" s="26" t="s">
        <v>2022</v>
      </c>
      <c r="V2222" s="2">
        <v>1312803</v>
      </c>
      <c r="X2222" s="2">
        <v>6579000000</v>
      </c>
      <c r="Y2222" s="6">
        <v>437541</v>
      </c>
      <c r="Z2222" s="38">
        <v>10010</v>
      </c>
      <c r="AA2222" s="86">
        <f>+((DETALLE_GD_1[[#This Row],[VALOR X UN (GD)]]-DETALLE_GD_1[[#This Row],[VALOR PPTO]])/DETALLE_GD_1[[#This Row],[VALOR PPTO]])</f>
        <v>-2.2733869740207215E-2</v>
      </c>
      <c r="AB2222" s="2">
        <f>+DETALLE_GD_1[[#This Row],[VALOR PPTO]]*DETALLE_GD_1[[#This Row],[CANTIDAD RECIBIDA]]</f>
        <v>437541</v>
      </c>
      <c r="AC2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2" s="3">
        <f>+DETALLE_GD_1[[#This Row],[CANTIDAD SOLICITADA]]-DETALLE_GD_1[[#This Row],[DEVOLUCIÓN]]</f>
        <v>3</v>
      </c>
      <c r="AE2222" s="38" t="str">
        <f>+_xlfn.XLOOKUP(DETALLE_GD_1[[#This Row],[CODIGO]],PRODUCTOS[CODIGO],PRODUCTOS[DESC CORTA],"",0)</f>
        <v>KIT PREC</v>
      </c>
    </row>
    <row r="2223" spans="1:31" x14ac:dyDescent="0.25">
      <c r="A2223" s="1">
        <v>46188</v>
      </c>
      <c r="B2223" s="1">
        <v>46188</v>
      </c>
      <c r="C2223" s="81" t="s">
        <v>169</v>
      </c>
      <c r="D2223" s="38">
        <v>6</v>
      </c>
      <c r="E2223" s="81" t="s">
        <v>169</v>
      </c>
      <c r="F2223">
        <v>2508988</v>
      </c>
      <c r="G2223" s="81" t="s">
        <v>469</v>
      </c>
      <c r="H2223" s="81" t="s">
        <v>90</v>
      </c>
      <c r="I2223" s="3">
        <v>3</v>
      </c>
      <c r="J2223" s="3"/>
      <c r="K2223" s="26">
        <v>3</v>
      </c>
      <c r="L2223" s="2">
        <v>142675.6667</v>
      </c>
      <c r="M2223" s="2">
        <v>428027</v>
      </c>
      <c r="N2223" s="2">
        <v>428027</v>
      </c>
      <c r="O2223" s="2"/>
      <c r="P2223" s="2"/>
      <c r="Q2223" s="2">
        <v>-428027</v>
      </c>
      <c r="R2223" s="4"/>
      <c r="T2223">
        <v>318405</v>
      </c>
      <c r="U2223" s="26"/>
      <c r="V2223" s="2"/>
      <c r="X2223" s="2">
        <v>6579000000</v>
      </c>
      <c r="Y2223" s="6" t="s">
        <v>355</v>
      </c>
      <c r="Z2223" s="38">
        <v>10010</v>
      </c>
      <c r="AA2223" s="86" t="e">
        <f>+((DETALLE_GD_1[[#This Row],[VALOR X UN (GD)]]-DETALLE_GD_1[[#This Row],[VALOR PPTO]])/DETALLE_GD_1[[#This Row],[VALOR PPTO]])</f>
        <v>#DIV/0!</v>
      </c>
      <c r="AB2223" s="2">
        <f>+DETALLE_GD_1[[#This Row],[VALOR PPTO]]*DETALLE_GD_1[[#This Row],[CANTIDAD RECIBIDA]]</f>
        <v>0</v>
      </c>
      <c r="AC2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3" s="3">
        <f>+DETALLE_GD_1[[#This Row],[CANTIDAD SOLICITADA]]-DETALLE_GD_1[[#This Row],[DEVOLUCIÓN]]</f>
        <v>3</v>
      </c>
      <c r="AE2223" s="38" t="str">
        <f>+_xlfn.XLOOKUP(DETALLE_GD_1[[#This Row],[CODIGO]],PRODUCTOS[CODIGO],PRODUCTOS[DESC CORTA],"",0)</f>
        <v/>
      </c>
    </row>
    <row r="2224" spans="1:31" x14ac:dyDescent="0.25">
      <c r="A2224" s="1">
        <v>46188</v>
      </c>
      <c r="B2224" s="1">
        <v>46188</v>
      </c>
      <c r="C2224" s="81" t="s">
        <v>169</v>
      </c>
      <c r="D2224" s="38">
        <v>6</v>
      </c>
      <c r="E2224" s="81" t="s">
        <v>169</v>
      </c>
      <c r="F2224">
        <v>1101298</v>
      </c>
      <c r="G2224" s="81" t="s">
        <v>799</v>
      </c>
      <c r="H2224" s="81" t="s">
        <v>31</v>
      </c>
      <c r="I2224" s="3">
        <v>6</v>
      </c>
      <c r="J2224" s="3"/>
      <c r="K2224" s="26">
        <v>6</v>
      </c>
      <c r="L2224" s="2">
        <v>73070</v>
      </c>
      <c r="M2224" s="2">
        <v>438420</v>
      </c>
      <c r="N2224" s="2">
        <v>438420</v>
      </c>
      <c r="O2224" s="2"/>
      <c r="P2224" s="2"/>
      <c r="Q2224" s="2">
        <v>-438420</v>
      </c>
      <c r="R2224" s="4"/>
      <c r="T2224">
        <v>318405</v>
      </c>
      <c r="U2224" s="26"/>
      <c r="V2224" s="2"/>
      <c r="X2224" s="2">
        <v>6579000000</v>
      </c>
      <c r="Y2224" s="6" t="s">
        <v>355</v>
      </c>
      <c r="Z2224" s="38">
        <v>10010</v>
      </c>
      <c r="AA2224" s="86" t="e">
        <f>+((DETALLE_GD_1[[#This Row],[VALOR X UN (GD)]]-DETALLE_GD_1[[#This Row],[VALOR PPTO]])/DETALLE_GD_1[[#This Row],[VALOR PPTO]])</f>
        <v>#DIV/0!</v>
      </c>
      <c r="AB2224" s="2">
        <f>+DETALLE_GD_1[[#This Row],[VALOR PPTO]]*DETALLE_GD_1[[#This Row],[CANTIDAD RECIBIDA]]</f>
        <v>0</v>
      </c>
      <c r="AC2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4" s="3">
        <f>+DETALLE_GD_1[[#This Row],[CANTIDAD SOLICITADA]]-DETALLE_GD_1[[#This Row],[DEVOLUCIÓN]]</f>
        <v>6</v>
      </c>
      <c r="AE2224" s="38" t="str">
        <f>+_xlfn.XLOOKUP(DETALLE_GD_1[[#This Row],[CODIGO]],PRODUCTOS[CODIGO],PRODUCTOS[DESC CORTA],"",0)</f>
        <v/>
      </c>
    </row>
    <row r="2225" spans="1:31" x14ac:dyDescent="0.25">
      <c r="A2225" s="1">
        <v>46188</v>
      </c>
      <c r="B2225" s="1">
        <v>46188</v>
      </c>
      <c r="C2225" s="81" t="s">
        <v>169</v>
      </c>
      <c r="D2225" s="38">
        <v>6</v>
      </c>
      <c r="E2225" s="81" t="s">
        <v>169</v>
      </c>
      <c r="F2225">
        <v>609008</v>
      </c>
      <c r="G2225" s="81" t="s">
        <v>57</v>
      </c>
      <c r="H2225" s="81" t="s">
        <v>58</v>
      </c>
      <c r="I2225" s="3">
        <v>4</v>
      </c>
      <c r="J2225" s="3"/>
      <c r="K2225" s="26">
        <v>4</v>
      </c>
      <c r="L2225" s="2">
        <v>2412.25</v>
      </c>
      <c r="M2225" s="2">
        <v>9649</v>
      </c>
      <c r="N2225" s="2">
        <v>9649</v>
      </c>
      <c r="O2225" s="2">
        <v>2130.7573000000002</v>
      </c>
      <c r="P2225" s="2">
        <v>-281.49270000000001</v>
      </c>
      <c r="Q2225" s="2">
        <v>-1125.9708000000001</v>
      </c>
      <c r="R2225" s="4">
        <v>-0.13210922176772916</v>
      </c>
      <c r="T2225">
        <v>318405</v>
      </c>
      <c r="U2225" s="26"/>
      <c r="V2225" s="2"/>
      <c r="X2225" s="2">
        <v>6579000000</v>
      </c>
      <c r="Y2225" s="6">
        <v>8523.0292399999998</v>
      </c>
      <c r="Z2225" s="38">
        <v>10010</v>
      </c>
      <c r="AA2225" s="86">
        <f>+((DETALLE_GD_1[[#This Row],[VALOR X UN (GD)]]-DETALLE_GD_1[[#This Row],[VALOR PPTO]])/DETALLE_GD_1[[#This Row],[VALOR PPTO]])</f>
        <v>0.13210922708090675</v>
      </c>
      <c r="AB2225" s="2">
        <f>+DETALLE_GD_1[[#This Row],[VALOR PPTO]]*DETALLE_GD_1[[#This Row],[CANTIDAD RECIBIDA]]</f>
        <v>8523.0292000000009</v>
      </c>
      <c r="AC2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5" s="3">
        <f>+DETALLE_GD_1[[#This Row],[CANTIDAD SOLICITADA]]-DETALLE_GD_1[[#This Row],[DEVOLUCIÓN]]</f>
        <v>4</v>
      </c>
      <c r="AE2225" s="38" t="str">
        <f>+_xlfn.XLOOKUP(DETALLE_GD_1[[#This Row],[CODIGO]],PRODUCTOS[CODIGO],PRODUCTOS[DESC CORTA],"",0)</f>
        <v>DUCO</v>
      </c>
    </row>
    <row r="2226" spans="1:31" x14ac:dyDescent="0.25">
      <c r="A2226" s="1">
        <v>46188</v>
      </c>
      <c r="B2226" s="1">
        <v>46188</v>
      </c>
      <c r="C2226" s="81" t="s">
        <v>169</v>
      </c>
      <c r="D2226" s="38">
        <v>6</v>
      </c>
      <c r="E2226" s="81" t="s">
        <v>169</v>
      </c>
      <c r="F2226">
        <v>1610023</v>
      </c>
      <c r="G2226" s="81" t="s">
        <v>351</v>
      </c>
      <c r="H2226" s="81" t="s">
        <v>28</v>
      </c>
      <c r="I2226" s="3">
        <v>4</v>
      </c>
      <c r="J2226" s="3"/>
      <c r="K2226" s="26">
        <v>4</v>
      </c>
      <c r="L2226" s="2">
        <v>2278.25</v>
      </c>
      <c r="M2226" s="2">
        <v>9113</v>
      </c>
      <c r="N2226" s="2">
        <v>9113</v>
      </c>
      <c r="O2226" s="2">
        <v>2109.0585000000001</v>
      </c>
      <c r="P2226" s="2">
        <v>-169.19149999999999</v>
      </c>
      <c r="Q2226" s="2">
        <v>-676.76580000000001</v>
      </c>
      <c r="R2226" s="4">
        <v>-8.0221318958532614E-2</v>
      </c>
      <c r="T2226">
        <v>318405</v>
      </c>
      <c r="U2226" s="26"/>
      <c r="V2226" s="2"/>
      <c r="X2226" s="2">
        <v>6579000000</v>
      </c>
      <c r="Y2226" s="6">
        <v>8436.2341680000009</v>
      </c>
      <c r="Z2226" s="38">
        <v>10010</v>
      </c>
      <c r="AA2226" s="86">
        <f>+((DETALLE_GD_1[[#This Row],[VALOR X UN (GD)]]-DETALLE_GD_1[[#This Row],[VALOR PPTO]])/DETALLE_GD_1[[#This Row],[VALOR PPTO]])</f>
        <v>8.0221340470167088E-2</v>
      </c>
      <c r="AB2226" s="2">
        <f>+DETALLE_GD_1[[#This Row],[VALOR PPTO]]*DETALLE_GD_1[[#This Row],[CANTIDAD RECIBIDA]]</f>
        <v>8436.2340000000004</v>
      </c>
      <c r="AC2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6" s="3">
        <f>+DETALLE_GD_1[[#This Row],[CANTIDAD SOLICITADA]]-DETALLE_GD_1[[#This Row],[DEVOLUCIÓN]]</f>
        <v>4</v>
      </c>
      <c r="AE2226" s="38" t="str">
        <f>+_xlfn.XLOOKUP(DETALLE_GD_1[[#This Row],[CODIGO]],PRODUCTOS[CODIGO],PRODUCTOS[DESC CORTA],"",0)</f>
        <v>TRAPOS DE ASEO</v>
      </c>
    </row>
    <row r="2227" spans="1:31" x14ac:dyDescent="0.25">
      <c r="A2227" s="1">
        <v>46188</v>
      </c>
      <c r="B2227" s="1">
        <v>46188</v>
      </c>
      <c r="C2227" s="81" t="s">
        <v>169</v>
      </c>
      <c r="D2227" s="38">
        <v>6</v>
      </c>
      <c r="E2227" s="81" t="s">
        <v>169</v>
      </c>
      <c r="F2227">
        <v>2302119</v>
      </c>
      <c r="G2227" s="81" t="s">
        <v>74</v>
      </c>
      <c r="H2227" s="81" t="s">
        <v>31</v>
      </c>
      <c r="I2227" s="3">
        <v>36</v>
      </c>
      <c r="J2227" s="3"/>
      <c r="K2227" s="26">
        <v>36</v>
      </c>
      <c r="L2227" s="2">
        <v>3679.8611000000001</v>
      </c>
      <c r="M2227" s="2">
        <v>132475</v>
      </c>
      <c r="N2227" s="2">
        <v>132475</v>
      </c>
      <c r="O2227" s="2">
        <v>3671</v>
      </c>
      <c r="P2227" s="2">
        <v>-8.8611000000000004</v>
      </c>
      <c r="Q2227" s="2">
        <v>-319</v>
      </c>
      <c r="R2227" s="4">
        <v>-2.413813977420679E-3</v>
      </c>
      <c r="T2227">
        <v>318408</v>
      </c>
      <c r="U2227" s="26" t="s">
        <v>2022</v>
      </c>
      <c r="V2227" s="2">
        <v>9560990</v>
      </c>
      <c r="X2227" s="2">
        <v>6579000000</v>
      </c>
      <c r="Y2227" s="6">
        <v>132156</v>
      </c>
      <c r="Z2227" s="38">
        <v>10010</v>
      </c>
      <c r="AA2227" s="86">
        <f>+((DETALLE_GD_1[[#This Row],[VALOR X UN (GD)]]-DETALLE_GD_1[[#This Row],[VALOR PPTO]])/DETALLE_GD_1[[#This Row],[VALOR PPTO]])</f>
        <v>2.4138109506946551E-3</v>
      </c>
      <c r="AB2227" s="2">
        <f>+DETALLE_GD_1[[#This Row],[VALOR PPTO]]*DETALLE_GD_1[[#This Row],[CANTIDAD RECIBIDA]]</f>
        <v>132156</v>
      </c>
      <c r="AC2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7" s="3">
        <f>+DETALLE_GD_1[[#This Row],[CANTIDAD SOLICITADA]]-DETALLE_GD_1[[#This Row],[DEVOLUCIÓN]]</f>
        <v>36</v>
      </c>
      <c r="AE2227" s="38" t="str">
        <f>+_xlfn.XLOOKUP(DETALLE_GD_1[[#This Row],[CODIGO]],PRODUCTOS[CODIGO],PRODUCTOS[DESC CORTA],"",0)</f>
        <v>SELLO</v>
      </c>
    </row>
    <row r="2228" spans="1:31" x14ac:dyDescent="0.25">
      <c r="A2228" s="1">
        <v>46188</v>
      </c>
      <c r="B2228" s="1">
        <v>46188</v>
      </c>
      <c r="C2228" s="81" t="s">
        <v>169</v>
      </c>
      <c r="D2228" s="38">
        <v>6</v>
      </c>
      <c r="E2228" s="81" t="s">
        <v>169</v>
      </c>
      <c r="F2228">
        <v>1610023</v>
      </c>
      <c r="G2228" s="81" t="s">
        <v>351</v>
      </c>
      <c r="H2228" s="81" t="s">
        <v>28</v>
      </c>
      <c r="I2228" s="3">
        <v>5</v>
      </c>
      <c r="J2228" s="3"/>
      <c r="K2228" s="26">
        <v>5</v>
      </c>
      <c r="L2228" s="2">
        <v>2278.1999999999998</v>
      </c>
      <c r="M2228" s="2">
        <v>11391</v>
      </c>
      <c r="N2228" s="2">
        <v>11391</v>
      </c>
      <c r="O2228" s="2">
        <v>2109.0585000000001</v>
      </c>
      <c r="P2228" s="2">
        <v>-169.14150000000001</v>
      </c>
      <c r="Q2228" s="2">
        <v>-845.70730000000003</v>
      </c>
      <c r="R2228" s="4">
        <v>-8.0197611698158158E-2</v>
      </c>
      <c r="T2228">
        <v>318408</v>
      </c>
      <c r="U2228" s="26"/>
      <c r="V2228" s="2"/>
      <c r="X2228" s="2">
        <v>6579000000</v>
      </c>
      <c r="Y2228" s="6">
        <v>10545.292710000002</v>
      </c>
      <c r="Z2228" s="38">
        <v>10010</v>
      </c>
      <c r="AA2228" s="86">
        <f>+((DETALLE_GD_1[[#This Row],[VALOR X UN (GD)]]-DETALLE_GD_1[[#This Row],[VALOR PPTO]])/DETALLE_GD_1[[#This Row],[VALOR PPTO]])</f>
        <v>8.0197633209320524E-2</v>
      </c>
      <c r="AB2228" s="2">
        <f>+DETALLE_GD_1[[#This Row],[VALOR PPTO]]*DETALLE_GD_1[[#This Row],[CANTIDAD RECIBIDA]]</f>
        <v>10545.2925</v>
      </c>
      <c r="AC2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8" s="3">
        <f>+DETALLE_GD_1[[#This Row],[CANTIDAD SOLICITADA]]-DETALLE_GD_1[[#This Row],[DEVOLUCIÓN]]</f>
        <v>5</v>
      </c>
      <c r="AE2228" s="38" t="str">
        <f>+_xlfn.XLOOKUP(DETALLE_GD_1[[#This Row],[CODIGO]],PRODUCTOS[CODIGO],PRODUCTOS[DESC CORTA],"",0)</f>
        <v>TRAPOS DE ASEO</v>
      </c>
    </row>
    <row r="2229" spans="1:31" x14ac:dyDescent="0.25">
      <c r="A2229" s="1">
        <v>46188</v>
      </c>
      <c r="B2229" s="1">
        <v>46188</v>
      </c>
      <c r="C2229" s="81" t="s">
        <v>169</v>
      </c>
      <c r="D2229" s="38">
        <v>6</v>
      </c>
      <c r="E2229" s="81" t="s">
        <v>169</v>
      </c>
      <c r="F2229">
        <v>609008</v>
      </c>
      <c r="G2229" s="81" t="s">
        <v>57</v>
      </c>
      <c r="H2229" s="81" t="s">
        <v>58</v>
      </c>
      <c r="I2229" s="3">
        <v>10</v>
      </c>
      <c r="J2229" s="3"/>
      <c r="K2229" s="26">
        <v>10</v>
      </c>
      <c r="L2229" s="2">
        <v>2412.1999999999998</v>
      </c>
      <c r="M2229" s="2">
        <v>24122</v>
      </c>
      <c r="N2229" s="2">
        <v>24122</v>
      </c>
      <c r="O2229" s="2">
        <v>2130.7573000000002</v>
      </c>
      <c r="P2229" s="2">
        <v>-281.4427</v>
      </c>
      <c r="Q2229" s="2">
        <v>-2814.4268999999999</v>
      </c>
      <c r="R2229" s="4">
        <v>-0.13208575593247637</v>
      </c>
      <c r="T2229">
        <v>318408</v>
      </c>
      <c r="U2229" s="26"/>
      <c r="V2229" s="2"/>
      <c r="X2229" s="2">
        <v>6579000000</v>
      </c>
      <c r="Y2229" s="6">
        <v>21307.573100000001</v>
      </c>
      <c r="Z2229" s="38">
        <v>10010</v>
      </c>
      <c r="AA2229" s="86">
        <f>+((DETALLE_GD_1[[#This Row],[VALOR X UN (GD)]]-DETALLE_GD_1[[#This Row],[VALOR PPTO]])/DETALLE_GD_1[[#This Row],[VALOR PPTO]])</f>
        <v>0.1320857612455438</v>
      </c>
      <c r="AB2229" s="2">
        <f>+DETALLE_GD_1[[#This Row],[VALOR PPTO]]*DETALLE_GD_1[[#This Row],[CANTIDAD RECIBIDA]]</f>
        <v>21307.573000000004</v>
      </c>
      <c r="AC2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29" s="3">
        <f>+DETALLE_GD_1[[#This Row],[CANTIDAD SOLICITADA]]-DETALLE_GD_1[[#This Row],[DEVOLUCIÓN]]</f>
        <v>10</v>
      </c>
      <c r="AE2229" s="38" t="str">
        <f>+_xlfn.XLOOKUP(DETALLE_GD_1[[#This Row],[CODIGO]],PRODUCTOS[CODIGO],PRODUCTOS[DESC CORTA],"",0)</f>
        <v>DUCO</v>
      </c>
    </row>
    <row r="2230" spans="1:31" x14ac:dyDescent="0.25">
      <c r="A2230" s="1">
        <v>46188</v>
      </c>
      <c r="B2230" s="1">
        <v>46188</v>
      </c>
      <c r="C2230" s="81" t="s">
        <v>169</v>
      </c>
      <c r="D2230" s="38">
        <v>6</v>
      </c>
      <c r="E2230" s="81" t="s">
        <v>169</v>
      </c>
      <c r="F2230">
        <v>304101</v>
      </c>
      <c r="G2230" s="81" t="s">
        <v>17</v>
      </c>
      <c r="H2230" s="81" t="s">
        <v>18</v>
      </c>
      <c r="I2230" s="3">
        <v>252</v>
      </c>
      <c r="J2230" s="3"/>
      <c r="K2230" s="26">
        <v>252</v>
      </c>
      <c r="L2230" s="2">
        <v>9610.2937000000002</v>
      </c>
      <c r="M2230" s="2">
        <v>2421794</v>
      </c>
      <c r="N2230" s="2">
        <v>2421794</v>
      </c>
      <c r="O2230" s="2">
        <v>9657.5879999999997</v>
      </c>
      <c r="P2230" s="2">
        <v>47.2943</v>
      </c>
      <c r="Q2230" s="2">
        <v>11918.163399999999</v>
      </c>
      <c r="R2230" s="4">
        <v>4.8971129697404888E-3</v>
      </c>
      <c r="T2230">
        <v>318408</v>
      </c>
      <c r="U2230" s="26"/>
      <c r="V2230" s="2"/>
      <c r="X2230" s="2">
        <v>6579000000</v>
      </c>
      <c r="Y2230" s="6">
        <v>2433712.1634000018</v>
      </c>
      <c r="Z2230" s="38">
        <v>10010</v>
      </c>
      <c r="AA2230" s="86">
        <f>+((DETALLE_GD_1[[#This Row],[VALOR X UN (GD)]]-DETALLE_GD_1[[#This Row],[VALOR PPTO]])/DETALLE_GD_1[[#This Row],[VALOR PPTO]])</f>
        <v>-4.8971130265651804E-3</v>
      </c>
      <c r="AB2230" s="2">
        <f>+DETALLE_GD_1[[#This Row],[VALOR PPTO]]*DETALLE_GD_1[[#This Row],[CANTIDAD RECIBIDA]]</f>
        <v>2433712.176</v>
      </c>
      <c r="AC2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0" s="3">
        <f>+DETALLE_GD_1[[#This Row],[CANTIDAD SOLICITADA]]-DETALLE_GD_1[[#This Row],[DEVOLUCIÓN]]</f>
        <v>252</v>
      </c>
      <c r="AE2230" s="38" t="str">
        <f>+_xlfn.XLOOKUP(DETALLE_GD_1[[#This Row],[CODIGO]],PRODUCTOS[CODIGO],PRODUCTOS[DESC CORTA],"",0)</f>
        <v>OSB 9.5</v>
      </c>
    </row>
    <row r="2231" spans="1:31" x14ac:dyDescent="0.25">
      <c r="A2231" s="1">
        <v>46188</v>
      </c>
      <c r="B2231" s="1">
        <v>46188</v>
      </c>
      <c r="C2231" s="81" t="s">
        <v>169</v>
      </c>
      <c r="D2231" s="38">
        <v>6</v>
      </c>
      <c r="E2231" s="81" t="s">
        <v>169</v>
      </c>
      <c r="F2231">
        <v>304049</v>
      </c>
      <c r="G2231" s="81" t="s">
        <v>318</v>
      </c>
      <c r="H2231" s="81" t="s">
        <v>18</v>
      </c>
      <c r="I2231" s="3">
        <v>195</v>
      </c>
      <c r="J2231" s="3"/>
      <c r="K2231" s="26">
        <v>195</v>
      </c>
      <c r="L2231" s="2">
        <v>15646.779500000001</v>
      </c>
      <c r="M2231" s="2">
        <v>3051122</v>
      </c>
      <c r="N2231" s="2">
        <v>3051122</v>
      </c>
      <c r="O2231" s="2">
        <v>14982</v>
      </c>
      <c r="P2231" s="2">
        <v>-664.77949999999998</v>
      </c>
      <c r="Q2231" s="2">
        <v>-129632</v>
      </c>
      <c r="R2231" s="4">
        <v>-4.4371878733112685E-2</v>
      </c>
      <c r="T2231">
        <v>318408</v>
      </c>
      <c r="U2231" s="26"/>
      <c r="V2231" s="2"/>
      <c r="X2231" s="2">
        <v>6579000000</v>
      </c>
      <c r="Y2231" s="6">
        <v>2921489.9999999986</v>
      </c>
      <c r="Z2231" s="38">
        <v>10010</v>
      </c>
      <c r="AA2231" s="86">
        <f>+((DETALLE_GD_1[[#This Row],[VALOR X UN (GD)]]-DETALLE_GD_1[[#This Row],[VALOR PPTO]])/DETALLE_GD_1[[#This Row],[VALOR PPTO]])</f>
        <v>4.437187958883998E-2</v>
      </c>
      <c r="AB2231" s="2">
        <f>+DETALLE_GD_1[[#This Row],[VALOR PPTO]]*DETALLE_GD_1[[#This Row],[CANTIDAD RECIBIDA]]</f>
        <v>2921490</v>
      </c>
      <c r="AC22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1" s="3">
        <f>+DETALLE_GD_1[[#This Row],[CANTIDAD SOLICITADA]]-DETALLE_GD_1[[#This Row],[DEVOLUCIÓN]]</f>
        <v>195</v>
      </c>
      <c r="AE2231" s="38" t="str">
        <f>+_xlfn.XLOOKUP(DETALLE_GD_1[[#This Row],[CODIGO]],PRODUCTOS[CODIGO],PRODUCTOS[DESC CORTA],"",0)</f>
        <v>TERCIADO FENOLICO</v>
      </c>
    </row>
    <row r="2232" spans="1:31" x14ac:dyDescent="0.25">
      <c r="A2232" s="1">
        <v>46188</v>
      </c>
      <c r="B2232" s="1">
        <v>46188</v>
      </c>
      <c r="C2232" s="81" t="s">
        <v>169</v>
      </c>
      <c r="D2232" s="38">
        <v>6</v>
      </c>
      <c r="E2232" s="81" t="s">
        <v>169</v>
      </c>
      <c r="F2232">
        <v>1901466</v>
      </c>
      <c r="G2232" s="81" t="s">
        <v>398</v>
      </c>
      <c r="H2232" s="81" t="s">
        <v>26</v>
      </c>
      <c r="I2232" s="3">
        <v>270</v>
      </c>
      <c r="J2232" s="3"/>
      <c r="K2232" s="26">
        <v>270</v>
      </c>
      <c r="L2232" s="2">
        <v>1970</v>
      </c>
      <c r="M2232" s="2">
        <v>531900</v>
      </c>
      <c r="N2232" s="2">
        <v>531900</v>
      </c>
      <c r="O2232" s="2">
        <v>2112.7957999999999</v>
      </c>
      <c r="P2232" s="2">
        <v>142.79580000000001</v>
      </c>
      <c r="Q2232" s="2">
        <v>38554.8603</v>
      </c>
      <c r="R2232" s="4">
        <v>6.7586172037690365E-2</v>
      </c>
      <c r="T2232">
        <v>318408</v>
      </c>
      <c r="U2232" s="26"/>
      <c r="V2232" s="2"/>
      <c r="X2232" s="2">
        <v>6579000000</v>
      </c>
      <c r="Y2232" s="6">
        <v>570454.86033000005</v>
      </c>
      <c r="Z2232" s="38">
        <v>10010</v>
      </c>
      <c r="AA2232" s="86">
        <f>+((DETALLE_GD_1[[#This Row],[VALOR X UN (GD)]]-DETALLE_GD_1[[#This Row],[VALOR PPTO]])/DETALLE_GD_1[[#This Row],[VALOR PPTO]])</f>
        <v>-6.758618130535847E-2</v>
      </c>
      <c r="AB2232" s="2">
        <f>+DETALLE_GD_1[[#This Row],[VALOR PPTO]]*DETALLE_GD_1[[#This Row],[CANTIDAD RECIBIDA]]</f>
        <v>570454.86599999992</v>
      </c>
      <c r="AC2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2" s="3">
        <f>+DETALLE_GD_1[[#This Row],[CANTIDAD SOLICITADA]]-DETALLE_GD_1[[#This Row],[DEVOLUCIÓN]]</f>
        <v>270</v>
      </c>
      <c r="AE2232" s="38" t="str">
        <f>+_xlfn.XLOOKUP(DETALLE_GD_1[[#This Row],[CODIGO]],PRODUCTOS[CODIGO],PRODUCTOS[DESC CORTA],"",0)</f>
        <v>AISLAN DENSIDAD 14 KG/M3 (13.5 M2 X BOLSA) SKU 4000147</v>
      </c>
    </row>
    <row r="2233" spans="1:31" x14ac:dyDescent="0.25">
      <c r="A2233" s="1">
        <v>46188</v>
      </c>
      <c r="B2233" s="1">
        <v>46188</v>
      </c>
      <c r="C2233" s="81" t="s">
        <v>169</v>
      </c>
      <c r="D2233" s="38">
        <v>6</v>
      </c>
      <c r="E2233" s="81" t="s">
        <v>169</v>
      </c>
      <c r="F2233">
        <v>1901086</v>
      </c>
      <c r="G2233" s="81" t="s">
        <v>279</v>
      </c>
      <c r="H2233" s="81" t="s">
        <v>26</v>
      </c>
      <c r="I2233" s="3">
        <v>162</v>
      </c>
      <c r="J2233" s="3"/>
      <c r="K2233" s="26">
        <v>162</v>
      </c>
      <c r="L2233" s="2">
        <v>3654.6851999999999</v>
      </c>
      <c r="M2233" s="2">
        <v>592059</v>
      </c>
      <c r="N2233" s="2">
        <v>592059</v>
      </c>
      <c r="O2233" s="2">
        <v>3711.587</v>
      </c>
      <c r="P2233" s="2">
        <v>56.901899999999998</v>
      </c>
      <c r="Q2233" s="2">
        <v>9218.1005999999998</v>
      </c>
      <c r="R2233" s="4">
        <v>1.53308692982946E-2</v>
      </c>
      <c r="T2233">
        <v>318408</v>
      </c>
      <c r="U2233" s="26"/>
      <c r="V2233" s="2"/>
      <c r="X2233" s="2">
        <v>6579000000</v>
      </c>
      <c r="Y2233" s="6">
        <v>601277.10064200009</v>
      </c>
      <c r="Z2233" s="38">
        <v>10010</v>
      </c>
      <c r="AA2233" s="86">
        <f>+((DETALLE_GD_1[[#This Row],[VALOR X UN (GD)]]-DETALLE_GD_1[[#This Row],[VALOR PPTO]])/DETALLE_GD_1[[#This Row],[VALOR PPTO]])</f>
        <v>-1.5330854429655049E-2</v>
      </c>
      <c r="AB2233" s="2">
        <f>+DETALLE_GD_1[[#This Row],[VALOR PPTO]]*DETALLE_GD_1[[#This Row],[CANTIDAD RECIBIDA]]</f>
        <v>601277.09400000004</v>
      </c>
      <c r="AC2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3" s="3">
        <f>+DETALLE_GD_1[[#This Row],[CANTIDAD SOLICITADA]]-DETALLE_GD_1[[#This Row],[DEVOLUCIÓN]]</f>
        <v>162</v>
      </c>
      <c r="AE2233" s="38" t="str">
        <f>+_xlfn.XLOOKUP(DETALLE_GD_1[[#This Row],[CODIGO]],PRODUCTOS[CODIGO],PRODUCTOS[DESC CORTA],"",0)</f>
        <v>AISLAN GLASS 140MM</v>
      </c>
    </row>
    <row r="2234" spans="1:31" x14ac:dyDescent="0.25">
      <c r="A2234" s="1">
        <v>46188</v>
      </c>
      <c r="B2234" s="1">
        <v>46188</v>
      </c>
      <c r="C2234" s="81" t="s">
        <v>169</v>
      </c>
      <c r="D2234" s="38">
        <v>6</v>
      </c>
      <c r="E2234" s="81" t="s">
        <v>169</v>
      </c>
      <c r="F2234">
        <v>1901008</v>
      </c>
      <c r="G2234" s="81" t="s">
        <v>278</v>
      </c>
      <c r="H2234" s="81" t="s">
        <v>26</v>
      </c>
      <c r="I2234" s="3">
        <v>270</v>
      </c>
      <c r="J2234" s="3"/>
      <c r="K2234" s="26">
        <v>270</v>
      </c>
      <c r="L2234" s="2">
        <v>2115.6667000000002</v>
      </c>
      <c r="M2234" s="2">
        <v>571230</v>
      </c>
      <c r="N2234" s="2">
        <v>571230</v>
      </c>
      <c r="O2234" s="2">
        <v>2112.7957999999999</v>
      </c>
      <c r="P2234" s="2">
        <v>-2.8708999999999998</v>
      </c>
      <c r="Q2234" s="2">
        <v>-775.13969999999995</v>
      </c>
      <c r="R2234" s="4">
        <v>-1.3588098268661282E-3</v>
      </c>
      <c r="T2234">
        <v>318408</v>
      </c>
      <c r="U2234" s="26"/>
      <c r="V2234" s="2"/>
      <c r="X2234" s="2">
        <v>6579000000</v>
      </c>
      <c r="Y2234" s="6">
        <v>570454.86033000005</v>
      </c>
      <c r="Z2234" s="38">
        <v>10010</v>
      </c>
      <c r="AA2234" s="86">
        <f>+((DETALLE_GD_1[[#This Row],[VALOR X UN (GD)]]-DETALLE_GD_1[[#This Row],[VALOR PPTO]])/DETALLE_GD_1[[#This Row],[VALOR PPTO]])</f>
        <v>1.3588156508074975E-3</v>
      </c>
      <c r="AB2234" s="2">
        <f>+DETALLE_GD_1[[#This Row],[VALOR PPTO]]*DETALLE_GD_1[[#This Row],[CANTIDAD RECIBIDA]]</f>
        <v>570454.86599999992</v>
      </c>
      <c r="AC22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4" s="3">
        <f>+DETALLE_GD_1[[#This Row],[CANTIDAD SOLICITADA]]-DETALLE_GD_1[[#This Row],[DEVOLUCIÓN]]</f>
        <v>270</v>
      </c>
      <c r="AE2234" s="38" t="str">
        <f>+_xlfn.XLOOKUP(DETALLE_GD_1[[#This Row],[CODIGO]],PRODUCTOS[CODIGO],PRODUCTOS[DESC CORTA],"",0)</f>
        <v>AISLAN GLASS 90MM</v>
      </c>
    </row>
    <row r="2235" spans="1:31" x14ac:dyDescent="0.25">
      <c r="A2235" s="1">
        <v>46188</v>
      </c>
      <c r="B2235" s="1">
        <v>46188</v>
      </c>
      <c r="C2235" s="81" t="s">
        <v>169</v>
      </c>
      <c r="D2235" s="38">
        <v>6</v>
      </c>
      <c r="E2235" s="81" t="s">
        <v>169</v>
      </c>
      <c r="F2235">
        <v>407011</v>
      </c>
      <c r="G2235" s="81" t="s">
        <v>30</v>
      </c>
      <c r="H2235" s="81" t="s">
        <v>31</v>
      </c>
      <c r="I2235" s="3">
        <v>5000</v>
      </c>
      <c r="J2235" s="3"/>
      <c r="K2235" s="26">
        <v>5000</v>
      </c>
      <c r="L2235" s="2">
        <v>444.9794</v>
      </c>
      <c r="M2235" s="2">
        <v>2224897</v>
      </c>
      <c r="N2235" s="2">
        <v>2224897</v>
      </c>
      <c r="O2235" s="2">
        <v>473.17520000000002</v>
      </c>
      <c r="P2235" s="2">
        <v>28.195799999999998</v>
      </c>
      <c r="Q2235" s="2">
        <v>140979.20000000001</v>
      </c>
      <c r="R2235" s="4">
        <v>5.9588578641604162E-2</v>
      </c>
      <c r="T2235">
        <v>318408</v>
      </c>
      <c r="U2235" s="26"/>
      <c r="V2235" s="2"/>
      <c r="X2235" s="2">
        <v>6579000000</v>
      </c>
      <c r="Y2235" s="6">
        <v>2365876.1999999997</v>
      </c>
      <c r="Z2235" s="38">
        <v>10010</v>
      </c>
      <c r="AA2235" s="86">
        <f>+((DETALLE_GD_1[[#This Row],[VALOR X UN (GD)]]-DETALLE_GD_1[[#This Row],[VALOR PPTO]])/DETALLE_GD_1[[#This Row],[VALOR PPTO]])</f>
        <v>-5.958849914365761E-2</v>
      </c>
      <c r="AB2235" s="2">
        <f>+DETALLE_GD_1[[#This Row],[VALOR PPTO]]*DETALLE_GD_1[[#This Row],[CANTIDAD RECIBIDA]]</f>
        <v>2365876</v>
      </c>
      <c r="AC2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35" s="3">
        <f>+DETALLE_GD_1[[#This Row],[CANTIDAD SOLICITADA]]-DETALLE_GD_1[[#This Row],[DEVOLUCIÓN]]</f>
        <v>5000</v>
      </c>
      <c r="AE2235" s="38" t="str">
        <f>+_xlfn.XLOOKUP(DETALLE_GD_1[[#This Row],[CODIGO]],PRODUCTOS[CODIGO],PRODUCTOS[DESC CORTA],"",0)</f>
        <v>TORNILLO SIMPSON 6"</v>
      </c>
    </row>
    <row r="2236" spans="1:31" x14ac:dyDescent="0.25">
      <c r="A2236" s="1">
        <v>46188</v>
      </c>
      <c r="B2236" s="1">
        <v>46188</v>
      </c>
      <c r="C2236" s="81" t="s">
        <v>169</v>
      </c>
      <c r="D2236" s="38">
        <v>6</v>
      </c>
      <c r="E2236" s="81" t="s">
        <v>169</v>
      </c>
      <c r="F2236">
        <v>2302098</v>
      </c>
      <c r="G2236" s="81" t="s">
        <v>24</v>
      </c>
      <c r="H2236" s="81" t="s">
        <v>25</v>
      </c>
      <c r="I2236" s="3">
        <v>6</v>
      </c>
      <c r="J2236" s="3"/>
      <c r="K2236" s="26">
        <v>6</v>
      </c>
      <c r="L2236" s="2">
        <v>21213</v>
      </c>
      <c r="M2236" s="2">
        <v>127278</v>
      </c>
      <c r="N2236" s="2">
        <v>127278</v>
      </c>
      <c r="O2236" s="2">
        <v>21213</v>
      </c>
      <c r="P2236" s="2">
        <v>0</v>
      </c>
      <c r="Q2236" s="2">
        <v>0</v>
      </c>
      <c r="R2236" s="4">
        <v>-1.7149761029050001E-16</v>
      </c>
      <c r="T2236">
        <v>318411</v>
      </c>
      <c r="U2236" s="26" t="s">
        <v>2022</v>
      </c>
      <c r="V2236" s="2">
        <v>127278</v>
      </c>
      <c r="X2236" s="2">
        <v>6579000000</v>
      </c>
      <c r="Y2236" s="6">
        <v>127277.99999999996</v>
      </c>
      <c r="Z2236" s="38">
        <v>10010</v>
      </c>
      <c r="AA2236" s="86">
        <f>+((DETALLE_GD_1[[#This Row],[VALOR X UN (GD)]]-DETALLE_GD_1[[#This Row],[VALOR PPTO]])/DETALLE_GD_1[[#This Row],[VALOR PPTO]])</f>
        <v>0</v>
      </c>
      <c r="AB2236" s="2">
        <f>+DETALLE_GD_1[[#This Row],[VALOR PPTO]]*DETALLE_GD_1[[#This Row],[CANTIDAD RECIBIDA]]</f>
        <v>127278</v>
      </c>
      <c r="AC2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6" s="3">
        <f>+DETALLE_GD_1[[#This Row],[CANTIDAD SOLICITADA]]-DETALLE_GD_1[[#This Row],[DEVOLUCIÓN]]</f>
        <v>6</v>
      </c>
      <c r="AE2236" s="38" t="str">
        <f>+_xlfn.XLOOKUP(DETALLE_GD_1[[#This Row],[CODIGO]],PRODUCTOS[CODIGO],PRODUCTOS[DESC CORTA],"",0)</f>
        <v>COLA FRIA</v>
      </c>
    </row>
    <row r="2237" spans="1:31" x14ac:dyDescent="0.25">
      <c r="A2237" s="1">
        <v>46188</v>
      </c>
      <c r="B2237" s="1">
        <v>46188</v>
      </c>
      <c r="C2237" s="81" t="s">
        <v>169</v>
      </c>
      <c r="D2237" s="38">
        <v>6</v>
      </c>
      <c r="E2237" s="81" t="s">
        <v>169</v>
      </c>
      <c r="F2237">
        <v>106022</v>
      </c>
      <c r="G2237" s="81" t="s">
        <v>245</v>
      </c>
      <c r="H2237" s="81" t="s">
        <v>31</v>
      </c>
      <c r="I2237" s="3">
        <v>10</v>
      </c>
      <c r="J2237" s="3"/>
      <c r="K2237" s="26">
        <v>10</v>
      </c>
      <c r="L2237" s="2">
        <v>3800</v>
      </c>
      <c r="M2237" s="2">
        <v>38000</v>
      </c>
      <c r="N2237" s="2">
        <v>38000</v>
      </c>
      <c r="O2237" s="2">
        <v>3800.6911</v>
      </c>
      <c r="P2237" s="2">
        <v>0.69110000000000005</v>
      </c>
      <c r="Q2237" s="2">
        <v>6.9109999999999996</v>
      </c>
      <c r="R2237" s="4">
        <v>1.8183508788241479E-4</v>
      </c>
      <c r="T2237">
        <v>318421</v>
      </c>
      <c r="U2237" s="26" t="s">
        <v>2012</v>
      </c>
      <c r="V2237" s="2">
        <v>336947</v>
      </c>
      <c r="X2237" s="2">
        <v>6579000000</v>
      </c>
      <c r="Y2237" s="6">
        <v>38006.910989999997</v>
      </c>
      <c r="Z2237" s="38">
        <v>10010</v>
      </c>
      <c r="AA2237" s="86">
        <f>+((DETALLE_GD_1[[#This Row],[VALOR X UN (GD)]]-DETALLE_GD_1[[#This Row],[VALOR PPTO]])/DETALLE_GD_1[[#This Row],[VALOR PPTO]])</f>
        <v>-1.8183535094446528E-4</v>
      </c>
      <c r="AB2237" s="2">
        <f>+DETALLE_GD_1[[#This Row],[VALOR PPTO]]*DETALLE_GD_1[[#This Row],[CANTIDAD RECIBIDA]]</f>
        <v>38006.911</v>
      </c>
      <c r="AC2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7" s="3">
        <f>+DETALLE_GD_1[[#This Row],[CANTIDAD SOLICITADA]]-DETALLE_GD_1[[#This Row],[DEVOLUCIÓN]]</f>
        <v>10</v>
      </c>
      <c r="AE2237" s="38">
        <f>+_xlfn.XLOOKUP(DETALLE_GD_1[[#This Row],[CODIGO]],PRODUCTOS[CODIGO],PRODUCTOS[DESC CORTA],"",0)</f>
        <v>0</v>
      </c>
    </row>
    <row r="2238" spans="1:31" x14ac:dyDescent="0.25">
      <c r="A2238" s="1">
        <v>46188</v>
      </c>
      <c r="B2238" s="1">
        <v>46188</v>
      </c>
      <c r="C2238" s="81" t="s">
        <v>169</v>
      </c>
      <c r="D2238" s="38">
        <v>6</v>
      </c>
      <c r="E2238" s="81" t="s">
        <v>169</v>
      </c>
      <c r="F2238">
        <v>1405040</v>
      </c>
      <c r="G2238" s="81" t="s">
        <v>451</v>
      </c>
      <c r="H2238" s="81" t="s">
        <v>31</v>
      </c>
      <c r="I2238" s="3">
        <v>10</v>
      </c>
      <c r="J2238" s="3"/>
      <c r="K2238" s="26">
        <v>10</v>
      </c>
      <c r="L2238" s="2">
        <v>7573.7</v>
      </c>
      <c r="M2238" s="2">
        <v>75737</v>
      </c>
      <c r="N2238" s="2">
        <v>75737</v>
      </c>
      <c r="O2238" s="2">
        <v>7568</v>
      </c>
      <c r="P2238" s="2">
        <v>-5.7</v>
      </c>
      <c r="Q2238" s="2">
        <v>-57</v>
      </c>
      <c r="R2238" s="4">
        <v>-7.5317124735726972E-4</v>
      </c>
      <c r="T2238">
        <v>318421</v>
      </c>
      <c r="U2238" s="26"/>
      <c r="V2238" s="2"/>
      <c r="X2238" s="2">
        <v>6579000000</v>
      </c>
      <c r="Y2238" s="6">
        <v>75680</v>
      </c>
      <c r="Z2238" s="38">
        <v>10010</v>
      </c>
      <c r="AA2238" s="86">
        <f>+((DETALLE_GD_1[[#This Row],[VALOR X UN (GD)]]-DETALLE_GD_1[[#This Row],[VALOR PPTO]])/DETALLE_GD_1[[#This Row],[VALOR PPTO]])</f>
        <v>7.5317124735726983E-4</v>
      </c>
      <c r="AB2238" s="2">
        <f>+DETALLE_GD_1[[#This Row],[VALOR PPTO]]*DETALLE_GD_1[[#This Row],[CANTIDAD RECIBIDA]]</f>
        <v>75680</v>
      </c>
      <c r="AC2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8" s="3">
        <f>+DETALLE_GD_1[[#This Row],[CANTIDAD SOLICITADA]]-DETALLE_GD_1[[#This Row],[DEVOLUCIÓN]]</f>
        <v>10</v>
      </c>
      <c r="AE2238" s="38" t="str">
        <f>+_xlfn.XLOOKUP(DETALLE_GD_1[[#This Row],[CODIGO]],PRODUCTOS[CODIGO],PRODUCTOS[DESC CORTA],"",0)</f>
        <v>CEERRADURA BAÑO 815 TUBULAR</v>
      </c>
    </row>
    <row r="2239" spans="1:31" x14ac:dyDescent="0.25">
      <c r="A2239" s="1">
        <v>46188</v>
      </c>
      <c r="B2239" s="1">
        <v>46188</v>
      </c>
      <c r="C2239" s="81" t="s">
        <v>169</v>
      </c>
      <c r="D2239" s="38">
        <v>6</v>
      </c>
      <c r="E2239" s="81" t="s">
        <v>169</v>
      </c>
      <c r="F2239">
        <v>2302119</v>
      </c>
      <c r="G2239" s="81" t="s">
        <v>74</v>
      </c>
      <c r="H2239" s="81" t="s">
        <v>31</v>
      </c>
      <c r="I2239" s="3">
        <v>36</v>
      </c>
      <c r="J2239" s="3"/>
      <c r="K2239" s="26">
        <v>36</v>
      </c>
      <c r="L2239" s="2">
        <v>3679.8888999999999</v>
      </c>
      <c r="M2239" s="2">
        <v>132476</v>
      </c>
      <c r="N2239" s="2">
        <v>132476</v>
      </c>
      <c r="O2239" s="2">
        <v>3671</v>
      </c>
      <c r="P2239" s="2">
        <v>-8.8888999999999996</v>
      </c>
      <c r="Q2239" s="2">
        <v>-320</v>
      </c>
      <c r="R2239" s="4">
        <v>-2.4213807923968091E-3</v>
      </c>
      <c r="T2239">
        <v>318421</v>
      </c>
      <c r="U2239" s="26"/>
      <c r="V2239" s="2"/>
      <c r="X2239" s="2">
        <v>6579000000</v>
      </c>
      <c r="Y2239" s="6">
        <v>132156</v>
      </c>
      <c r="Z2239" s="38">
        <v>10010</v>
      </c>
      <c r="AA2239" s="86">
        <f>+((DETALLE_GD_1[[#This Row],[VALOR X UN (GD)]]-DETALLE_GD_1[[#This Row],[VALOR PPTO]])/DETALLE_GD_1[[#This Row],[VALOR PPTO]])</f>
        <v>2.4213838191228334E-3</v>
      </c>
      <c r="AB2239" s="2">
        <f>+DETALLE_GD_1[[#This Row],[VALOR PPTO]]*DETALLE_GD_1[[#This Row],[CANTIDAD RECIBIDA]]</f>
        <v>132156</v>
      </c>
      <c r="AC2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39" s="3">
        <f>+DETALLE_GD_1[[#This Row],[CANTIDAD SOLICITADA]]-DETALLE_GD_1[[#This Row],[DEVOLUCIÓN]]</f>
        <v>36</v>
      </c>
      <c r="AE2239" s="38" t="str">
        <f>+_xlfn.XLOOKUP(DETALLE_GD_1[[#This Row],[CODIGO]],PRODUCTOS[CODIGO],PRODUCTOS[DESC CORTA],"",0)</f>
        <v>SELLO</v>
      </c>
    </row>
    <row r="2240" spans="1:31" x14ac:dyDescent="0.25">
      <c r="A2240" s="1">
        <v>46188</v>
      </c>
      <c r="B2240" s="1">
        <v>46188</v>
      </c>
      <c r="C2240" s="81" t="s">
        <v>169</v>
      </c>
      <c r="D2240" s="38">
        <v>6</v>
      </c>
      <c r="E2240" s="81" t="s">
        <v>169</v>
      </c>
      <c r="F2240">
        <v>2304053</v>
      </c>
      <c r="G2240" s="81" t="s">
        <v>213</v>
      </c>
      <c r="H2240" s="81" t="s">
        <v>31</v>
      </c>
      <c r="I2240" s="3">
        <v>48</v>
      </c>
      <c r="J2240" s="3"/>
      <c r="K2240" s="26">
        <v>48</v>
      </c>
      <c r="L2240" s="2">
        <v>1046.5</v>
      </c>
      <c r="M2240" s="2">
        <v>50232</v>
      </c>
      <c r="N2240" s="2">
        <v>50232</v>
      </c>
      <c r="O2240" s="2">
        <v>862</v>
      </c>
      <c r="P2240" s="2">
        <v>-184.5</v>
      </c>
      <c r="Q2240" s="2">
        <v>-8856</v>
      </c>
      <c r="R2240" s="4">
        <v>-0.21403712296983743</v>
      </c>
      <c r="T2240">
        <v>318421</v>
      </c>
      <c r="U2240" s="26"/>
      <c r="V2240" s="2"/>
      <c r="X2240" s="2">
        <v>6579000000</v>
      </c>
      <c r="Y2240" s="6">
        <v>41376.000000000007</v>
      </c>
      <c r="Z2240" s="38">
        <v>10010</v>
      </c>
      <c r="AA2240" s="86">
        <f>+((DETALLE_GD_1[[#This Row],[VALOR X UN (GD)]]-DETALLE_GD_1[[#This Row],[VALOR PPTO]])/DETALLE_GD_1[[#This Row],[VALOR PPTO]])</f>
        <v>0.2140371229698376</v>
      </c>
      <c r="AB2240" s="2">
        <f>+DETALLE_GD_1[[#This Row],[VALOR PPTO]]*DETALLE_GD_1[[#This Row],[CANTIDAD RECIBIDA]]</f>
        <v>41376</v>
      </c>
      <c r="AC2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0" s="3">
        <f>+DETALLE_GD_1[[#This Row],[CANTIDAD SOLICITADA]]-DETALLE_GD_1[[#This Row],[DEVOLUCIÓN]]</f>
        <v>48</v>
      </c>
      <c r="AE2240" s="38">
        <f>+_xlfn.XLOOKUP(DETALLE_GD_1[[#This Row],[CODIGO]],PRODUCTOS[CODIGO],PRODUCTOS[DESC CORTA],"",0)</f>
        <v>0</v>
      </c>
    </row>
    <row r="2241" spans="1:31" x14ac:dyDescent="0.25">
      <c r="A2241" s="1">
        <v>46188</v>
      </c>
      <c r="B2241" s="1">
        <v>46188</v>
      </c>
      <c r="C2241" s="81" t="s">
        <v>169</v>
      </c>
      <c r="D2241" s="38">
        <v>6</v>
      </c>
      <c r="E2241" s="81" t="s">
        <v>169</v>
      </c>
      <c r="F2241">
        <v>2304002</v>
      </c>
      <c r="G2241" s="81" t="s">
        <v>212</v>
      </c>
      <c r="H2241" s="81" t="s">
        <v>31</v>
      </c>
      <c r="I2241" s="3">
        <v>24</v>
      </c>
      <c r="J2241" s="3"/>
      <c r="K2241" s="26">
        <v>24</v>
      </c>
      <c r="L2241" s="2">
        <v>1409.5</v>
      </c>
      <c r="M2241" s="2">
        <v>33828</v>
      </c>
      <c r="N2241" s="2">
        <v>33828</v>
      </c>
      <c r="O2241" s="2">
        <v>1376.4717000000001</v>
      </c>
      <c r="P2241" s="2">
        <v>-33.028300000000002</v>
      </c>
      <c r="Q2241" s="2">
        <v>-792.67859999999996</v>
      </c>
      <c r="R2241" s="4">
        <v>-2.399488156866781E-2</v>
      </c>
      <c r="T2241">
        <v>318421</v>
      </c>
      <c r="U2241" s="26"/>
      <c r="V2241" s="2"/>
      <c r="X2241" s="2">
        <v>6579000000</v>
      </c>
      <c r="Y2241" s="6">
        <v>33035.321376</v>
      </c>
      <c r="Z2241" s="38">
        <v>10010</v>
      </c>
      <c r="AA2241" s="86">
        <f>+((DETALLE_GD_1[[#This Row],[VALOR X UN (GD)]]-DETALLE_GD_1[[#This Row],[VALOR PPTO]])/DETALLE_GD_1[[#This Row],[VALOR PPTO]])</f>
        <v>2.3994899422923075E-2</v>
      </c>
      <c r="AB2241" s="2">
        <f>+DETALLE_GD_1[[#This Row],[VALOR PPTO]]*DETALLE_GD_1[[#This Row],[CANTIDAD RECIBIDA]]</f>
        <v>33035.320800000001</v>
      </c>
      <c r="AC2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1" s="3">
        <f>+DETALLE_GD_1[[#This Row],[CANTIDAD SOLICITADA]]-DETALLE_GD_1[[#This Row],[DEVOLUCIÓN]]</f>
        <v>24</v>
      </c>
      <c r="AE2241" s="38">
        <f>+_xlfn.XLOOKUP(DETALLE_GD_1[[#This Row],[CODIGO]],PRODUCTOS[CODIGO],PRODUCTOS[DESC CORTA],"",0)</f>
        <v>0</v>
      </c>
    </row>
    <row r="2242" spans="1:31" x14ac:dyDescent="0.25">
      <c r="A2242" s="1">
        <v>46188</v>
      </c>
      <c r="B2242" s="1">
        <v>46188</v>
      </c>
      <c r="C2242" s="81" t="s">
        <v>169</v>
      </c>
      <c r="D2242" s="38">
        <v>6</v>
      </c>
      <c r="E2242" s="81" t="s">
        <v>169</v>
      </c>
      <c r="F2242">
        <v>704079</v>
      </c>
      <c r="G2242" s="81" t="s">
        <v>209</v>
      </c>
      <c r="H2242" s="81" t="s">
        <v>47</v>
      </c>
      <c r="I2242" s="3">
        <v>10</v>
      </c>
      <c r="J2242" s="3"/>
      <c r="K2242" s="26">
        <v>10</v>
      </c>
      <c r="L2242" s="2">
        <v>667.4</v>
      </c>
      <c r="M2242" s="2">
        <v>6674</v>
      </c>
      <c r="N2242" s="2">
        <v>6674</v>
      </c>
      <c r="O2242" s="2">
        <v>755.70489999999995</v>
      </c>
      <c r="P2242" s="2">
        <v>88.304900000000004</v>
      </c>
      <c r="Q2242" s="2">
        <v>883.04880000000003</v>
      </c>
      <c r="R2242" s="4">
        <v>0.11685101433551412</v>
      </c>
      <c r="T2242">
        <v>318421</v>
      </c>
      <c r="U2242" s="26"/>
      <c r="V2242" s="2"/>
      <c r="X2242" s="2">
        <v>6579000000</v>
      </c>
      <c r="Y2242" s="6">
        <v>7557.04882</v>
      </c>
      <c r="Z2242" s="38">
        <v>10010</v>
      </c>
      <c r="AA2242" s="86">
        <f>+((DETALLE_GD_1[[#This Row],[VALOR X UN (GD)]]-DETALLE_GD_1[[#This Row],[VALOR PPTO]])/DETALLE_GD_1[[#This Row],[VALOR PPTO]])</f>
        <v>-0.11685103537108199</v>
      </c>
      <c r="AB2242" s="2">
        <f>+DETALLE_GD_1[[#This Row],[VALOR PPTO]]*DETALLE_GD_1[[#This Row],[CANTIDAD RECIBIDA]]</f>
        <v>7557.0489999999991</v>
      </c>
      <c r="AC2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2" s="3">
        <f>+DETALLE_GD_1[[#This Row],[CANTIDAD SOLICITADA]]-DETALLE_GD_1[[#This Row],[DEVOLUCIÓN]]</f>
        <v>10</v>
      </c>
      <c r="AE2242" s="38">
        <f>+_xlfn.XLOOKUP(DETALLE_GD_1[[#This Row],[CODIGO]],PRODUCTOS[CODIGO],PRODUCTOS[DESC CORTA],"",0)</f>
        <v>0</v>
      </c>
    </row>
    <row r="2243" spans="1:31" x14ac:dyDescent="0.25">
      <c r="A2243" s="1">
        <v>46188</v>
      </c>
      <c r="B2243" s="1">
        <v>46188</v>
      </c>
      <c r="C2243" s="81" t="s">
        <v>169</v>
      </c>
      <c r="D2243" s="38">
        <v>6</v>
      </c>
      <c r="E2243" s="81" t="s">
        <v>169</v>
      </c>
      <c r="F2243">
        <v>2304056</v>
      </c>
      <c r="G2243" s="81" t="s">
        <v>417</v>
      </c>
      <c r="H2243" s="81" t="s">
        <v>31</v>
      </c>
      <c r="I2243" s="3">
        <v>24</v>
      </c>
      <c r="J2243" s="3"/>
      <c r="K2243" s="26">
        <v>24</v>
      </c>
      <c r="L2243" s="2">
        <v>3163.125</v>
      </c>
      <c r="M2243" s="2">
        <v>75915</v>
      </c>
      <c r="N2243" s="2">
        <v>75915</v>
      </c>
      <c r="O2243" s="2">
        <v>2979</v>
      </c>
      <c r="P2243" s="2">
        <v>-184.125</v>
      </c>
      <c r="Q2243" s="2">
        <v>-4419</v>
      </c>
      <c r="R2243" s="4">
        <v>-6.1807653575025177E-2</v>
      </c>
      <c r="T2243">
        <v>318464</v>
      </c>
      <c r="U2243" s="26" t="s">
        <v>2012</v>
      </c>
      <c r="V2243" s="2">
        <v>1186087</v>
      </c>
      <c r="X2243" s="2">
        <v>6579000000</v>
      </c>
      <c r="Y2243" s="6">
        <v>71496</v>
      </c>
      <c r="Z2243" s="38">
        <v>10010</v>
      </c>
      <c r="AA2243" s="86">
        <f>+((DETALLE_GD_1[[#This Row],[VALOR X UN (GD)]]-DETALLE_GD_1[[#This Row],[VALOR PPTO]])/DETALLE_GD_1[[#This Row],[VALOR PPTO]])</f>
        <v>6.1807653575025177E-2</v>
      </c>
      <c r="AB2243" s="2">
        <f>+DETALLE_GD_1[[#This Row],[VALOR PPTO]]*DETALLE_GD_1[[#This Row],[CANTIDAD RECIBIDA]]</f>
        <v>71496</v>
      </c>
      <c r="AC2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3" s="3">
        <f>+DETALLE_GD_1[[#This Row],[CANTIDAD SOLICITADA]]-DETALLE_GD_1[[#This Row],[DEVOLUCIÓN]]</f>
        <v>24</v>
      </c>
      <c r="AE2243" s="38" t="str">
        <f>+_xlfn.XLOOKUP(DETALLE_GD_1[[#This Row],[CODIGO]],PRODUCTOS[CODIGO],PRODUCTOS[DESC CORTA],"",0)</f>
        <v/>
      </c>
    </row>
    <row r="2244" spans="1:31" x14ac:dyDescent="0.25">
      <c r="A2244" s="1">
        <v>46188</v>
      </c>
      <c r="B2244" s="1">
        <v>46188</v>
      </c>
      <c r="C2244" s="81" t="s">
        <v>169</v>
      </c>
      <c r="D2244" s="38">
        <v>6</v>
      </c>
      <c r="E2244" s="81" t="s">
        <v>169</v>
      </c>
      <c r="F2244">
        <v>1803044</v>
      </c>
      <c r="G2244" s="81" t="s">
        <v>336</v>
      </c>
      <c r="H2244" s="81" t="s">
        <v>90</v>
      </c>
      <c r="I2244" s="3">
        <v>9</v>
      </c>
      <c r="J2244" s="3"/>
      <c r="K2244" s="26">
        <v>9</v>
      </c>
      <c r="L2244" s="2">
        <v>51875.888899999998</v>
      </c>
      <c r="M2244" s="2">
        <v>466883</v>
      </c>
      <c r="N2244" s="2">
        <v>466883</v>
      </c>
      <c r="O2244" s="2">
        <v>52920</v>
      </c>
      <c r="P2244" s="2">
        <v>1044.1111000000001</v>
      </c>
      <c r="Q2244" s="2">
        <v>9397</v>
      </c>
      <c r="R2244" s="4">
        <v>1.9729990761736763E-2</v>
      </c>
      <c r="T2244">
        <v>318464</v>
      </c>
      <c r="U2244" s="26"/>
      <c r="V2244" s="2"/>
      <c r="X2244" s="2">
        <v>6579000000</v>
      </c>
      <c r="Y2244" s="6">
        <v>476280</v>
      </c>
      <c r="Z2244" s="38">
        <v>10010</v>
      </c>
      <c r="AA2244" s="86">
        <f>+((DETALLE_GD_1[[#This Row],[VALOR X UN (GD)]]-DETALLE_GD_1[[#This Row],[VALOR PPTO]])/DETALLE_GD_1[[#This Row],[VALOR PPTO]])</f>
        <v>-1.9729990551776301E-2</v>
      </c>
      <c r="AB2244" s="2">
        <f>+DETALLE_GD_1[[#This Row],[VALOR PPTO]]*DETALLE_GD_1[[#This Row],[CANTIDAD RECIBIDA]]</f>
        <v>476280</v>
      </c>
      <c r="AC2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4" s="3">
        <f>+DETALLE_GD_1[[#This Row],[CANTIDAD SOLICITADA]]-DETALLE_GD_1[[#This Row],[DEVOLUCIÓN]]</f>
        <v>9</v>
      </c>
      <c r="AE2244" s="38" t="str">
        <f>+_xlfn.XLOOKUP(DETALLE_GD_1[[#This Row],[CODIGO]],PRODUCTOS[CODIGO],PRODUCTOS[DESC CORTA],"",0)</f>
        <v/>
      </c>
    </row>
    <row r="2245" spans="1:31" x14ac:dyDescent="0.25">
      <c r="A2245" s="1">
        <v>46188</v>
      </c>
      <c r="B2245" s="1">
        <v>46188</v>
      </c>
      <c r="C2245" s="81" t="s">
        <v>169</v>
      </c>
      <c r="D2245" s="38">
        <v>6</v>
      </c>
      <c r="E2245" s="81" t="s">
        <v>169</v>
      </c>
      <c r="F2245">
        <v>1803045</v>
      </c>
      <c r="G2245" s="81" t="s">
        <v>337</v>
      </c>
      <c r="H2245" s="81" t="s">
        <v>90</v>
      </c>
      <c r="I2245" s="3">
        <v>9</v>
      </c>
      <c r="J2245" s="3"/>
      <c r="K2245" s="26">
        <v>9</v>
      </c>
      <c r="L2245" s="2">
        <v>51881.5556</v>
      </c>
      <c r="M2245" s="2">
        <v>466934</v>
      </c>
      <c r="N2245" s="2">
        <v>466934</v>
      </c>
      <c r="O2245" s="2">
        <v>51873</v>
      </c>
      <c r="P2245" s="2">
        <v>-8.5556000000000001</v>
      </c>
      <c r="Q2245" s="2">
        <v>-77</v>
      </c>
      <c r="R2245" s="4">
        <v>-1.6493273100769233E-4</v>
      </c>
      <c r="T2245">
        <v>318464</v>
      </c>
      <c r="U2245" s="26"/>
      <c r="V2245" s="2"/>
      <c r="X2245" s="2">
        <v>6579000000</v>
      </c>
      <c r="Y2245" s="6">
        <v>466856.99999999994</v>
      </c>
      <c r="Z2245" s="38">
        <v>10010</v>
      </c>
      <c r="AA2245" s="86">
        <f>+((DETALLE_GD_1[[#This Row],[VALOR X UN (GD)]]-DETALLE_GD_1[[#This Row],[VALOR PPTO]])/DETALLE_GD_1[[#This Row],[VALOR PPTO]])</f>
        <v>1.6493358780096941E-4</v>
      </c>
      <c r="AB2245" s="2">
        <f>+DETALLE_GD_1[[#This Row],[VALOR PPTO]]*DETALLE_GD_1[[#This Row],[CANTIDAD RECIBIDA]]</f>
        <v>466857</v>
      </c>
      <c r="AC2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5" s="3">
        <f>+DETALLE_GD_1[[#This Row],[CANTIDAD SOLICITADA]]-DETALLE_GD_1[[#This Row],[DEVOLUCIÓN]]</f>
        <v>9</v>
      </c>
      <c r="AE2245" s="38" t="str">
        <f>+_xlfn.XLOOKUP(DETALLE_GD_1[[#This Row],[CODIGO]],PRODUCTOS[CODIGO],PRODUCTOS[DESC CORTA],"",0)</f>
        <v>PUERTA INTERIOR</v>
      </c>
    </row>
    <row r="2246" spans="1:31" x14ac:dyDescent="0.25">
      <c r="A2246" s="1">
        <v>46188</v>
      </c>
      <c r="B2246" s="1">
        <v>46188</v>
      </c>
      <c r="C2246" s="81" t="s">
        <v>169</v>
      </c>
      <c r="D2246" s="38">
        <v>6</v>
      </c>
      <c r="E2246" s="81" t="s">
        <v>169</v>
      </c>
      <c r="F2246">
        <v>407423</v>
      </c>
      <c r="G2246" s="81" t="s">
        <v>106</v>
      </c>
      <c r="H2246" s="81" t="s">
        <v>31</v>
      </c>
      <c r="I2246" s="3">
        <v>5000</v>
      </c>
      <c r="J2246" s="3"/>
      <c r="K2246" s="26">
        <v>5000</v>
      </c>
      <c r="L2246" s="2">
        <v>3.4662000000000002</v>
      </c>
      <c r="M2246" s="2">
        <v>17331</v>
      </c>
      <c r="N2246" s="2">
        <v>17331</v>
      </c>
      <c r="O2246" s="2">
        <v>106.6405</v>
      </c>
      <c r="P2246" s="2">
        <v>103.1743</v>
      </c>
      <c r="Q2246" s="2">
        <v>515871.5099</v>
      </c>
      <c r="R2246" s="4">
        <v>0.96749640206563281</v>
      </c>
      <c r="T2246">
        <v>318464</v>
      </c>
      <c r="U2246" s="26"/>
      <c r="V2246" s="2"/>
      <c r="X2246" s="2">
        <v>6579000000</v>
      </c>
      <c r="Y2246" s="6">
        <v>533202.50991891895</v>
      </c>
      <c r="Z2246" s="38">
        <v>10010</v>
      </c>
      <c r="AA2246" s="86">
        <f>+((DETALLE_GD_1[[#This Row],[VALOR X UN (GD)]]-DETALLE_GD_1[[#This Row],[VALOR PPTO]])/DETALLE_GD_1[[#This Row],[VALOR PPTO]])</f>
        <v>-0.96749640146098337</v>
      </c>
      <c r="AB2246" s="2">
        <f>+DETALLE_GD_1[[#This Row],[VALOR PPTO]]*DETALLE_GD_1[[#This Row],[CANTIDAD RECIBIDA]]</f>
        <v>533202.5</v>
      </c>
      <c r="AC2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6" s="3">
        <f>+DETALLE_GD_1[[#This Row],[CANTIDAD SOLICITADA]]-DETALLE_GD_1[[#This Row],[DEVOLUCIÓN]]</f>
        <v>5000</v>
      </c>
      <c r="AE2246" s="38" t="str">
        <f>+_xlfn.XLOOKUP(DETALLE_GD_1[[#This Row],[CODIGO]],PRODUCTOS[CODIGO],PRODUCTOS[DESC CORTA],"",0)</f>
        <v>TORNILLO CRS 6X1 5/8</v>
      </c>
    </row>
    <row r="2247" spans="1:31" x14ac:dyDescent="0.25">
      <c r="A2247" s="1">
        <v>46188</v>
      </c>
      <c r="B2247" s="1">
        <v>46188</v>
      </c>
      <c r="C2247" s="81" t="s">
        <v>169</v>
      </c>
      <c r="D2247" s="38">
        <v>6</v>
      </c>
      <c r="E2247" s="81" t="s">
        <v>169</v>
      </c>
      <c r="F2247">
        <v>407185</v>
      </c>
      <c r="G2247" s="81" t="s">
        <v>43</v>
      </c>
      <c r="H2247" s="81" t="s">
        <v>31</v>
      </c>
      <c r="I2247" s="3">
        <v>5000</v>
      </c>
      <c r="J2247" s="3"/>
      <c r="K2247" s="26">
        <v>5000</v>
      </c>
      <c r="L2247" s="2">
        <v>6.2656000000000001</v>
      </c>
      <c r="M2247" s="2">
        <v>31328</v>
      </c>
      <c r="N2247" s="2">
        <v>31328</v>
      </c>
      <c r="O2247" s="2">
        <v>6.8783000000000003</v>
      </c>
      <c r="P2247" s="2">
        <v>0.61270000000000002</v>
      </c>
      <c r="Q2247" s="2">
        <v>3063.6</v>
      </c>
      <c r="R2247" s="4">
        <v>8.9079891601437602E-2</v>
      </c>
      <c r="T2247">
        <v>318464</v>
      </c>
      <c r="U2247" s="26"/>
      <c r="V2247" s="2"/>
      <c r="X2247" s="2">
        <v>6579000000</v>
      </c>
      <c r="Y2247" s="6">
        <v>34391.599999999999</v>
      </c>
      <c r="Z2247" s="38">
        <v>10010</v>
      </c>
      <c r="AA2247" s="86">
        <f>+((DETALLE_GD_1[[#This Row],[VALOR X UN (GD)]]-DETALLE_GD_1[[#This Row],[VALOR PPTO]])/DETALLE_GD_1[[#This Row],[VALOR PPTO]])</f>
        <v>-8.9077242923396804E-2</v>
      </c>
      <c r="AB2247" s="2">
        <f>+DETALLE_GD_1[[#This Row],[VALOR PPTO]]*DETALLE_GD_1[[#This Row],[CANTIDAD RECIBIDA]]</f>
        <v>34391.5</v>
      </c>
      <c r="AC2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7" s="3">
        <f>+DETALLE_GD_1[[#This Row],[CANTIDAD SOLICITADA]]-DETALLE_GD_1[[#This Row],[DEVOLUCIÓN]]</f>
        <v>5000</v>
      </c>
      <c r="AE2247" s="38">
        <f>+_xlfn.XLOOKUP(DETALLE_GD_1[[#This Row],[CODIGO]],PRODUCTOS[CODIGO],PRODUCTOS[DESC CORTA],"",0)</f>
        <v>0</v>
      </c>
    </row>
    <row r="2248" spans="1:31" x14ac:dyDescent="0.25">
      <c r="A2248" s="1">
        <v>46188</v>
      </c>
      <c r="B2248" s="1">
        <v>46188</v>
      </c>
      <c r="C2248" s="81" t="s">
        <v>169</v>
      </c>
      <c r="D2248" s="38">
        <v>6</v>
      </c>
      <c r="E2248" s="81" t="s">
        <v>169</v>
      </c>
      <c r="F2248">
        <v>307096</v>
      </c>
      <c r="G2248" s="81" t="s">
        <v>249</v>
      </c>
      <c r="H2248" s="81" t="s">
        <v>137</v>
      </c>
      <c r="I2248" s="3">
        <v>70</v>
      </c>
      <c r="J2248" s="3"/>
      <c r="K2248" s="26">
        <v>70</v>
      </c>
      <c r="L2248" s="2">
        <v>1824.2285999999999</v>
      </c>
      <c r="M2248" s="2">
        <v>127696</v>
      </c>
      <c r="N2248" s="2">
        <v>127696</v>
      </c>
      <c r="O2248" s="2">
        <v>2095.3501000000001</v>
      </c>
      <c r="P2248" s="2">
        <v>271.1216</v>
      </c>
      <c r="Q2248" s="2">
        <v>18978.508999999998</v>
      </c>
      <c r="R2248" s="4">
        <v>0.12939200652867464</v>
      </c>
      <c r="T2248">
        <v>318464</v>
      </c>
      <c r="U2248" s="26"/>
      <c r="V2248" s="2"/>
      <c r="X2248" s="2">
        <v>6579000000</v>
      </c>
      <c r="Y2248" s="6">
        <v>146674.5090299999</v>
      </c>
      <c r="Z2248" s="38">
        <v>10010</v>
      </c>
      <c r="AA2248" s="86">
        <f>+((DETALLE_GD_1[[#This Row],[VALOR X UN (GD)]]-DETALLE_GD_1[[#This Row],[VALOR PPTO]])/DETALLE_GD_1[[#This Row],[VALOR PPTO]])</f>
        <v>-0.12939198084367867</v>
      </c>
      <c r="AB2248" s="2">
        <f>+DETALLE_GD_1[[#This Row],[VALOR PPTO]]*DETALLE_GD_1[[#This Row],[CANTIDAD RECIBIDA]]</f>
        <v>146674.50700000001</v>
      </c>
      <c r="AC2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48" s="3">
        <f>+DETALLE_GD_1[[#This Row],[CANTIDAD SOLICITADA]]-DETALLE_GD_1[[#This Row],[DEVOLUCIÓN]]</f>
        <v>70</v>
      </c>
      <c r="AE2248" s="38" t="str">
        <f>+_xlfn.XLOOKUP(DETALLE_GD_1[[#This Row],[CODIGO]],PRODUCTOS[CODIGO],PRODUCTOS[DESC CORTA],"",0)</f>
        <v>CUBREJUNTA</v>
      </c>
    </row>
    <row r="2249" spans="1:31" x14ac:dyDescent="0.25">
      <c r="A2249" s="1">
        <v>46188</v>
      </c>
      <c r="B2249" s="1">
        <v>46188</v>
      </c>
      <c r="C2249" s="81" t="s">
        <v>169</v>
      </c>
      <c r="D2249" s="38">
        <v>6</v>
      </c>
      <c r="E2249" s="81" t="s">
        <v>169</v>
      </c>
      <c r="F2249">
        <v>617016</v>
      </c>
      <c r="G2249" s="81" t="s">
        <v>133</v>
      </c>
      <c r="H2249" s="81" t="s">
        <v>31</v>
      </c>
      <c r="I2249" s="3">
        <v>5</v>
      </c>
      <c r="J2249" s="3"/>
      <c r="K2249" s="26">
        <v>5</v>
      </c>
      <c r="L2249" s="2">
        <v>2864.2</v>
      </c>
      <c r="M2249" s="2">
        <v>14321</v>
      </c>
      <c r="N2249" s="2">
        <v>14321</v>
      </c>
      <c r="O2249" s="2">
        <v>2857.5133000000001</v>
      </c>
      <c r="P2249" s="2">
        <v>-6.6867000000000001</v>
      </c>
      <c r="Q2249" s="2">
        <v>-33.433599999999998</v>
      </c>
      <c r="R2249" s="4">
        <v>-2.3400507220180662E-3</v>
      </c>
      <c r="T2249">
        <v>318446</v>
      </c>
      <c r="U2249" s="26" t="s">
        <v>2016</v>
      </c>
      <c r="V2249" s="2">
        <v>3568122</v>
      </c>
      <c r="X2249" s="2">
        <v>6579000000</v>
      </c>
      <c r="Y2249" s="6">
        <v>14287.56637</v>
      </c>
      <c r="Z2249" s="38">
        <v>10010</v>
      </c>
      <c r="AA2249" s="86">
        <f>+((DETALLE_GD_1[[#This Row],[VALOR X UN (GD)]]-DETALLE_GD_1[[#This Row],[VALOR PPTO]])/DETALLE_GD_1[[#This Row],[VALOR PPTO]])</f>
        <v>2.3400416019060161E-3</v>
      </c>
      <c r="AB2249" s="2">
        <f>+DETALLE_GD_1[[#This Row],[VALOR PPTO]]*DETALLE_GD_1[[#This Row],[CANTIDAD RECIBIDA]]</f>
        <v>14287.566500000001</v>
      </c>
      <c r="AC22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49" s="3">
        <f>+DETALLE_GD_1[[#This Row],[CANTIDAD SOLICITADA]]-DETALLE_GD_1[[#This Row],[DEVOLUCIÓN]]</f>
        <v>5</v>
      </c>
      <c r="AE2249" s="38" t="str">
        <f>+_xlfn.XLOOKUP(DETALLE_GD_1[[#This Row],[CODIGO]],PRODUCTOS[CODIGO],PRODUCTOS[DESC CORTA],"",0)</f>
        <v>RODILLO CHIPORRO</v>
      </c>
    </row>
    <row r="2250" spans="1:31" x14ac:dyDescent="0.25">
      <c r="A2250" s="1">
        <v>46188</v>
      </c>
      <c r="B2250" s="1">
        <v>46188</v>
      </c>
      <c r="C2250" s="81" t="s">
        <v>169</v>
      </c>
      <c r="D2250" s="38">
        <v>6</v>
      </c>
      <c r="E2250" s="81" t="s">
        <v>169</v>
      </c>
      <c r="F2250">
        <v>617057</v>
      </c>
      <c r="G2250" s="81" t="s">
        <v>134</v>
      </c>
      <c r="H2250" s="81" t="s">
        <v>31</v>
      </c>
      <c r="I2250" s="3">
        <v>5</v>
      </c>
      <c r="J2250" s="3"/>
      <c r="K2250" s="26">
        <v>5</v>
      </c>
      <c r="L2250" s="2">
        <v>1698.4</v>
      </c>
      <c r="M2250" s="2">
        <v>8492</v>
      </c>
      <c r="N2250" s="2">
        <v>8492</v>
      </c>
      <c r="O2250" s="2">
        <v>2042.1197</v>
      </c>
      <c r="P2250" s="2">
        <v>343.71969999999999</v>
      </c>
      <c r="Q2250" s="2">
        <v>1718.5985000000001</v>
      </c>
      <c r="R2250" s="4">
        <v>0.1683151604629782</v>
      </c>
      <c r="T2250">
        <v>318446</v>
      </c>
      <c r="U2250" s="26"/>
      <c r="V2250" s="2"/>
      <c r="X2250" s="2">
        <v>6579000000</v>
      </c>
      <c r="Y2250" s="6">
        <v>10210.598529999999</v>
      </c>
      <c r="Z2250" s="38">
        <v>10010</v>
      </c>
      <c r="AA2250" s="86">
        <f>+((DETALLE_GD_1[[#This Row],[VALOR X UN (GD)]]-DETALLE_GD_1[[#This Row],[VALOR PPTO]])/DETALLE_GD_1[[#This Row],[VALOR PPTO]])</f>
        <v>-0.16831515801938537</v>
      </c>
      <c r="AB2250" s="2">
        <f>+DETALLE_GD_1[[#This Row],[VALOR PPTO]]*DETALLE_GD_1[[#This Row],[CANTIDAD RECIBIDA]]</f>
        <v>10210.5985</v>
      </c>
      <c r="AC22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0" s="3">
        <f>+DETALLE_GD_1[[#This Row],[CANTIDAD SOLICITADA]]-DETALLE_GD_1[[#This Row],[DEVOLUCIÓN]]</f>
        <v>5</v>
      </c>
      <c r="AE2250" s="38" t="str">
        <f>+_xlfn.XLOOKUP(DETALLE_GD_1[[#This Row],[CODIGO]],PRODUCTOS[CODIGO],PRODUCTOS[DESC CORTA],"",0)</f>
        <v>BROCHA 5/8 X4</v>
      </c>
    </row>
    <row r="2251" spans="1:31" x14ac:dyDescent="0.25">
      <c r="A2251" s="1">
        <v>46188</v>
      </c>
      <c r="B2251" s="1">
        <v>46188</v>
      </c>
      <c r="C2251" s="81" t="s">
        <v>169</v>
      </c>
      <c r="D2251" s="38">
        <v>6</v>
      </c>
      <c r="E2251" s="81" t="s">
        <v>169</v>
      </c>
      <c r="F2251">
        <v>1902003</v>
      </c>
      <c r="G2251" s="81" t="s">
        <v>155</v>
      </c>
      <c r="H2251" s="81" t="s">
        <v>47</v>
      </c>
      <c r="I2251" s="3">
        <v>6</v>
      </c>
      <c r="J2251" s="3"/>
      <c r="K2251" s="26">
        <v>6</v>
      </c>
      <c r="L2251" s="2">
        <v>150861.8333</v>
      </c>
      <c r="M2251" s="2">
        <v>905171</v>
      </c>
      <c r="N2251" s="2">
        <v>905171</v>
      </c>
      <c r="O2251" s="2">
        <v>150703.9755</v>
      </c>
      <c r="P2251" s="2">
        <v>-157.8579</v>
      </c>
      <c r="Q2251" s="2">
        <v>-947.1472</v>
      </c>
      <c r="R2251" s="4">
        <v>-1.047469868339897E-3</v>
      </c>
      <c r="T2251">
        <v>318446</v>
      </c>
      <c r="U2251" s="26"/>
      <c r="V2251" s="2"/>
      <c r="X2251" s="2">
        <v>6579000000</v>
      </c>
      <c r="Y2251" s="6">
        <v>904223.85275999969</v>
      </c>
      <c r="Z2251" s="38">
        <v>10010</v>
      </c>
      <c r="AA2251" s="86">
        <f>+((DETALLE_GD_1[[#This Row],[VALOR X UN (GD)]]-DETALLE_GD_1[[#This Row],[VALOR PPTO]])/DETALLE_GD_1[[#This Row],[VALOR PPTO]])</f>
        <v>1.0474693814563501E-3</v>
      </c>
      <c r="AB2251" s="2">
        <f>+DETALLE_GD_1[[#This Row],[VALOR PPTO]]*DETALLE_GD_1[[#This Row],[CANTIDAD RECIBIDA]]</f>
        <v>904223.853</v>
      </c>
      <c r="AC2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1" s="3">
        <f>+DETALLE_GD_1[[#This Row],[CANTIDAD SOLICITADA]]-DETALLE_GD_1[[#This Row],[DEVOLUCIÓN]]</f>
        <v>6</v>
      </c>
      <c r="AE2251" s="38">
        <f>+_xlfn.XLOOKUP(DETALLE_GD_1[[#This Row],[CODIGO]],PRODUCTOS[CODIGO],PRODUCTOS[DESC CORTA],"",0)</f>
        <v>0</v>
      </c>
    </row>
    <row r="2252" spans="1:31" x14ac:dyDescent="0.25">
      <c r="A2252" s="1">
        <v>46188</v>
      </c>
      <c r="B2252" s="1">
        <v>46188</v>
      </c>
      <c r="C2252" s="81" t="s">
        <v>169</v>
      </c>
      <c r="D2252" s="38">
        <v>6</v>
      </c>
      <c r="E2252" s="81" t="s">
        <v>169</v>
      </c>
      <c r="F2252">
        <v>907031</v>
      </c>
      <c r="G2252" s="81" t="s">
        <v>256</v>
      </c>
      <c r="H2252" s="81" t="s">
        <v>746</v>
      </c>
      <c r="I2252" s="3">
        <v>2</v>
      </c>
      <c r="J2252" s="3"/>
      <c r="K2252" s="26">
        <v>2</v>
      </c>
      <c r="L2252" s="2">
        <v>152881.5</v>
      </c>
      <c r="M2252" s="2">
        <v>305763</v>
      </c>
      <c r="N2252" s="2">
        <v>305763</v>
      </c>
      <c r="O2252" s="2">
        <v>156269.1667</v>
      </c>
      <c r="P2252" s="2">
        <v>3387.6667000000002</v>
      </c>
      <c r="Q2252" s="2">
        <v>6775.3333000000002</v>
      </c>
      <c r="R2252" s="4">
        <v>2.1678407450773384E-2</v>
      </c>
      <c r="T2252">
        <v>318446</v>
      </c>
      <c r="U2252" s="26"/>
      <c r="V2252" s="2"/>
      <c r="X2252" s="2">
        <v>6579000000</v>
      </c>
      <c r="Y2252" s="6">
        <v>312538.33333400008</v>
      </c>
      <c r="Z2252" s="38">
        <v>10010</v>
      </c>
      <c r="AA2252" s="86">
        <f>+((DETALLE_GD_1[[#This Row],[VALOR X UN (GD)]]-DETALLE_GD_1[[#This Row],[VALOR PPTO]])/DETALLE_GD_1[[#This Row],[VALOR PPTO]])</f>
        <v>-2.1678407657369312E-2</v>
      </c>
      <c r="AB2252" s="2">
        <f>+DETALLE_GD_1[[#This Row],[VALOR PPTO]]*DETALLE_GD_1[[#This Row],[CANTIDAD RECIBIDA]]</f>
        <v>312538.3334</v>
      </c>
      <c r="AC2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2" s="3">
        <f>+DETALLE_GD_1[[#This Row],[CANTIDAD SOLICITADA]]-DETALLE_GD_1[[#This Row],[DEVOLUCIÓN]]</f>
        <v>2</v>
      </c>
      <c r="AE2252" s="38" t="str">
        <f>+_xlfn.XLOOKUP(DETALLE_GD_1[[#This Row],[CODIGO]],PRODUCTOS[CODIGO],PRODUCTOS[DESC CORTA],"",0)</f>
        <v>MEMBRANA PVC</v>
      </c>
    </row>
    <row r="2253" spans="1:31" x14ac:dyDescent="0.25">
      <c r="A2253" s="1">
        <v>46188</v>
      </c>
      <c r="B2253" s="1">
        <v>46188</v>
      </c>
      <c r="C2253" s="81" t="s">
        <v>169</v>
      </c>
      <c r="D2253" s="38">
        <v>6</v>
      </c>
      <c r="E2253" s="81" t="s">
        <v>169</v>
      </c>
      <c r="F2253">
        <v>2302024</v>
      </c>
      <c r="G2253" s="81" t="s">
        <v>234</v>
      </c>
      <c r="H2253" s="81" t="s">
        <v>68</v>
      </c>
      <c r="I2253" s="3">
        <v>2</v>
      </c>
      <c r="J2253" s="3"/>
      <c r="K2253" s="26">
        <v>2</v>
      </c>
      <c r="L2253" s="2">
        <v>22480</v>
      </c>
      <c r="M2253" s="2">
        <v>44960</v>
      </c>
      <c r="N2253" s="2">
        <v>44960</v>
      </c>
      <c r="O2253" s="2">
        <v>22292</v>
      </c>
      <c r="P2253" s="2">
        <v>-188</v>
      </c>
      <c r="Q2253" s="2">
        <v>-376</v>
      </c>
      <c r="R2253" s="4">
        <v>-8.4335187511214785E-3</v>
      </c>
      <c r="T2253">
        <v>318446</v>
      </c>
      <c r="U2253" s="26"/>
      <c r="V2253" s="2"/>
      <c r="X2253" s="2">
        <v>6579000000</v>
      </c>
      <c r="Y2253" s="6">
        <v>44584</v>
      </c>
      <c r="Z2253" s="38">
        <v>10010</v>
      </c>
      <c r="AA2253" s="86">
        <f>+((DETALLE_GD_1[[#This Row],[VALOR X UN (GD)]]-DETALLE_GD_1[[#This Row],[VALOR PPTO]])/DETALLE_GD_1[[#This Row],[VALOR PPTO]])</f>
        <v>8.4335187511214785E-3</v>
      </c>
      <c r="AB2253" s="2">
        <f>+DETALLE_GD_1[[#This Row],[VALOR PPTO]]*DETALLE_GD_1[[#This Row],[CANTIDAD RECIBIDA]]</f>
        <v>44584</v>
      </c>
      <c r="AC2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3" s="3">
        <f>+DETALLE_GD_1[[#This Row],[CANTIDAD SOLICITADA]]-DETALLE_GD_1[[#This Row],[DEVOLUCIÓN]]</f>
        <v>2</v>
      </c>
      <c r="AE2253" s="38">
        <f>+_xlfn.XLOOKUP(DETALLE_GD_1[[#This Row],[CODIGO]],PRODUCTOS[CODIGO],PRODUCTOS[DESC CORTA],"",0)</f>
        <v>0</v>
      </c>
    </row>
    <row r="2254" spans="1:31" x14ac:dyDescent="0.25">
      <c r="A2254" s="1">
        <v>46188</v>
      </c>
      <c r="B2254" s="1">
        <v>46188</v>
      </c>
      <c r="C2254" s="81" t="s">
        <v>169</v>
      </c>
      <c r="D2254" s="38">
        <v>6</v>
      </c>
      <c r="E2254" s="81" t="s">
        <v>169</v>
      </c>
      <c r="F2254">
        <v>2302098</v>
      </c>
      <c r="G2254" s="81" t="s">
        <v>24</v>
      </c>
      <c r="H2254" s="81" t="s">
        <v>25</v>
      </c>
      <c r="I2254" s="3">
        <v>2</v>
      </c>
      <c r="J2254" s="3"/>
      <c r="K2254" s="26">
        <v>2</v>
      </c>
      <c r="L2254" s="2">
        <v>21213</v>
      </c>
      <c r="M2254" s="2">
        <v>42426</v>
      </c>
      <c r="N2254" s="2">
        <v>42426</v>
      </c>
      <c r="O2254" s="2">
        <v>21213</v>
      </c>
      <c r="P2254" s="2">
        <v>0</v>
      </c>
      <c r="Q2254" s="2">
        <v>0</v>
      </c>
      <c r="R2254" s="4">
        <v>-1.7149761029050001E-16</v>
      </c>
      <c r="T2254">
        <v>318446</v>
      </c>
      <c r="U2254" s="26"/>
      <c r="V2254" s="2"/>
      <c r="X2254" s="2">
        <v>6579000000</v>
      </c>
      <c r="Y2254" s="6">
        <v>42425.999999999993</v>
      </c>
      <c r="Z2254" s="38">
        <v>10010</v>
      </c>
      <c r="AA2254" s="86">
        <f>+((DETALLE_GD_1[[#This Row],[VALOR X UN (GD)]]-DETALLE_GD_1[[#This Row],[VALOR PPTO]])/DETALLE_GD_1[[#This Row],[VALOR PPTO]])</f>
        <v>0</v>
      </c>
      <c r="AB2254" s="2">
        <f>+DETALLE_GD_1[[#This Row],[VALOR PPTO]]*DETALLE_GD_1[[#This Row],[CANTIDAD RECIBIDA]]</f>
        <v>42426</v>
      </c>
      <c r="AC2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4" s="3">
        <f>+DETALLE_GD_1[[#This Row],[CANTIDAD SOLICITADA]]-DETALLE_GD_1[[#This Row],[DEVOLUCIÓN]]</f>
        <v>2</v>
      </c>
      <c r="AE2254" s="38" t="str">
        <f>+_xlfn.XLOOKUP(DETALLE_GD_1[[#This Row],[CODIGO]],PRODUCTOS[CODIGO],PRODUCTOS[DESC CORTA],"",0)</f>
        <v>COLA FRIA</v>
      </c>
    </row>
    <row r="2255" spans="1:31" x14ac:dyDescent="0.25">
      <c r="A2255" s="1">
        <v>46188</v>
      </c>
      <c r="B2255" s="1">
        <v>46188</v>
      </c>
      <c r="C2255" s="81" t="s">
        <v>169</v>
      </c>
      <c r="D2255" s="38">
        <v>6</v>
      </c>
      <c r="E2255" s="81" t="s">
        <v>169</v>
      </c>
      <c r="F2255">
        <v>404792</v>
      </c>
      <c r="G2255" s="81" t="s">
        <v>2006</v>
      </c>
      <c r="H2255" s="81" t="s">
        <v>36</v>
      </c>
      <c r="I2255" s="3">
        <v>3</v>
      </c>
      <c r="J2255" s="3"/>
      <c r="K2255" s="26">
        <v>3</v>
      </c>
      <c r="L2255" s="2">
        <v>18351.666700000002</v>
      </c>
      <c r="M2255" s="2">
        <v>55055</v>
      </c>
      <c r="N2255" s="2">
        <v>55055</v>
      </c>
      <c r="O2255" s="2"/>
      <c r="P2255" s="2"/>
      <c r="Q2255" s="2">
        <v>-55055</v>
      </c>
      <c r="R2255" s="4"/>
      <c r="T2255">
        <v>318446</v>
      </c>
      <c r="U2255" s="26"/>
      <c r="V2255" s="2"/>
      <c r="X2255" s="2">
        <v>6579000000</v>
      </c>
      <c r="Y2255" s="6" t="s">
        <v>355</v>
      </c>
      <c r="Z2255" s="38">
        <v>10010</v>
      </c>
      <c r="AA2255" s="86" t="e">
        <f>+((DETALLE_GD_1[[#This Row],[VALOR X UN (GD)]]-DETALLE_GD_1[[#This Row],[VALOR PPTO]])/DETALLE_GD_1[[#This Row],[VALOR PPTO]])</f>
        <v>#DIV/0!</v>
      </c>
      <c r="AB2255" s="2">
        <f>+DETALLE_GD_1[[#This Row],[VALOR PPTO]]*DETALLE_GD_1[[#This Row],[CANTIDAD RECIBIDA]]</f>
        <v>0</v>
      </c>
      <c r="AC2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5" s="3">
        <f>+DETALLE_GD_1[[#This Row],[CANTIDAD SOLICITADA]]-DETALLE_GD_1[[#This Row],[DEVOLUCIÓN]]</f>
        <v>3</v>
      </c>
      <c r="AE2255" s="38" t="str">
        <f>+_xlfn.XLOOKUP(DETALLE_GD_1[[#This Row],[CODIGO]],PRODUCTOS[CODIGO],PRODUCTOS[DESC CORTA],"",0)</f>
        <v/>
      </c>
    </row>
    <row r="2256" spans="1:31" x14ac:dyDescent="0.25">
      <c r="A2256" s="1">
        <v>46188</v>
      </c>
      <c r="B2256" s="1">
        <v>46188</v>
      </c>
      <c r="C2256" s="81" t="s">
        <v>169</v>
      </c>
      <c r="D2256" s="38">
        <v>6</v>
      </c>
      <c r="E2256" s="81" t="s">
        <v>169</v>
      </c>
      <c r="F2256">
        <v>707023</v>
      </c>
      <c r="G2256" s="81" t="s">
        <v>797</v>
      </c>
      <c r="H2256" s="81" t="s">
        <v>31</v>
      </c>
      <c r="I2256" s="3">
        <v>24</v>
      </c>
      <c r="J2256" s="3"/>
      <c r="K2256" s="26">
        <v>24</v>
      </c>
      <c r="L2256" s="2">
        <v>16734.458299999998</v>
      </c>
      <c r="M2256" s="2">
        <v>401627</v>
      </c>
      <c r="N2256" s="2">
        <v>401627</v>
      </c>
      <c r="O2256" s="2"/>
      <c r="P2256" s="2"/>
      <c r="Q2256" s="2">
        <v>-401627</v>
      </c>
      <c r="R2256" s="4"/>
      <c r="T2256">
        <v>318446</v>
      </c>
      <c r="U2256" s="26"/>
      <c r="V2256" s="2"/>
      <c r="X2256" s="2">
        <v>6579000000</v>
      </c>
      <c r="Y2256" s="6" t="s">
        <v>355</v>
      </c>
      <c r="Z2256" s="38">
        <v>10010</v>
      </c>
      <c r="AA2256" s="86" t="e">
        <f>+((DETALLE_GD_1[[#This Row],[VALOR X UN (GD)]]-DETALLE_GD_1[[#This Row],[VALOR PPTO]])/DETALLE_GD_1[[#This Row],[VALOR PPTO]])</f>
        <v>#DIV/0!</v>
      </c>
      <c r="AB2256" s="2">
        <f>+DETALLE_GD_1[[#This Row],[VALOR PPTO]]*DETALLE_GD_1[[#This Row],[CANTIDAD RECIBIDA]]</f>
        <v>0</v>
      </c>
      <c r="AC2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6" s="3">
        <f>+DETALLE_GD_1[[#This Row],[CANTIDAD SOLICITADA]]-DETALLE_GD_1[[#This Row],[DEVOLUCIÓN]]</f>
        <v>24</v>
      </c>
      <c r="AE2256" s="38" t="str">
        <f>+_xlfn.XLOOKUP(DETALLE_GD_1[[#This Row],[CODIGO]],PRODUCTOS[CODIGO],PRODUCTOS[DESC CORTA],"",0)</f>
        <v/>
      </c>
    </row>
    <row r="2257" spans="1:31" x14ac:dyDescent="0.25">
      <c r="A2257" s="1">
        <v>46188</v>
      </c>
      <c r="B2257" s="1">
        <v>46188</v>
      </c>
      <c r="C2257" s="81" t="s">
        <v>169</v>
      </c>
      <c r="D2257" s="38">
        <v>6</v>
      </c>
      <c r="E2257" s="81" t="s">
        <v>169</v>
      </c>
      <c r="F2257">
        <v>304007</v>
      </c>
      <c r="G2257" s="81" t="s">
        <v>80</v>
      </c>
      <c r="H2257" s="81" t="s">
        <v>18</v>
      </c>
      <c r="I2257" s="3">
        <v>72</v>
      </c>
      <c r="J2257" s="3"/>
      <c r="K2257" s="26">
        <v>72</v>
      </c>
      <c r="L2257" s="2">
        <v>11200.1111</v>
      </c>
      <c r="M2257" s="2">
        <v>806408</v>
      </c>
      <c r="N2257" s="2">
        <v>806408</v>
      </c>
      <c r="O2257" s="2">
        <v>11444.352999999999</v>
      </c>
      <c r="P2257" s="2">
        <v>244.24189999999999</v>
      </c>
      <c r="Q2257" s="2">
        <v>17585.417600000001</v>
      </c>
      <c r="R2257" s="4">
        <v>2.1341696679521079E-2</v>
      </c>
      <c r="T2257">
        <v>318446</v>
      </c>
      <c r="U2257" s="26"/>
      <c r="V2257" s="2"/>
      <c r="X2257" s="2">
        <v>6579000000</v>
      </c>
      <c r="Y2257" s="6">
        <v>823993.41758399969</v>
      </c>
      <c r="Z2257" s="38">
        <v>10010</v>
      </c>
      <c r="AA2257" s="86">
        <f>+((DETALLE_GD_1[[#This Row],[VALOR X UN (GD)]]-DETALLE_GD_1[[#This Row],[VALOR PPTO]])/DETALLE_GD_1[[#This Row],[VALOR PPTO]])</f>
        <v>-2.1341695769083589E-2</v>
      </c>
      <c r="AB2257" s="2">
        <f>+DETALLE_GD_1[[#This Row],[VALOR PPTO]]*DETALLE_GD_1[[#This Row],[CANTIDAD RECIBIDA]]</f>
        <v>823993.41599999997</v>
      </c>
      <c r="AC22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7" s="3">
        <f>+DETALLE_GD_1[[#This Row],[CANTIDAD SOLICITADA]]-DETALLE_GD_1[[#This Row],[DEVOLUCIÓN]]</f>
        <v>72</v>
      </c>
      <c r="AE2257" s="38" t="str">
        <f>+_xlfn.XLOOKUP(DETALLE_GD_1[[#This Row],[CODIGO]],PRODUCTOS[CODIGO],PRODUCTOS[DESC CORTA],"",0)</f>
        <v>OSB 11MM</v>
      </c>
    </row>
    <row r="2258" spans="1:31" x14ac:dyDescent="0.25">
      <c r="A2258" s="1">
        <v>46188</v>
      </c>
      <c r="B2258" s="1">
        <v>46188</v>
      </c>
      <c r="C2258" s="81" t="s">
        <v>169</v>
      </c>
      <c r="D2258" s="38">
        <v>6</v>
      </c>
      <c r="E2258" s="81" t="s">
        <v>169</v>
      </c>
      <c r="F2258">
        <v>304101</v>
      </c>
      <c r="G2258" s="81" t="s">
        <v>17</v>
      </c>
      <c r="H2258" s="81" t="s">
        <v>18</v>
      </c>
      <c r="I2258" s="3">
        <v>84</v>
      </c>
      <c r="J2258" s="3"/>
      <c r="K2258" s="26">
        <v>84</v>
      </c>
      <c r="L2258" s="2">
        <v>9610.2975999999999</v>
      </c>
      <c r="M2258" s="2">
        <v>807265</v>
      </c>
      <c r="N2258" s="2">
        <v>807265</v>
      </c>
      <c r="O2258" s="2">
        <v>9657.5879999999997</v>
      </c>
      <c r="P2258" s="2">
        <v>47.290300000000002</v>
      </c>
      <c r="Q2258" s="2">
        <v>3972.3878</v>
      </c>
      <c r="R2258" s="4">
        <v>4.8967020748059828E-3</v>
      </c>
      <c r="T2258">
        <v>318446</v>
      </c>
      <c r="U2258" s="26"/>
      <c r="V2258" s="2"/>
      <c r="X2258" s="2">
        <v>6579000000</v>
      </c>
      <c r="Y2258" s="6">
        <v>811237.38780000038</v>
      </c>
      <c r="Z2258" s="38">
        <v>10010</v>
      </c>
      <c r="AA2258" s="86">
        <f>+((DETALLE_GD_1[[#This Row],[VALOR X UN (GD)]]-DETALLE_GD_1[[#This Row],[VALOR PPTO]])/DETALLE_GD_1[[#This Row],[VALOR PPTO]])</f>
        <v>-4.896709199025664E-3</v>
      </c>
      <c r="AB2258" s="2">
        <f>+DETALLE_GD_1[[#This Row],[VALOR PPTO]]*DETALLE_GD_1[[#This Row],[CANTIDAD RECIBIDA]]</f>
        <v>811237.39199999999</v>
      </c>
      <c r="AC22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58" s="3">
        <f>+DETALLE_GD_1[[#This Row],[CANTIDAD SOLICITADA]]-DETALLE_GD_1[[#This Row],[DEVOLUCIÓN]]</f>
        <v>84</v>
      </c>
      <c r="AE2258" s="38" t="str">
        <f>+_xlfn.XLOOKUP(DETALLE_GD_1[[#This Row],[CODIGO]],PRODUCTOS[CODIGO],PRODUCTOS[DESC CORTA],"",0)</f>
        <v>OSB 9.5</v>
      </c>
    </row>
    <row r="2259" spans="1:31" x14ac:dyDescent="0.25">
      <c r="A2259" s="1">
        <v>46188</v>
      </c>
      <c r="B2259" s="1">
        <v>46188</v>
      </c>
      <c r="C2259" s="81" t="s">
        <v>169</v>
      </c>
      <c r="D2259" s="38">
        <v>6</v>
      </c>
      <c r="E2259" s="81" t="s">
        <v>169</v>
      </c>
      <c r="F2259">
        <v>2302119</v>
      </c>
      <c r="G2259" s="81" t="s">
        <v>74</v>
      </c>
      <c r="H2259" s="81" t="s">
        <v>31</v>
      </c>
      <c r="I2259" s="3">
        <v>48</v>
      </c>
      <c r="J2259" s="3"/>
      <c r="K2259" s="26">
        <v>48</v>
      </c>
      <c r="L2259" s="2">
        <v>3679.875</v>
      </c>
      <c r="M2259" s="2">
        <v>176634</v>
      </c>
      <c r="N2259" s="2">
        <v>176634</v>
      </c>
      <c r="O2259" s="2">
        <v>3671</v>
      </c>
      <c r="P2259" s="2">
        <v>-8.875</v>
      </c>
      <c r="Q2259" s="2">
        <v>-426</v>
      </c>
      <c r="R2259" s="4">
        <v>-2.4175973849087443E-3</v>
      </c>
      <c r="T2259">
        <v>318446</v>
      </c>
      <c r="U2259" s="26"/>
      <c r="V2259" s="2"/>
      <c r="X2259" s="2">
        <v>6579000000</v>
      </c>
      <c r="Y2259" s="6">
        <v>176208</v>
      </c>
      <c r="Z2259" s="38">
        <v>10010</v>
      </c>
      <c r="AA2259" s="86">
        <f>+((DETALLE_GD_1[[#This Row],[VALOR X UN (GD)]]-DETALLE_GD_1[[#This Row],[VALOR PPTO]])/DETALLE_GD_1[[#This Row],[VALOR PPTO]])</f>
        <v>2.4175973849087443E-3</v>
      </c>
      <c r="AB2259" s="2">
        <f>+DETALLE_GD_1[[#This Row],[VALOR PPTO]]*DETALLE_GD_1[[#This Row],[CANTIDAD RECIBIDA]]</f>
        <v>176208</v>
      </c>
      <c r="AC2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59" s="3">
        <f>+DETALLE_GD_1[[#This Row],[CANTIDAD SOLICITADA]]-DETALLE_GD_1[[#This Row],[DEVOLUCIÓN]]</f>
        <v>48</v>
      </c>
      <c r="AE2259" s="38" t="str">
        <f>+_xlfn.XLOOKUP(DETALLE_GD_1[[#This Row],[CODIGO]],PRODUCTOS[CODIGO],PRODUCTOS[DESC CORTA],"",0)</f>
        <v>SELLO</v>
      </c>
    </row>
    <row r="2260" spans="1:31" x14ac:dyDescent="0.25">
      <c r="A2260" s="1">
        <v>46188</v>
      </c>
      <c r="B2260" s="1">
        <v>46188</v>
      </c>
      <c r="C2260" s="81" t="s">
        <v>169</v>
      </c>
      <c r="D2260" s="38">
        <v>6</v>
      </c>
      <c r="E2260" s="81" t="s">
        <v>169</v>
      </c>
      <c r="F2260">
        <v>1802517</v>
      </c>
      <c r="G2260" s="81" t="s">
        <v>141</v>
      </c>
      <c r="H2260" s="81" t="s">
        <v>31</v>
      </c>
      <c r="I2260" s="3">
        <v>15</v>
      </c>
      <c r="J2260" s="3"/>
      <c r="K2260" s="26">
        <v>15</v>
      </c>
      <c r="L2260" s="2">
        <v>2312.4666999999999</v>
      </c>
      <c r="M2260" s="2">
        <v>34687</v>
      </c>
      <c r="N2260" s="2">
        <v>34687</v>
      </c>
      <c r="O2260" s="2">
        <v>2312</v>
      </c>
      <c r="P2260" s="2">
        <v>-0.4667</v>
      </c>
      <c r="Q2260" s="2">
        <v>-7</v>
      </c>
      <c r="R2260" s="4">
        <v>-2.0184544405999004E-4</v>
      </c>
      <c r="T2260">
        <v>318467</v>
      </c>
      <c r="U2260" s="26" t="s">
        <v>2016</v>
      </c>
      <c r="V2260" s="2">
        <v>113404</v>
      </c>
      <c r="X2260" s="2">
        <v>6579000000</v>
      </c>
      <c r="Y2260" s="6">
        <v>34680</v>
      </c>
      <c r="Z2260" s="38">
        <v>10010</v>
      </c>
      <c r="AA2260" s="86">
        <f>+((DETALLE_GD_1[[#This Row],[VALOR X UN (GD)]]-DETALLE_GD_1[[#This Row],[VALOR PPTO]])/DETALLE_GD_1[[#This Row],[VALOR PPTO]])</f>
        <v>2.018598615916722E-4</v>
      </c>
      <c r="AB2260" s="2">
        <f>+DETALLE_GD_1[[#This Row],[VALOR PPTO]]*DETALLE_GD_1[[#This Row],[CANTIDAD RECIBIDA]]</f>
        <v>34680</v>
      </c>
      <c r="AC2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0" s="3">
        <f>+DETALLE_GD_1[[#This Row],[CANTIDAD SOLICITADA]]-DETALLE_GD_1[[#This Row],[DEVOLUCIÓN]]</f>
        <v>15</v>
      </c>
      <c r="AE2260" s="38" t="str">
        <f>+_xlfn.XLOOKUP(DETALLE_GD_1[[#This Row],[CODIGO]],PRODUCTOS[CODIGO],PRODUCTOS[DESC CORTA],"",0)</f>
        <v>CELOSIA ALUMINIO 25X25</v>
      </c>
    </row>
    <row r="2261" spans="1:31" x14ac:dyDescent="0.25">
      <c r="A2261" s="1">
        <v>46188</v>
      </c>
      <c r="B2261" s="1">
        <v>46188</v>
      </c>
      <c r="C2261" s="81" t="s">
        <v>169</v>
      </c>
      <c r="D2261" s="38">
        <v>6</v>
      </c>
      <c r="E2261" s="81" t="s">
        <v>169</v>
      </c>
      <c r="F2261">
        <v>412016</v>
      </c>
      <c r="G2261" s="81" t="s">
        <v>722</v>
      </c>
      <c r="H2261" s="81" t="s">
        <v>31</v>
      </c>
      <c r="I2261" s="3">
        <v>15</v>
      </c>
      <c r="J2261" s="3"/>
      <c r="K2261" s="26">
        <v>15</v>
      </c>
      <c r="L2261" s="2">
        <v>4210.3333000000002</v>
      </c>
      <c r="M2261" s="2">
        <v>63155</v>
      </c>
      <c r="N2261" s="2">
        <v>63155</v>
      </c>
      <c r="O2261" s="2"/>
      <c r="P2261" s="2"/>
      <c r="Q2261" s="2">
        <v>-63155</v>
      </c>
      <c r="R2261" s="4"/>
      <c r="T2261">
        <v>318467</v>
      </c>
      <c r="U2261" s="26"/>
      <c r="V2261" s="2"/>
      <c r="X2261" s="2">
        <v>6579000000</v>
      </c>
      <c r="Y2261" s="6" t="s">
        <v>355</v>
      </c>
      <c r="Z2261" s="38">
        <v>10010</v>
      </c>
      <c r="AA2261" s="86" t="e">
        <f>+((DETALLE_GD_1[[#This Row],[VALOR X UN (GD)]]-DETALLE_GD_1[[#This Row],[VALOR PPTO]])/DETALLE_GD_1[[#This Row],[VALOR PPTO]])</f>
        <v>#DIV/0!</v>
      </c>
      <c r="AB2261" s="2">
        <f>+DETALLE_GD_1[[#This Row],[VALOR PPTO]]*DETALLE_GD_1[[#This Row],[CANTIDAD RECIBIDA]]</f>
        <v>0</v>
      </c>
      <c r="AC2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1" s="3">
        <f>+DETALLE_GD_1[[#This Row],[CANTIDAD SOLICITADA]]-DETALLE_GD_1[[#This Row],[DEVOLUCIÓN]]</f>
        <v>15</v>
      </c>
      <c r="AE2261" s="38" t="str">
        <f>+_xlfn.XLOOKUP(DETALLE_GD_1[[#This Row],[CODIGO]],PRODUCTOS[CODIGO],PRODUCTOS[DESC CORTA],"",0)</f>
        <v/>
      </c>
    </row>
    <row r="2262" spans="1:31" x14ac:dyDescent="0.25">
      <c r="A2262" s="1">
        <v>46188</v>
      </c>
      <c r="B2262" s="1">
        <v>46188</v>
      </c>
      <c r="C2262" s="81" t="s">
        <v>169</v>
      </c>
      <c r="D2262" s="38">
        <v>6</v>
      </c>
      <c r="E2262" s="81" t="s">
        <v>169</v>
      </c>
      <c r="F2262">
        <v>412132</v>
      </c>
      <c r="G2262" s="81" t="s">
        <v>741</v>
      </c>
      <c r="H2262" s="81" t="s">
        <v>31</v>
      </c>
      <c r="I2262" s="3">
        <v>15</v>
      </c>
      <c r="J2262" s="3"/>
      <c r="K2262" s="26">
        <v>15</v>
      </c>
      <c r="L2262" s="2">
        <v>1037.4666999999999</v>
      </c>
      <c r="M2262" s="2">
        <v>15562</v>
      </c>
      <c r="N2262" s="2">
        <v>15562</v>
      </c>
      <c r="O2262" s="2"/>
      <c r="P2262" s="2"/>
      <c r="Q2262" s="2">
        <v>-15562</v>
      </c>
      <c r="R2262" s="4"/>
      <c r="T2262">
        <v>318467</v>
      </c>
      <c r="U2262" s="26"/>
      <c r="V2262" s="2"/>
      <c r="X2262" s="2">
        <v>6579000000</v>
      </c>
      <c r="Y2262" s="6" t="s">
        <v>355</v>
      </c>
      <c r="Z2262" s="38">
        <v>10010</v>
      </c>
      <c r="AA2262" s="86" t="e">
        <f>+((DETALLE_GD_1[[#This Row],[VALOR X UN (GD)]]-DETALLE_GD_1[[#This Row],[VALOR PPTO]])/DETALLE_GD_1[[#This Row],[VALOR PPTO]])</f>
        <v>#DIV/0!</v>
      </c>
      <c r="AB2262" s="2">
        <f>+DETALLE_GD_1[[#This Row],[VALOR PPTO]]*DETALLE_GD_1[[#This Row],[CANTIDAD RECIBIDA]]</f>
        <v>0</v>
      </c>
      <c r="AC2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2" s="3">
        <f>+DETALLE_GD_1[[#This Row],[CANTIDAD SOLICITADA]]-DETALLE_GD_1[[#This Row],[DEVOLUCIÓN]]</f>
        <v>15</v>
      </c>
      <c r="AE2262" s="38" t="str">
        <f>+_xlfn.XLOOKUP(DETALLE_GD_1[[#This Row],[CODIGO]],PRODUCTOS[CODIGO],PRODUCTOS[DESC CORTA],"",0)</f>
        <v/>
      </c>
    </row>
    <row r="2263" spans="1:31" x14ac:dyDescent="0.25">
      <c r="A2263" s="1">
        <v>46189</v>
      </c>
      <c r="B2263" s="1">
        <v>46189</v>
      </c>
      <c r="C2263" s="81" t="s">
        <v>169</v>
      </c>
      <c r="D2263" s="38">
        <v>6</v>
      </c>
      <c r="E2263" s="81" t="s">
        <v>169</v>
      </c>
      <c r="F2263" t="s">
        <v>296</v>
      </c>
      <c r="G2263" s="81" t="s">
        <v>297</v>
      </c>
      <c r="H2263" s="81" t="s">
        <v>31</v>
      </c>
      <c r="I2263" s="3">
        <v>27</v>
      </c>
      <c r="J2263" s="3"/>
      <c r="K2263" s="26">
        <v>27</v>
      </c>
      <c r="L2263" s="2">
        <v>201281.81479999999</v>
      </c>
      <c r="M2263" s="2">
        <v>5434609</v>
      </c>
      <c r="N2263" s="2">
        <v>5434609</v>
      </c>
      <c r="O2263" s="2">
        <v>205500</v>
      </c>
      <c r="P2263" s="2">
        <v>4218.1851999999999</v>
      </c>
      <c r="Q2263" s="2">
        <v>113891</v>
      </c>
      <c r="R2263" s="4">
        <v>2.0526448589708989E-2</v>
      </c>
      <c r="U2263" s="26" t="s">
        <v>2014</v>
      </c>
      <c r="V2263" s="2">
        <v>8895641</v>
      </c>
      <c r="W2263">
        <v>6310</v>
      </c>
      <c r="X2263" s="2">
        <v>6579000000</v>
      </c>
      <c r="Y2263" s="6">
        <v>5548500</v>
      </c>
      <c r="Z2263" s="38">
        <v>10010</v>
      </c>
      <c r="AA2263" s="86">
        <f>+((DETALLE_GD_1[[#This Row],[VALOR X UN (GD)]]-DETALLE_GD_1[[#This Row],[VALOR PPTO]])/DETALLE_GD_1[[#This Row],[VALOR PPTO]])</f>
        <v>-2.052644866180052E-2</v>
      </c>
      <c r="AB2263" s="2">
        <f>+DETALLE_GD_1[[#This Row],[VALOR PPTO]]*DETALLE_GD_1[[#This Row],[CANTIDAD RECIBIDA]]</f>
        <v>5548500</v>
      </c>
      <c r="AC22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3" s="3">
        <f>+DETALLE_GD_1[[#This Row],[CANTIDAD SOLICITADA]]-DETALLE_GD_1[[#This Row],[DEVOLUCIÓN]]</f>
        <v>27</v>
      </c>
      <c r="AE2263" s="38" t="str">
        <f>+_xlfn.XLOOKUP(DETALLE_GD_1[[#This Row],[CODIGO]],PRODUCTOS[CODIGO],PRODUCTOS[DESC CORTA],"",0)</f>
        <v>VENTANA V-01</v>
      </c>
    </row>
    <row r="2264" spans="1:31" x14ac:dyDescent="0.25">
      <c r="A2264" s="1">
        <v>46189</v>
      </c>
      <c r="B2264" s="1">
        <v>46189</v>
      </c>
      <c r="C2264" s="81" t="s">
        <v>169</v>
      </c>
      <c r="D2264" s="38">
        <v>6</v>
      </c>
      <c r="E2264" s="81" t="s">
        <v>169</v>
      </c>
      <c r="F2264" t="s">
        <v>288</v>
      </c>
      <c r="G2264" s="81" t="s">
        <v>289</v>
      </c>
      <c r="H2264" s="81" t="s">
        <v>31</v>
      </c>
      <c r="I2264" s="3">
        <v>10</v>
      </c>
      <c r="J2264" s="3"/>
      <c r="K2264" s="26">
        <v>10</v>
      </c>
      <c r="L2264" s="2">
        <v>118159</v>
      </c>
      <c r="M2264" s="2">
        <v>1181590</v>
      </c>
      <c r="N2264" s="2">
        <v>1181590</v>
      </c>
      <c r="O2264" s="2">
        <v>101229</v>
      </c>
      <c r="P2264" s="2">
        <v>-16930</v>
      </c>
      <c r="Q2264" s="2">
        <v>-169300</v>
      </c>
      <c r="R2264" s="4">
        <v>-0.16724456430469528</v>
      </c>
      <c r="U2264" s="26" t="s">
        <v>2014</v>
      </c>
      <c r="V2264" s="2"/>
      <c r="W2264">
        <v>6310</v>
      </c>
      <c r="X2264" s="2">
        <v>6579000000</v>
      </c>
      <c r="Y2264" s="6">
        <v>1012290</v>
      </c>
      <c r="Z2264" s="38">
        <v>10010</v>
      </c>
      <c r="AA2264" s="86">
        <f>+((DETALLE_GD_1[[#This Row],[VALOR X UN (GD)]]-DETALLE_GD_1[[#This Row],[VALOR PPTO]])/DETALLE_GD_1[[#This Row],[VALOR PPTO]])</f>
        <v>0.16724456430469528</v>
      </c>
      <c r="AB2264" s="2">
        <f>+DETALLE_GD_1[[#This Row],[VALOR PPTO]]*DETALLE_GD_1[[#This Row],[CANTIDAD RECIBIDA]]</f>
        <v>1012290</v>
      </c>
      <c r="AC2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4" s="3">
        <f>+DETALLE_GD_1[[#This Row],[CANTIDAD SOLICITADA]]-DETALLE_GD_1[[#This Row],[DEVOLUCIÓN]]</f>
        <v>10</v>
      </c>
      <c r="AE2264" s="38">
        <f>+_xlfn.XLOOKUP(DETALLE_GD_1[[#This Row],[CODIGO]],PRODUCTOS[CODIGO],PRODUCTOS[DESC CORTA],"",0)</f>
        <v>0</v>
      </c>
    </row>
    <row r="2265" spans="1:31" x14ac:dyDescent="0.25">
      <c r="A2265" s="1">
        <v>46189</v>
      </c>
      <c r="B2265" s="1">
        <v>46189</v>
      </c>
      <c r="C2265" s="81" t="s">
        <v>169</v>
      </c>
      <c r="D2265" s="38">
        <v>6</v>
      </c>
      <c r="E2265" s="81" t="s">
        <v>169</v>
      </c>
      <c r="F2265" t="s">
        <v>286</v>
      </c>
      <c r="G2265" s="81" t="s">
        <v>287</v>
      </c>
      <c r="H2265" s="81" t="s">
        <v>31</v>
      </c>
      <c r="I2265" s="3">
        <v>6</v>
      </c>
      <c r="J2265" s="3"/>
      <c r="K2265" s="26">
        <v>6</v>
      </c>
      <c r="L2265" s="2">
        <v>379907</v>
      </c>
      <c r="M2265" s="2">
        <v>2279442</v>
      </c>
      <c r="N2265" s="2">
        <v>2279442</v>
      </c>
      <c r="O2265" s="2">
        <v>350139</v>
      </c>
      <c r="P2265" s="2">
        <v>-29768</v>
      </c>
      <c r="Q2265" s="2">
        <v>-178608</v>
      </c>
      <c r="R2265" s="4">
        <v>-8.5017664413275879E-2</v>
      </c>
      <c r="U2265" s="26" t="s">
        <v>2014</v>
      </c>
      <c r="V2265" s="2"/>
      <c r="W2265">
        <v>6310</v>
      </c>
      <c r="X2265" s="2">
        <v>6579000000</v>
      </c>
      <c r="Y2265" s="6">
        <v>2100834</v>
      </c>
      <c r="Z2265" s="38">
        <v>10010</v>
      </c>
      <c r="AA2265" s="86">
        <f>+((DETALLE_GD_1[[#This Row],[VALOR X UN (GD)]]-DETALLE_GD_1[[#This Row],[VALOR PPTO]])/DETALLE_GD_1[[#This Row],[VALOR PPTO]])</f>
        <v>8.5017664413275865E-2</v>
      </c>
      <c r="AB2265" s="2">
        <f>+DETALLE_GD_1[[#This Row],[VALOR PPTO]]*DETALLE_GD_1[[#This Row],[CANTIDAD RECIBIDA]]</f>
        <v>2100834</v>
      </c>
      <c r="AC2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5" s="3">
        <f>+DETALLE_GD_1[[#This Row],[CANTIDAD SOLICITADA]]-DETALLE_GD_1[[#This Row],[DEVOLUCIÓN]]</f>
        <v>6</v>
      </c>
      <c r="AE2265" s="38" t="str">
        <f>+_xlfn.XLOOKUP(DETALLE_GD_1[[#This Row],[CODIGO]],PRODUCTOS[CODIGO],PRODUCTOS[DESC CORTA],"",0)</f>
        <v>VENTANA V.05</v>
      </c>
    </row>
    <row r="2266" spans="1:31" x14ac:dyDescent="0.25">
      <c r="A2266" s="1">
        <v>46189</v>
      </c>
      <c r="B2266" s="1">
        <v>46189</v>
      </c>
      <c r="C2266" s="81" t="s">
        <v>169</v>
      </c>
      <c r="D2266" s="38">
        <v>6</v>
      </c>
      <c r="E2266" s="81" t="s">
        <v>169</v>
      </c>
      <c r="F2266">
        <v>304002</v>
      </c>
      <c r="G2266" s="81" t="s">
        <v>37</v>
      </c>
      <c r="H2266" s="81" t="s">
        <v>18</v>
      </c>
      <c r="I2266" s="3">
        <v>72</v>
      </c>
      <c r="J2266" s="3"/>
      <c r="K2266" s="26">
        <v>72</v>
      </c>
      <c r="L2266" s="2">
        <v>21648.833299999998</v>
      </c>
      <c r="M2266" s="2">
        <v>1558716</v>
      </c>
      <c r="N2266" s="2">
        <v>1558716</v>
      </c>
      <c r="O2266" s="2">
        <v>21246.5072</v>
      </c>
      <c r="P2266" s="2">
        <v>-402.32619999999997</v>
      </c>
      <c r="Q2266" s="2">
        <v>-28967.485000000001</v>
      </c>
      <c r="R2266" s="4">
        <v>-1.8936109236031368E-2</v>
      </c>
      <c r="T2266">
        <v>318530</v>
      </c>
      <c r="U2266" s="26" t="s">
        <v>2012</v>
      </c>
      <c r="V2266" s="2">
        <v>2078394</v>
      </c>
      <c r="X2266" s="2">
        <v>6579000000</v>
      </c>
      <c r="Y2266" s="6">
        <v>1529748.5150160005</v>
      </c>
      <c r="Z2266" s="38">
        <v>10010</v>
      </c>
      <c r="AA2266" s="86">
        <f>+((DETALLE_GD_1[[#This Row],[VALOR X UN (GD)]]-DETALLE_GD_1[[#This Row],[VALOR PPTO]])/DETALLE_GD_1[[#This Row],[VALOR PPTO]])</f>
        <v>1.8936105413128724E-2</v>
      </c>
      <c r="AB2266" s="2">
        <f>+DETALLE_GD_1[[#This Row],[VALOR PPTO]]*DETALLE_GD_1[[#This Row],[CANTIDAD RECIBIDA]]</f>
        <v>1529748.5183999999</v>
      </c>
      <c r="AC2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6" s="3">
        <f>+DETALLE_GD_1[[#This Row],[CANTIDAD SOLICITADA]]-DETALLE_GD_1[[#This Row],[DEVOLUCIÓN]]</f>
        <v>72</v>
      </c>
      <c r="AE2266" s="38" t="str">
        <f>+_xlfn.XLOOKUP(DETALLE_GD_1[[#This Row],[CODIGO]],PRODUCTOS[CODIGO],PRODUCTOS[DESC CORTA],"",0)</f>
        <v>SMARTPANEL</v>
      </c>
    </row>
    <row r="2267" spans="1:31" x14ac:dyDescent="0.25">
      <c r="A2267" s="1">
        <v>46189</v>
      </c>
      <c r="B2267" s="1">
        <v>46189</v>
      </c>
      <c r="C2267" s="81" t="s">
        <v>169</v>
      </c>
      <c r="D2267" s="38">
        <v>6</v>
      </c>
      <c r="E2267" s="81" t="s">
        <v>169</v>
      </c>
      <c r="F2267" t="s">
        <v>345</v>
      </c>
      <c r="G2267" s="81" t="s">
        <v>167</v>
      </c>
      <c r="H2267" s="81" t="s">
        <v>26</v>
      </c>
      <c r="I2267" s="3">
        <v>40</v>
      </c>
      <c r="J2267" s="3"/>
      <c r="K2267" s="26">
        <v>40</v>
      </c>
      <c r="L2267" s="2">
        <v>12991.95</v>
      </c>
      <c r="M2267" s="2">
        <v>519678</v>
      </c>
      <c r="N2267" s="2">
        <v>519678</v>
      </c>
      <c r="O2267" s="2">
        <v>11882.3879</v>
      </c>
      <c r="P2267" s="2">
        <v>-1109.5621000000001</v>
      </c>
      <c r="Q2267" s="2">
        <v>-44382.4833</v>
      </c>
      <c r="R2267" s="4">
        <v>-9.337871232200412E-2</v>
      </c>
      <c r="T2267">
        <v>318530</v>
      </c>
      <c r="U2267" s="26"/>
      <c r="V2267" s="2"/>
      <c r="X2267" s="2">
        <v>6579000000</v>
      </c>
      <c r="Y2267" s="6">
        <v>475295.51668</v>
      </c>
      <c r="Z2267" s="38">
        <v>10010</v>
      </c>
      <c r="AA2267" s="86">
        <f>+((DETALLE_GD_1[[#This Row],[VALOR X UN (GD)]]-DETALLE_GD_1[[#This Row],[VALOR PPTO]])/DETALLE_GD_1[[#This Row],[VALOR PPTO]])</f>
        <v>9.3378713886288892E-2</v>
      </c>
      <c r="AB2267" s="2">
        <f>+DETALLE_GD_1[[#This Row],[VALOR PPTO]]*DETALLE_GD_1[[#This Row],[CANTIDAD RECIBIDA]]</f>
        <v>475295.516</v>
      </c>
      <c r="AC22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67" s="3">
        <f>+DETALLE_GD_1[[#This Row],[CANTIDAD SOLICITADA]]-DETALLE_GD_1[[#This Row],[DEVOLUCIÓN]]</f>
        <v>40</v>
      </c>
      <c r="AE2267" s="38" t="str">
        <f>+_xlfn.XLOOKUP(DETALLE_GD_1[[#This Row],[CODIGO]],PRODUCTOS[CODIGO],PRODUCTOS[DESC CORTA],"",0)</f>
        <v>PISO TARKET</v>
      </c>
    </row>
    <row r="2268" spans="1:31" x14ac:dyDescent="0.25">
      <c r="A2268" s="1">
        <v>46189</v>
      </c>
      <c r="B2268" s="1">
        <v>46189</v>
      </c>
      <c r="C2268" s="81" t="s">
        <v>169</v>
      </c>
      <c r="D2268" s="38">
        <v>6</v>
      </c>
      <c r="E2268" s="81" t="s">
        <v>169</v>
      </c>
      <c r="F2268">
        <v>1103086</v>
      </c>
      <c r="G2268" s="81" t="s">
        <v>560</v>
      </c>
      <c r="H2268" s="81" t="s">
        <v>31</v>
      </c>
      <c r="I2268" s="3">
        <v>50</v>
      </c>
      <c r="J2268" s="3"/>
      <c r="K2268" s="26">
        <v>50</v>
      </c>
      <c r="L2268" s="2">
        <v>10465.82</v>
      </c>
      <c r="M2268" s="2">
        <v>523291</v>
      </c>
      <c r="N2268" s="2">
        <v>523291</v>
      </c>
      <c r="O2268" s="2">
        <v>10466</v>
      </c>
      <c r="P2268" s="2">
        <v>0.18</v>
      </c>
      <c r="Q2268" s="2">
        <v>9</v>
      </c>
      <c r="R2268" s="4">
        <v>1.7198547678223872E-5</v>
      </c>
      <c r="T2268">
        <v>318544</v>
      </c>
      <c r="U2268" s="26" t="s">
        <v>2021</v>
      </c>
      <c r="V2268" s="2">
        <v>1150091</v>
      </c>
      <c r="X2268" s="2">
        <v>6579000000</v>
      </c>
      <c r="Y2268" s="6">
        <v>523300</v>
      </c>
      <c r="Z2268" s="38">
        <v>10010</v>
      </c>
      <c r="AA2268" s="86">
        <f>+((DETALLE_GD_1[[#This Row],[VALOR X UN (GD)]]-DETALLE_GD_1[[#This Row],[VALOR PPTO]])/DETALLE_GD_1[[#This Row],[VALOR PPTO]])</f>
        <v>-1.7198547678223872E-5</v>
      </c>
      <c r="AB2268" s="2">
        <f>+DETALLE_GD_1[[#This Row],[VALOR PPTO]]*DETALLE_GD_1[[#This Row],[CANTIDAD RECIBIDA]]</f>
        <v>523300</v>
      </c>
      <c r="AC2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8" s="3">
        <f>+DETALLE_GD_1[[#This Row],[CANTIDAD SOLICITADA]]-DETALLE_GD_1[[#This Row],[DEVOLUCIÓN]]</f>
        <v>50</v>
      </c>
      <c r="AE2268" s="38" t="str">
        <f>+_xlfn.XLOOKUP(DETALLE_GD_1[[#This Row],[CODIGO]],PRODUCTOS[CODIGO],PRODUCTOS[DESC CORTA],"",0)</f>
        <v>E</v>
      </c>
    </row>
    <row r="2269" spans="1:31" x14ac:dyDescent="0.25">
      <c r="A2269" s="1">
        <v>46189</v>
      </c>
      <c r="B2269" s="1">
        <v>46189</v>
      </c>
      <c r="C2269" s="81" t="s">
        <v>169</v>
      </c>
      <c r="D2269" s="38">
        <v>6</v>
      </c>
      <c r="E2269" s="81" t="s">
        <v>169</v>
      </c>
      <c r="F2269">
        <v>1103088</v>
      </c>
      <c r="G2269" s="81" t="s">
        <v>1601</v>
      </c>
      <c r="H2269" s="81" t="s">
        <v>31</v>
      </c>
      <c r="I2269" s="3">
        <v>200</v>
      </c>
      <c r="J2269" s="3"/>
      <c r="K2269" s="26">
        <v>200</v>
      </c>
      <c r="L2269" s="2">
        <v>3134</v>
      </c>
      <c r="M2269" s="2">
        <v>626800</v>
      </c>
      <c r="N2269" s="2">
        <v>626800</v>
      </c>
      <c r="O2269" s="2">
        <v>3134</v>
      </c>
      <c r="P2269" s="2">
        <v>0</v>
      </c>
      <c r="Q2269" s="2">
        <v>0</v>
      </c>
      <c r="R2269" s="4">
        <v>0</v>
      </c>
      <c r="T2269">
        <v>318544</v>
      </c>
      <c r="U2269" s="26"/>
      <c r="V2269" s="2"/>
      <c r="X2269" s="2">
        <v>6579000000</v>
      </c>
      <c r="Y2269" s="6">
        <v>626800</v>
      </c>
      <c r="Z2269" s="38">
        <v>10010</v>
      </c>
      <c r="AA2269" s="86">
        <f>+((DETALLE_GD_1[[#This Row],[VALOR X UN (GD)]]-DETALLE_GD_1[[#This Row],[VALOR PPTO]])/DETALLE_GD_1[[#This Row],[VALOR PPTO]])</f>
        <v>0</v>
      </c>
      <c r="AB2269" s="2">
        <f>+DETALLE_GD_1[[#This Row],[VALOR PPTO]]*DETALLE_GD_1[[#This Row],[CANTIDAD RECIBIDA]]</f>
        <v>626800</v>
      </c>
      <c r="AC2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69" s="3">
        <f>+DETALLE_GD_1[[#This Row],[CANTIDAD SOLICITADA]]-DETALLE_GD_1[[#This Row],[DEVOLUCIÓN]]</f>
        <v>200</v>
      </c>
      <c r="AE2269" s="38" t="str">
        <f>+_xlfn.XLOOKUP(DETALLE_GD_1[[#This Row],[CODIGO]],PRODUCTOS[CODIGO],PRODUCTOS[DESC CORTA],"",0)</f>
        <v>E</v>
      </c>
    </row>
    <row r="2270" spans="1:31" x14ac:dyDescent="0.25">
      <c r="A2270" s="1">
        <v>46189</v>
      </c>
      <c r="B2270" s="1">
        <v>46189</v>
      </c>
      <c r="C2270" s="81" t="s">
        <v>169</v>
      </c>
      <c r="D2270" s="38">
        <v>6</v>
      </c>
      <c r="E2270" s="81" t="s">
        <v>169</v>
      </c>
      <c r="F2270">
        <v>106022</v>
      </c>
      <c r="G2270" s="81" t="s">
        <v>245</v>
      </c>
      <c r="H2270" s="81" t="s">
        <v>31</v>
      </c>
      <c r="I2270" s="3">
        <v>4</v>
      </c>
      <c r="J2270" s="3"/>
      <c r="K2270" s="26">
        <v>4</v>
      </c>
      <c r="L2270" s="2">
        <v>3800</v>
      </c>
      <c r="M2270" s="2">
        <v>15200</v>
      </c>
      <c r="N2270" s="2">
        <v>15200</v>
      </c>
      <c r="O2270" s="2">
        <v>3800.6911</v>
      </c>
      <c r="P2270" s="2">
        <v>0.69110000000000005</v>
      </c>
      <c r="Q2270" s="2">
        <v>2.7644000000000002</v>
      </c>
      <c r="R2270" s="4">
        <v>1.8183508788241479E-4</v>
      </c>
      <c r="T2270">
        <v>318528</v>
      </c>
      <c r="U2270" s="26" t="s">
        <v>2022</v>
      </c>
      <c r="V2270" s="2">
        <v>19894462</v>
      </c>
      <c r="X2270" s="2">
        <v>6579000000</v>
      </c>
      <c r="Y2270" s="6">
        <v>15202.764396000002</v>
      </c>
      <c r="Z2270" s="38">
        <v>10010</v>
      </c>
      <c r="AA2270" s="86">
        <f>+((DETALLE_GD_1[[#This Row],[VALOR X UN (GD)]]-DETALLE_GD_1[[#This Row],[VALOR PPTO]])/DETALLE_GD_1[[#This Row],[VALOR PPTO]])</f>
        <v>-1.8183535094446528E-4</v>
      </c>
      <c r="AB2270" s="2">
        <f>+DETALLE_GD_1[[#This Row],[VALOR PPTO]]*DETALLE_GD_1[[#This Row],[CANTIDAD RECIBIDA]]</f>
        <v>15202.7644</v>
      </c>
      <c r="AC2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0" s="3">
        <f>+DETALLE_GD_1[[#This Row],[CANTIDAD SOLICITADA]]-DETALLE_GD_1[[#This Row],[DEVOLUCIÓN]]</f>
        <v>4</v>
      </c>
      <c r="AE2270" s="38">
        <f>+_xlfn.XLOOKUP(DETALLE_GD_1[[#This Row],[CODIGO]],PRODUCTOS[CODIGO],PRODUCTOS[DESC CORTA],"",0)</f>
        <v>0</v>
      </c>
    </row>
    <row r="2271" spans="1:31" x14ac:dyDescent="0.25">
      <c r="A2271" s="1">
        <v>46189</v>
      </c>
      <c r="B2271" s="1">
        <v>46189</v>
      </c>
      <c r="C2271" s="81" t="s">
        <v>169</v>
      </c>
      <c r="D2271" s="38">
        <v>6</v>
      </c>
      <c r="E2271" s="81" t="s">
        <v>169</v>
      </c>
      <c r="F2271">
        <v>407049</v>
      </c>
      <c r="G2271" s="81" t="s">
        <v>232</v>
      </c>
      <c r="H2271" s="81" t="s">
        <v>31</v>
      </c>
      <c r="I2271" s="3">
        <v>1000</v>
      </c>
      <c r="J2271" s="3"/>
      <c r="K2271" s="26">
        <v>1000</v>
      </c>
      <c r="L2271" s="2">
        <v>16.202000000000002</v>
      </c>
      <c r="M2271" s="2">
        <v>16202</v>
      </c>
      <c r="N2271" s="2">
        <v>16202</v>
      </c>
      <c r="O2271" s="2">
        <v>16.202200000000001</v>
      </c>
      <c r="P2271" s="2">
        <v>2.0000000000000001E-4</v>
      </c>
      <c r="Q2271" s="2">
        <v>0.16200000000000001</v>
      </c>
      <c r="R2271" s="4">
        <v>9.9986656101544582E-6</v>
      </c>
      <c r="T2271">
        <v>318528</v>
      </c>
      <c r="U2271" s="26"/>
      <c r="V2271" s="2"/>
      <c r="X2271" s="2">
        <v>6579000000</v>
      </c>
      <c r="Y2271" s="6">
        <v>16202.162000000002</v>
      </c>
      <c r="Z2271" s="38">
        <v>10010</v>
      </c>
      <c r="AA2271" s="86">
        <f>+((DETALLE_GD_1[[#This Row],[VALOR X UN (GD)]]-DETALLE_GD_1[[#This Row],[VALOR PPTO]])/DETALLE_GD_1[[#This Row],[VALOR PPTO]])</f>
        <v>-1.2344002666275806E-5</v>
      </c>
      <c r="AB2271" s="2">
        <f>+DETALLE_GD_1[[#This Row],[VALOR PPTO]]*DETALLE_GD_1[[#This Row],[CANTIDAD RECIBIDA]]</f>
        <v>16202.2</v>
      </c>
      <c r="AC2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1" s="3">
        <f>+DETALLE_GD_1[[#This Row],[CANTIDAD SOLICITADA]]-DETALLE_GD_1[[#This Row],[DEVOLUCIÓN]]</f>
        <v>1000</v>
      </c>
      <c r="AE2271" s="38">
        <f>+_xlfn.XLOOKUP(DETALLE_GD_1[[#This Row],[CODIGO]],PRODUCTOS[CODIGO],PRODUCTOS[DESC CORTA],"",0)</f>
        <v>0</v>
      </c>
    </row>
    <row r="2272" spans="1:31" x14ac:dyDescent="0.25">
      <c r="A2272" s="1">
        <v>46189</v>
      </c>
      <c r="B2272" s="1">
        <v>46189</v>
      </c>
      <c r="C2272" s="81" t="s">
        <v>169</v>
      </c>
      <c r="D2272" s="38">
        <v>6</v>
      </c>
      <c r="E2272" s="81" t="s">
        <v>169</v>
      </c>
      <c r="F2272" t="s">
        <v>777</v>
      </c>
      <c r="G2272" s="81" t="s">
        <v>22</v>
      </c>
      <c r="H2272" s="81" t="s">
        <v>20</v>
      </c>
      <c r="I2272" s="3">
        <v>80</v>
      </c>
      <c r="J2272" s="3"/>
      <c r="K2272" s="26">
        <v>80</v>
      </c>
      <c r="L2272" s="2">
        <v>15359.7125</v>
      </c>
      <c r="M2272" s="2">
        <v>1228777</v>
      </c>
      <c r="N2272" s="2">
        <v>1228777</v>
      </c>
      <c r="O2272" s="2">
        <v>15359.702799999999</v>
      </c>
      <c r="P2272" s="2">
        <v>-9.7000000000000003E-3</v>
      </c>
      <c r="Q2272" s="2">
        <v>-0.7772</v>
      </c>
      <c r="R2272" s="4">
        <v>-6.324992177577508E-7</v>
      </c>
      <c r="T2272">
        <v>318528</v>
      </c>
      <c r="U2272" s="26"/>
      <c r="V2272" s="2"/>
      <c r="X2272" s="2">
        <v>6579000000</v>
      </c>
      <c r="Y2272" s="6">
        <v>1228776.2228000003</v>
      </c>
      <c r="Z2272" s="38">
        <v>10010</v>
      </c>
      <c r="AA2272" s="86">
        <f>+((DETALLE_GD_1[[#This Row],[VALOR X UN (GD)]]-DETALLE_GD_1[[#This Row],[VALOR PPTO]])/DETALLE_GD_1[[#This Row],[VALOR PPTO]])</f>
        <v>6.3152263600575396E-7</v>
      </c>
      <c r="AB2272" s="2">
        <f>+DETALLE_GD_1[[#This Row],[VALOR PPTO]]*DETALLE_GD_1[[#This Row],[CANTIDAD RECIBIDA]]</f>
        <v>1228776.2239999999</v>
      </c>
      <c r="AC22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2" s="3">
        <f>+DETALLE_GD_1[[#This Row],[CANTIDAD SOLICITADA]]-DETALLE_GD_1[[#This Row],[DEVOLUCIÓN]]</f>
        <v>80</v>
      </c>
      <c r="AE2272" s="38" t="str">
        <f>+_xlfn.XLOOKUP(DETALLE_GD_1[[#This Row],[CODIGO]],PRODUCTOS[CODIGO],PRODUCTOS[DESC CORTA],"",0)</f>
        <v>PINO 3X8X320</v>
      </c>
    </row>
    <row r="2273" spans="1:31" x14ac:dyDescent="0.25">
      <c r="A2273" s="1">
        <v>46189</v>
      </c>
      <c r="B2273" s="1">
        <v>46189</v>
      </c>
      <c r="C2273" s="81" t="s">
        <v>169</v>
      </c>
      <c r="D2273" s="38">
        <v>6</v>
      </c>
      <c r="E2273" s="81" t="s">
        <v>169</v>
      </c>
      <c r="F2273" t="s">
        <v>760</v>
      </c>
      <c r="G2273" s="81" t="s">
        <v>226</v>
      </c>
      <c r="H2273" s="81" t="s">
        <v>36</v>
      </c>
      <c r="I2273" s="3">
        <v>2</v>
      </c>
      <c r="J2273" s="3"/>
      <c r="K2273" s="26">
        <v>2</v>
      </c>
      <c r="L2273" s="2">
        <v>49030.5</v>
      </c>
      <c r="M2273" s="2">
        <v>98061</v>
      </c>
      <c r="N2273" s="2">
        <v>98061</v>
      </c>
      <c r="O2273" s="2">
        <v>49030.713300000003</v>
      </c>
      <c r="P2273" s="2">
        <v>0.21329999999999999</v>
      </c>
      <c r="Q2273" s="2">
        <v>0.42659999999999998</v>
      </c>
      <c r="R2273" s="4">
        <v>4.3503956119487609E-6</v>
      </c>
      <c r="T2273">
        <v>318528</v>
      </c>
      <c r="U2273" s="26"/>
      <c r="V2273" s="2"/>
      <c r="X2273" s="2">
        <v>6579000000</v>
      </c>
      <c r="Y2273" s="6">
        <v>98061.426605999994</v>
      </c>
      <c r="Z2273" s="38">
        <v>10010</v>
      </c>
      <c r="AA2273" s="86">
        <f>+((DETALLE_GD_1[[#This Row],[VALOR X UN (GD)]]-DETALLE_GD_1[[#This Row],[VALOR PPTO]])/DETALLE_GD_1[[#This Row],[VALOR PPTO]])</f>
        <v>-4.3503344260560319E-6</v>
      </c>
      <c r="AB2273" s="2">
        <f>+DETALLE_GD_1[[#This Row],[VALOR PPTO]]*DETALLE_GD_1[[#This Row],[CANTIDAD RECIBIDA]]</f>
        <v>98061.426600000006</v>
      </c>
      <c r="AC2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3" s="3">
        <f>+DETALLE_GD_1[[#This Row],[CANTIDAD SOLICITADA]]-DETALLE_GD_1[[#This Row],[DEVOLUCIÓN]]</f>
        <v>2</v>
      </c>
      <c r="AE2273" s="38">
        <f>+_xlfn.XLOOKUP(DETALLE_GD_1[[#This Row],[CODIGO]],PRODUCTOS[CODIGO],PRODUCTOS[DESC CORTA],"",0)</f>
        <v>0</v>
      </c>
    </row>
    <row r="2274" spans="1:31" x14ac:dyDescent="0.25">
      <c r="A2274" s="1">
        <v>46189</v>
      </c>
      <c r="B2274" s="1">
        <v>46189</v>
      </c>
      <c r="C2274" s="81" t="s">
        <v>169</v>
      </c>
      <c r="D2274" s="38">
        <v>6</v>
      </c>
      <c r="E2274" s="81" t="s">
        <v>169</v>
      </c>
      <c r="F2274">
        <v>2304056</v>
      </c>
      <c r="G2274" s="81" t="s">
        <v>417</v>
      </c>
      <c r="H2274" s="81" t="s">
        <v>31</v>
      </c>
      <c r="I2274" s="3">
        <v>36</v>
      </c>
      <c r="J2274" s="3"/>
      <c r="K2274" s="26">
        <v>36</v>
      </c>
      <c r="L2274" s="2">
        <v>3163.1388999999999</v>
      </c>
      <c r="M2274" s="2">
        <v>113873</v>
      </c>
      <c r="N2274" s="2">
        <v>113873</v>
      </c>
      <c r="O2274" s="2">
        <v>2979</v>
      </c>
      <c r="P2274" s="2">
        <v>-184.13890000000001</v>
      </c>
      <c r="Q2274" s="2">
        <v>-6629</v>
      </c>
      <c r="R2274" s="4">
        <v>-6.1812315840513152E-2</v>
      </c>
      <c r="T2274">
        <v>318528</v>
      </c>
      <c r="U2274" s="26"/>
      <c r="V2274" s="2"/>
      <c r="X2274" s="2">
        <v>6579000000</v>
      </c>
      <c r="Y2274" s="6">
        <v>107244</v>
      </c>
      <c r="Z2274" s="38">
        <v>10010</v>
      </c>
      <c r="AA2274" s="86">
        <f>+((DETALLE_GD_1[[#This Row],[VALOR X UN (GD)]]-DETALLE_GD_1[[#This Row],[VALOR PPTO]])/DETALLE_GD_1[[#This Row],[VALOR PPTO]])</f>
        <v>6.1812319570325583E-2</v>
      </c>
      <c r="AB2274" s="2">
        <f>+DETALLE_GD_1[[#This Row],[VALOR PPTO]]*DETALLE_GD_1[[#This Row],[CANTIDAD RECIBIDA]]</f>
        <v>107244</v>
      </c>
      <c r="AC2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4" s="3">
        <f>+DETALLE_GD_1[[#This Row],[CANTIDAD SOLICITADA]]-DETALLE_GD_1[[#This Row],[DEVOLUCIÓN]]</f>
        <v>36</v>
      </c>
      <c r="AE2274" s="38" t="str">
        <f>+_xlfn.XLOOKUP(DETALLE_GD_1[[#This Row],[CODIGO]],PRODUCTOS[CODIGO],PRODUCTOS[DESC CORTA],"",0)</f>
        <v/>
      </c>
    </row>
    <row r="2275" spans="1:31" x14ac:dyDescent="0.25">
      <c r="A2275" s="1">
        <v>46189</v>
      </c>
      <c r="B2275" s="1">
        <v>46189</v>
      </c>
      <c r="C2275" s="81" t="s">
        <v>169</v>
      </c>
      <c r="D2275" s="38">
        <v>6</v>
      </c>
      <c r="E2275" s="81" t="s">
        <v>169</v>
      </c>
      <c r="F2275">
        <v>404745</v>
      </c>
      <c r="G2275" s="81" t="s">
        <v>444</v>
      </c>
      <c r="H2275" s="81" t="s">
        <v>31</v>
      </c>
      <c r="I2275" s="3">
        <v>10</v>
      </c>
      <c r="J2275" s="3"/>
      <c r="K2275" s="26">
        <v>10</v>
      </c>
      <c r="L2275" s="2">
        <v>8826</v>
      </c>
      <c r="M2275" s="2">
        <v>88260</v>
      </c>
      <c r="N2275" s="2">
        <v>88260</v>
      </c>
      <c r="O2275" s="2"/>
      <c r="P2275" s="2"/>
      <c r="Q2275" s="2">
        <v>-88260</v>
      </c>
      <c r="R2275" s="4"/>
      <c r="T2275">
        <v>318528</v>
      </c>
      <c r="U2275" s="26"/>
      <c r="V2275" s="2"/>
      <c r="X2275" s="2">
        <v>6579000000</v>
      </c>
      <c r="Y2275" s="6" t="s">
        <v>355</v>
      </c>
      <c r="Z2275" s="38">
        <v>10010</v>
      </c>
      <c r="AA2275" s="86" t="e">
        <f>+((DETALLE_GD_1[[#This Row],[VALOR X UN (GD)]]-DETALLE_GD_1[[#This Row],[VALOR PPTO]])/DETALLE_GD_1[[#This Row],[VALOR PPTO]])</f>
        <v>#DIV/0!</v>
      </c>
      <c r="AB2275" s="2">
        <f>+DETALLE_GD_1[[#This Row],[VALOR PPTO]]*DETALLE_GD_1[[#This Row],[CANTIDAD RECIBIDA]]</f>
        <v>0</v>
      </c>
      <c r="AC2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5" s="3">
        <f>+DETALLE_GD_1[[#This Row],[CANTIDAD SOLICITADA]]-DETALLE_GD_1[[#This Row],[DEVOLUCIÓN]]</f>
        <v>10</v>
      </c>
      <c r="AE2275" s="38" t="str">
        <f>+_xlfn.XLOOKUP(DETALLE_GD_1[[#This Row],[CODIGO]],PRODUCTOS[CODIGO],PRODUCTOS[DESC CORTA],"",0)</f>
        <v/>
      </c>
    </row>
    <row r="2276" spans="1:31" x14ac:dyDescent="0.25">
      <c r="A2276" s="1">
        <v>46189</v>
      </c>
      <c r="B2276" s="1">
        <v>46189</v>
      </c>
      <c r="C2276" s="81" t="s">
        <v>169</v>
      </c>
      <c r="D2276" s="38">
        <v>6</v>
      </c>
      <c r="E2276" s="81" t="s">
        <v>169</v>
      </c>
      <c r="F2276">
        <v>302028</v>
      </c>
      <c r="G2276" s="81" t="s">
        <v>246</v>
      </c>
      <c r="H2276" s="81" t="s">
        <v>20</v>
      </c>
      <c r="I2276" s="3">
        <v>360</v>
      </c>
      <c r="J2276" s="3"/>
      <c r="K2276" s="26">
        <v>360</v>
      </c>
      <c r="L2276" s="2">
        <v>4901.5778</v>
      </c>
      <c r="M2276" s="2">
        <v>1764568</v>
      </c>
      <c r="N2276" s="2">
        <v>1764568</v>
      </c>
      <c r="O2276" s="2">
        <v>5123.8024999999998</v>
      </c>
      <c r="P2276" s="2">
        <v>222.22470000000001</v>
      </c>
      <c r="Q2276" s="2">
        <v>80000.909700000004</v>
      </c>
      <c r="R2276" s="4">
        <v>4.3371060467534688E-2</v>
      </c>
      <c r="T2276">
        <v>318528</v>
      </c>
      <c r="U2276" s="26"/>
      <c r="V2276" s="2"/>
      <c r="X2276" s="2">
        <v>6579000000</v>
      </c>
      <c r="Y2276" s="6">
        <v>1844568.9097200008</v>
      </c>
      <c r="Z2276" s="38">
        <v>10010</v>
      </c>
      <c r="AA2276" s="86">
        <f>+((DETALLE_GD_1[[#This Row],[VALOR X UN (GD)]]-DETALLE_GD_1[[#This Row],[VALOR PPTO]])/DETALLE_GD_1[[#This Row],[VALOR PPTO]])</f>
        <v>-4.337105108949843E-2</v>
      </c>
      <c r="AB2276" s="2">
        <f>+DETALLE_GD_1[[#This Row],[VALOR PPTO]]*DETALLE_GD_1[[#This Row],[CANTIDAD RECIBIDA]]</f>
        <v>1844568.9</v>
      </c>
      <c r="AC2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6" s="3">
        <f>+DETALLE_GD_1[[#This Row],[CANTIDAD SOLICITADA]]-DETALLE_GD_1[[#This Row],[DEVOLUCIÓN]]</f>
        <v>360</v>
      </c>
      <c r="AE2276" s="38" t="str">
        <f>+_xlfn.XLOOKUP(DETALLE_GD_1[[#This Row],[CODIGO]],PRODUCTOS[CODIGO],PRODUCTOS[DESC CORTA],"",0)</f>
        <v>PINO 2X4X320</v>
      </c>
    </row>
    <row r="2277" spans="1:31" x14ac:dyDescent="0.25">
      <c r="A2277" s="1">
        <v>46189</v>
      </c>
      <c r="B2277" s="1">
        <v>46189</v>
      </c>
      <c r="C2277" s="81" t="s">
        <v>169</v>
      </c>
      <c r="D2277" s="38">
        <v>6</v>
      </c>
      <c r="E2277" s="81" t="s">
        <v>169</v>
      </c>
      <c r="F2277">
        <v>302010</v>
      </c>
      <c r="G2277" s="81" t="s">
        <v>323</v>
      </c>
      <c r="H2277" s="81" t="s">
        <v>20</v>
      </c>
      <c r="I2277" s="3">
        <v>252</v>
      </c>
      <c r="J2277" s="3"/>
      <c r="K2277" s="26">
        <v>252</v>
      </c>
      <c r="L2277" s="2">
        <v>6754.3015999999998</v>
      </c>
      <c r="M2277" s="2">
        <v>1702084</v>
      </c>
      <c r="N2277" s="2">
        <v>1702084</v>
      </c>
      <c r="O2277" s="2">
        <v>6585.1337000000003</v>
      </c>
      <c r="P2277" s="2">
        <v>-169.1678</v>
      </c>
      <c r="Q2277" s="2">
        <v>-42630.296300000002</v>
      </c>
      <c r="R2277" s="4">
        <v>-2.5689355577636148E-2</v>
      </c>
      <c r="T2277">
        <v>318528</v>
      </c>
      <c r="U2277" s="26"/>
      <c r="V2277" s="2"/>
      <c r="X2277" s="2">
        <v>6579000000</v>
      </c>
      <c r="Y2277" s="6">
        <v>1659453.7037399979</v>
      </c>
      <c r="Z2277" s="38">
        <v>10010</v>
      </c>
      <c r="AA2277" s="86">
        <f>+((DETALLE_GD_1[[#This Row],[VALOR X UN (GD)]]-DETALLE_GD_1[[#This Row],[VALOR PPTO]])/DETALLE_GD_1[[#This Row],[VALOR PPTO]])</f>
        <v>2.5689364515104601E-2</v>
      </c>
      <c r="AB2277" s="2">
        <f>+DETALLE_GD_1[[#This Row],[VALOR PPTO]]*DETALLE_GD_1[[#This Row],[CANTIDAD RECIBIDA]]</f>
        <v>1659453.6924000001</v>
      </c>
      <c r="AC22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7" s="3">
        <f>+DETALLE_GD_1[[#This Row],[CANTIDAD SOLICITADA]]-DETALLE_GD_1[[#This Row],[DEVOLUCIÓN]]</f>
        <v>252</v>
      </c>
      <c r="AE2277" s="38" t="str">
        <f>+_xlfn.XLOOKUP(DETALLE_GD_1[[#This Row],[CODIGO]],PRODUCTOS[CODIGO],PRODUCTOS[DESC CORTA],"",0)</f>
        <v>PINO 2X6X320</v>
      </c>
    </row>
    <row r="2278" spans="1:31" x14ac:dyDescent="0.25">
      <c r="A2278" s="1">
        <v>46189</v>
      </c>
      <c r="B2278" s="1">
        <v>46189</v>
      </c>
      <c r="C2278" s="81" t="s">
        <v>169</v>
      </c>
      <c r="D2278" s="38">
        <v>6</v>
      </c>
      <c r="E2278" s="81" t="s">
        <v>169</v>
      </c>
      <c r="F2278">
        <v>407423</v>
      </c>
      <c r="G2278" s="81" t="s">
        <v>106</v>
      </c>
      <c r="H2278" s="81" t="s">
        <v>31</v>
      </c>
      <c r="I2278" s="3">
        <v>5000</v>
      </c>
      <c r="J2278" s="3"/>
      <c r="K2278" s="26">
        <v>5000</v>
      </c>
      <c r="L2278" s="2">
        <v>3.4662000000000002</v>
      </c>
      <c r="M2278" s="2">
        <v>17331</v>
      </c>
      <c r="N2278" s="2">
        <v>17331</v>
      </c>
      <c r="O2278" s="2">
        <v>106.6405</v>
      </c>
      <c r="P2278" s="2">
        <v>103.1743</v>
      </c>
      <c r="Q2278" s="2">
        <v>515871.5099</v>
      </c>
      <c r="R2278" s="4">
        <v>0.96749640206563281</v>
      </c>
      <c r="T2278">
        <v>318528</v>
      </c>
      <c r="U2278" s="26"/>
      <c r="V2278" s="2"/>
      <c r="X2278" s="2">
        <v>6579000000</v>
      </c>
      <c r="Y2278" s="6">
        <v>533202.50991891895</v>
      </c>
      <c r="Z2278" s="38">
        <v>10010</v>
      </c>
      <c r="AA2278" s="86">
        <f>+((DETALLE_GD_1[[#This Row],[VALOR X UN (GD)]]-DETALLE_GD_1[[#This Row],[VALOR PPTO]])/DETALLE_GD_1[[#This Row],[VALOR PPTO]])</f>
        <v>-0.96749640146098337</v>
      </c>
      <c r="AB2278" s="2">
        <f>+DETALLE_GD_1[[#This Row],[VALOR PPTO]]*DETALLE_GD_1[[#This Row],[CANTIDAD RECIBIDA]]</f>
        <v>533202.5</v>
      </c>
      <c r="AC2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78" s="3">
        <f>+DETALLE_GD_1[[#This Row],[CANTIDAD SOLICITADA]]-DETALLE_GD_1[[#This Row],[DEVOLUCIÓN]]</f>
        <v>5000</v>
      </c>
      <c r="AE2278" s="38" t="str">
        <f>+_xlfn.XLOOKUP(DETALLE_GD_1[[#This Row],[CODIGO]],PRODUCTOS[CODIGO],PRODUCTOS[DESC CORTA],"",0)</f>
        <v>TORNILLO CRS 6X1 5/8</v>
      </c>
    </row>
    <row r="2279" spans="1:31" x14ac:dyDescent="0.25">
      <c r="A2279" s="1">
        <v>46189</v>
      </c>
      <c r="B2279" s="1">
        <v>46189</v>
      </c>
      <c r="C2279" s="81" t="s">
        <v>169</v>
      </c>
      <c r="D2279" s="38">
        <v>6</v>
      </c>
      <c r="E2279" s="81" t="s">
        <v>169</v>
      </c>
      <c r="F2279">
        <v>304007</v>
      </c>
      <c r="G2279" s="81" t="s">
        <v>80</v>
      </c>
      <c r="H2279" s="81" t="s">
        <v>18</v>
      </c>
      <c r="I2279" s="3">
        <v>144</v>
      </c>
      <c r="J2279" s="3"/>
      <c r="K2279" s="26">
        <v>144</v>
      </c>
      <c r="L2279" s="2">
        <v>11200.1181</v>
      </c>
      <c r="M2279" s="2">
        <v>1612817</v>
      </c>
      <c r="N2279" s="2">
        <v>1612817</v>
      </c>
      <c r="O2279" s="2">
        <v>11444.352999999999</v>
      </c>
      <c r="P2279" s="2">
        <v>244.23500000000001</v>
      </c>
      <c r="Q2279" s="2">
        <v>35169.835200000001</v>
      </c>
      <c r="R2279" s="4">
        <v>2.1341089878557321E-2</v>
      </c>
      <c r="T2279">
        <v>318528</v>
      </c>
      <c r="U2279" s="26"/>
      <c r="V2279" s="2"/>
      <c r="X2279" s="2">
        <v>6579000000</v>
      </c>
      <c r="Y2279" s="6">
        <v>1647986.8351679994</v>
      </c>
      <c r="Z2279" s="38">
        <v>10010</v>
      </c>
      <c r="AA2279" s="86">
        <f>+((DETALLE_GD_1[[#This Row],[VALOR X UN (GD)]]-DETALLE_GD_1[[#This Row],[VALOR PPTO]])/DETALLE_GD_1[[#This Row],[VALOR PPTO]])</f>
        <v>-2.1341084113710884E-2</v>
      </c>
      <c r="AB2279" s="2">
        <f>+DETALLE_GD_1[[#This Row],[VALOR PPTO]]*DETALLE_GD_1[[#This Row],[CANTIDAD RECIBIDA]]</f>
        <v>1647986.8319999999</v>
      </c>
      <c r="AC22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79" s="3">
        <f>+DETALLE_GD_1[[#This Row],[CANTIDAD SOLICITADA]]-DETALLE_GD_1[[#This Row],[DEVOLUCIÓN]]</f>
        <v>144</v>
      </c>
      <c r="AE2279" s="38" t="str">
        <f>+_xlfn.XLOOKUP(DETALLE_GD_1[[#This Row],[CODIGO]],PRODUCTOS[CODIGO],PRODUCTOS[DESC CORTA],"",0)</f>
        <v>OSB 11MM</v>
      </c>
    </row>
    <row r="2280" spans="1:31" x14ac:dyDescent="0.25">
      <c r="A2280" s="1">
        <v>46189</v>
      </c>
      <c r="B2280" s="1">
        <v>46189</v>
      </c>
      <c r="C2280" s="81" t="s">
        <v>169</v>
      </c>
      <c r="D2280" s="38">
        <v>6</v>
      </c>
      <c r="E2280" s="81" t="s">
        <v>169</v>
      </c>
      <c r="F2280">
        <v>412313</v>
      </c>
      <c r="G2280" s="81" t="s">
        <v>253</v>
      </c>
      <c r="H2280" s="81" t="s">
        <v>36</v>
      </c>
      <c r="I2280" s="3">
        <v>6</v>
      </c>
      <c r="J2280" s="3"/>
      <c r="K2280" s="26">
        <v>6</v>
      </c>
      <c r="L2280" s="2">
        <v>23724.166700000002</v>
      </c>
      <c r="M2280" s="2">
        <v>142345</v>
      </c>
      <c r="N2280" s="2">
        <v>142345</v>
      </c>
      <c r="O2280" s="2">
        <v>23724.0674</v>
      </c>
      <c r="P2280" s="2">
        <v>-9.9299999999999999E-2</v>
      </c>
      <c r="Q2280" s="2">
        <v>-0.59570000000000001</v>
      </c>
      <c r="R2280" s="4">
        <v>-4.1848501379736121E-6</v>
      </c>
      <c r="T2280">
        <v>318528</v>
      </c>
      <c r="U2280" s="26"/>
      <c r="V2280" s="2"/>
      <c r="X2280" s="2">
        <v>6579000000</v>
      </c>
      <c r="Y2280" s="6">
        <v>142344.40430999998</v>
      </c>
      <c r="Z2280" s="38">
        <v>10010</v>
      </c>
      <c r="AA2280" s="86">
        <f>+((DETALLE_GD_1[[#This Row],[VALOR X UN (GD)]]-DETALLE_GD_1[[#This Row],[VALOR PPTO]])/DETALLE_GD_1[[#This Row],[VALOR PPTO]])</f>
        <v>4.1856229088978387E-6</v>
      </c>
      <c r="AB2280" s="2">
        <f>+DETALLE_GD_1[[#This Row],[VALOR PPTO]]*DETALLE_GD_1[[#This Row],[CANTIDAD RECIBIDA]]</f>
        <v>142344.4044</v>
      </c>
      <c r="AC2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0" s="3">
        <f>+DETALLE_GD_1[[#This Row],[CANTIDAD SOLICITADA]]-DETALLE_GD_1[[#This Row],[DEVOLUCIÓN]]</f>
        <v>6</v>
      </c>
      <c r="AE2280" s="38">
        <f>+_xlfn.XLOOKUP(DETALLE_GD_1[[#This Row],[CODIGO]],PRODUCTOS[CODIGO],PRODUCTOS[DESC CORTA],"",0)</f>
        <v>0</v>
      </c>
    </row>
    <row r="2281" spans="1:31" x14ac:dyDescent="0.25">
      <c r="A2281" s="1">
        <v>46189</v>
      </c>
      <c r="B2281" s="1">
        <v>46189</v>
      </c>
      <c r="C2281" s="81" t="s">
        <v>169</v>
      </c>
      <c r="D2281" s="38">
        <v>6</v>
      </c>
      <c r="E2281" s="81" t="s">
        <v>169</v>
      </c>
      <c r="F2281">
        <v>1902013</v>
      </c>
      <c r="G2281" s="81" t="s">
        <v>338</v>
      </c>
      <c r="H2281" s="81" t="s">
        <v>47</v>
      </c>
      <c r="I2281" s="3">
        <v>19</v>
      </c>
      <c r="J2281" s="3"/>
      <c r="K2281" s="26">
        <v>19</v>
      </c>
      <c r="L2281" s="2">
        <v>39232.526299999998</v>
      </c>
      <c r="M2281" s="2">
        <v>745418</v>
      </c>
      <c r="N2281" s="2">
        <v>745418</v>
      </c>
      <c r="O2281" s="2">
        <v>29779</v>
      </c>
      <c r="P2281" s="2">
        <v>-9453.5262999999995</v>
      </c>
      <c r="Q2281" s="2">
        <v>-179617</v>
      </c>
      <c r="R2281" s="4">
        <v>-0.31745613740520073</v>
      </c>
      <c r="T2281">
        <v>318528</v>
      </c>
      <c r="U2281" s="26"/>
      <c r="V2281" s="2"/>
      <c r="X2281" s="2">
        <v>6579000000</v>
      </c>
      <c r="Y2281" s="6">
        <v>565801</v>
      </c>
      <c r="Z2281" s="38">
        <v>10010</v>
      </c>
      <c r="AA2281" s="86">
        <f>+((DETALLE_GD_1[[#This Row],[VALOR X UN (GD)]]-DETALLE_GD_1[[#This Row],[VALOR PPTO]])/DETALLE_GD_1[[#This Row],[VALOR PPTO]])</f>
        <v>0.31745613687497892</v>
      </c>
      <c r="AB2281" s="2">
        <f>+DETALLE_GD_1[[#This Row],[VALOR PPTO]]*DETALLE_GD_1[[#This Row],[CANTIDAD RECIBIDA]]</f>
        <v>565801</v>
      </c>
      <c r="AC22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1" s="3">
        <f>+DETALLE_GD_1[[#This Row],[CANTIDAD SOLICITADA]]-DETALLE_GD_1[[#This Row],[DEVOLUCIÓN]]</f>
        <v>19</v>
      </c>
      <c r="AE2281" s="38">
        <f>+_xlfn.XLOOKUP(DETALLE_GD_1[[#This Row],[CODIGO]],PRODUCTOS[CODIGO],PRODUCTOS[DESC CORTA],"",0)</f>
        <v>0</v>
      </c>
    </row>
    <row r="2282" spans="1:31" x14ac:dyDescent="0.25">
      <c r="A2282" s="1">
        <v>46189</v>
      </c>
      <c r="B2282" s="1">
        <v>46189</v>
      </c>
      <c r="C2282" s="81" t="s">
        <v>169</v>
      </c>
      <c r="D2282" s="38">
        <v>6</v>
      </c>
      <c r="E2282" s="81" t="s">
        <v>169</v>
      </c>
      <c r="F2282">
        <v>408014</v>
      </c>
      <c r="G2282" s="81" t="s">
        <v>108</v>
      </c>
      <c r="H2282" s="81" t="s">
        <v>36</v>
      </c>
      <c r="I2282" s="3">
        <v>2</v>
      </c>
      <c r="J2282" s="3"/>
      <c r="K2282" s="26">
        <v>2</v>
      </c>
      <c r="L2282" s="2">
        <v>16182</v>
      </c>
      <c r="M2282" s="2">
        <v>32364</v>
      </c>
      <c r="N2282" s="2">
        <v>32364</v>
      </c>
      <c r="O2282" s="2">
        <v>16182.1068</v>
      </c>
      <c r="P2282" s="2">
        <v>0.10680000000000001</v>
      </c>
      <c r="Q2282" s="2">
        <v>0.2135</v>
      </c>
      <c r="R2282" s="4">
        <v>6.5975340279806539E-6</v>
      </c>
      <c r="T2282">
        <v>318528</v>
      </c>
      <c r="U2282" s="26"/>
      <c r="V2282" s="2"/>
      <c r="X2282" s="2">
        <v>6579000000</v>
      </c>
      <c r="Y2282" s="6">
        <v>32364.213524000013</v>
      </c>
      <c r="Z2282" s="38">
        <v>10010</v>
      </c>
      <c r="AA2282" s="86">
        <f>+((DETALLE_GD_1[[#This Row],[VALOR X UN (GD)]]-DETALLE_GD_1[[#This Row],[VALOR PPTO]])/DETALLE_GD_1[[#This Row],[VALOR PPTO]])</f>
        <v>-6.5998822847693946E-6</v>
      </c>
      <c r="AB2282" s="2">
        <f>+DETALLE_GD_1[[#This Row],[VALOR PPTO]]*DETALLE_GD_1[[#This Row],[CANTIDAD RECIBIDA]]</f>
        <v>32364.213599999999</v>
      </c>
      <c r="AC22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2" s="3">
        <f>+DETALLE_GD_1[[#This Row],[CANTIDAD SOLICITADA]]-DETALLE_GD_1[[#This Row],[DEVOLUCIÓN]]</f>
        <v>2</v>
      </c>
      <c r="AE2282" s="38" t="str">
        <f>+_xlfn.XLOOKUP(DETALLE_GD_1[[#This Row],[CODIGO]],PRODUCTOS[CODIGO],PRODUCTOS[DESC CORTA],"",0)</f>
        <v>GRAPA T40</v>
      </c>
    </row>
    <row r="2283" spans="1:31" x14ac:dyDescent="0.25">
      <c r="A2283" s="1">
        <v>46189</v>
      </c>
      <c r="B2283" s="1">
        <v>46189</v>
      </c>
      <c r="C2283" s="81" t="s">
        <v>169</v>
      </c>
      <c r="D2283" s="38">
        <v>6</v>
      </c>
      <c r="E2283" s="81" t="s">
        <v>169</v>
      </c>
      <c r="F2283">
        <v>412280</v>
      </c>
      <c r="G2283" s="81" t="s">
        <v>40</v>
      </c>
      <c r="H2283" s="81" t="s">
        <v>31</v>
      </c>
      <c r="I2283" s="3">
        <v>32</v>
      </c>
      <c r="J2283" s="3"/>
      <c r="K2283" s="26">
        <v>32</v>
      </c>
      <c r="L2283" s="2">
        <v>38154.5625</v>
      </c>
      <c r="M2283" s="2">
        <v>1220946</v>
      </c>
      <c r="N2283" s="2">
        <v>1220946</v>
      </c>
      <c r="O2283" s="2">
        <v>40002.920100000003</v>
      </c>
      <c r="P2283" s="2">
        <v>1848.3576</v>
      </c>
      <c r="Q2283" s="2">
        <v>59147.442999999999</v>
      </c>
      <c r="R2283" s="4">
        <v>4.6205566711202163E-2</v>
      </c>
      <c r="T2283">
        <v>318528</v>
      </c>
      <c r="U2283" s="26"/>
      <c r="V2283" s="2"/>
      <c r="X2283" s="2">
        <v>6579000000</v>
      </c>
      <c r="Y2283" s="6">
        <v>1280093.442976</v>
      </c>
      <c r="Z2283" s="38">
        <v>10010</v>
      </c>
      <c r="AA2283" s="86">
        <f>+((DETALLE_GD_1[[#This Row],[VALOR X UN (GD)]]-DETALLE_GD_1[[#This Row],[VALOR PPTO]])/DETALLE_GD_1[[#This Row],[VALOR PPTO]])</f>
        <v>-4.6205566878104051E-2</v>
      </c>
      <c r="AB2283" s="2">
        <f>+DETALLE_GD_1[[#This Row],[VALOR PPTO]]*DETALLE_GD_1[[#This Row],[CANTIDAD RECIBIDA]]</f>
        <v>1280093.4432000001</v>
      </c>
      <c r="AC2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3" s="3">
        <f>+DETALLE_GD_1[[#This Row],[CANTIDAD SOLICITADA]]-DETALLE_GD_1[[#This Row],[DEVOLUCIÓN]]</f>
        <v>32</v>
      </c>
      <c r="AE2283" s="38" t="str">
        <f>+_xlfn.XLOOKUP(DETALLE_GD_1[[#This Row],[CODIGO]],PRODUCTOS[CODIGO],PRODUCTOS[DESC CORTA],"",0)</f>
        <v>PB2</v>
      </c>
    </row>
    <row r="2284" spans="1:31" x14ac:dyDescent="0.25">
      <c r="A2284" s="1">
        <v>46189</v>
      </c>
      <c r="B2284" s="1">
        <v>46189</v>
      </c>
      <c r="C2284" s="81" t="s">
        <v>169</v>
      </c>
      <c r="D2284" s="38">
        <v>6</v>
      </c>
      <c r="E2284" s="81" t="s">
        <v>169</v>
      </c>
      <c r="F2284">
        <v>412260</v>
      </c>
      <c r="G2284" s="81" t="s">
        <v>41</v>
      </c>
      <c r="H2284" s="81" t="s">
        <v>31</v>
      </c>
      <c r="I2284" s="3">
        <v>128</v>
      </c>
      <c r="J2284" s="3"/>
      <c r="K2284" s="26">
        <v>128</v>
      </c>
      <c r="L2284" s="2">
        <v>86689.1875</v>
      </c>
      <c r="M2284" s="2">
        <v>11096216</v>
      </c>
      <c r="N2284" s="2">
        <v>11096216</v>
      </c>
      <c r="O2284" s="2">
        <v>87567.442500000005</v>
      </c>
      <c r="P2284" s="2">
        <v>878.255</v>
      </c>
      <c r="Q2284" s="2">
        <v>112416.6372</v>
      </c>
      <c r="R2284" s="4">
        <v>1.002946932269526E-2</v>
      </c>
      <c r="T2284">
        <v>318528</v>
      </c>
      <c r="U2284" s="26"/>
      <c r="V2284" s="2"/>
      <c r="X2284" s="2">
        <v>6579000000</v>
      </c>
      <c r="Y2284" s="6">
        <v>11208632.637183998</v>
      </c>
      <c r="Z2284" s="38">
        <v>10010</v>
      </c>
      <c r="AA2284" s="86">
        <f>+((DETALLE_GD_1[[#This Row],[VALOR X UN (GD)]]-DETALLE_GD_1[[#This Row],[VALOR PPTO]])/DETALLE_GD_1[[#This Row],[VALOR PPTO]])</f>
        <v>-1.0029469571410684E-2</v>
      </c>
      <c r="AB2284" s="2">
        <f>+DETALLE_GD_1[[#This Row],[VALOR PPTO]]*DETALLE_GD_1[[#This Row],[CANTIDAD RECIBIDA]]</f>
        <v>11208632.640000001</v>
      </c>
      <c r="AC2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4" s="3">
        <f>+DETALLE_GD_1[[#This Row],[CANTIDAD SOLICITADA]]-DETALLE_GD_1[[#This Row],[DEVOLUCIÓN]]</f>
        <v>128</v>
      </c>
      <c r="AE2284" s="38" t="str">
        <f>+_xlfn.XLOOKUP(DETALLE_GD_1[[#This Row],[CODIGO]],PRODUCTOS[CODIGO],PRODUCTOS[DESC CORTA],"",0)</f>
        <v>PB1</v>
      </c>
    </row>
    <row r="2285" spans="1:31" x14ac:dyDescent="0.25">
      <c r="A2285" s="1">
        <v>46189</v>
      </c>
      <c r="B2285" s="1">
        <v>46189</v>
      </c>
      <c r="C2285" s="81" t="s">
        <v>169</v>
      </c>
      <c r="D2285" s="38">
        <v>6</v>
      </c>
      <c r="E2285" s="81" t="s">
        <v>169</v>
      </c>
      <c r="F2285">
        <v>412301</v>
      </c>
      <c r="G2285" s="81" t="s">
        <v>327</v>
      </c>
      <c r="H2285" s="81" t="s">
        <v>31</v>
      </c>
      <c r="I2285" s="3">
        <v>500</v>
      </c>
      <c r="J2285" s="3"/>
      <c r="K2285" s="26">
        <v>500</v>
      </c>
      <c r="L2285" s="2">
        <v>388.76</v>
      </c>
      <c r="M2285" s="2">
        <v>194380</v>
      </c>
      <c r="N2285" s="2">
        <v>194380</v>
      </c>
      <c r="O2285" s="2">
        <v>388.75979999999998</v>
      </c>
      <c r="P2285" s="2">
        <v>-2.0000000000000001E-4</v>
      </c>
      <c r="Q2285" s="2">
        <v>-0.115</v>
      </c>
      <c r="R2285" s="4">
        <v>-5.9162500273045235E-7</v>
      </c>
      <c r="T2285">
        <v>318529</v>
      </c>
      <c r="U2285" s="26" t="s">
        <v>2022</v>
      </c>
      <c r="V2285" s="2">
        <v>7063028</v>
      </c>
      <c r="X2285" s="2">
        <v>6579000000</v>
      </c>
      <c r="Y2285" s="6">
        <v>194379.88500000001</v>
      </c>
      <c r="Z2285" s="38">
        <v>10010</v>
      </c>
      <c r="AA2285" s="86">
        <f>+((DETALLE_GD_1[[#This Row],[VALOR X UN (GD)]]-DETALLE_GD_1[[#This Row],[VALOR PPTO]])/DETALLE_GD_1[[#This Row],[VALOR PPTO]])</f>
        <v>5.1445648445811355E-7</v>
      </c>
      <c r="AB2285" s="2">
        <f>+DETALLE_GD_1[[#This Row],[VALOR PPTO]]*DETALLE_GD_1[[#This Row],[CANTIDAD RECIBIDA]]</f>
        <v>194379.9</v>
      </c>
      <c r="AC2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5" s="3">
        <f>+DETALLE_GD_1[[#This Row],[CANTIDAD SOLICITADA]]-DETALLE_GD_1[[#This Row],[DEVOLUCIÓN]]</f>
        <v>500</v>
      </c>
      <c r="AE2285" s="38">
        <f>+_xlfn.XLOOKUP(DETALLE_GD_1[[#This Row],[CODIGO]],PRODUCTOS[CODIGO],PRODUCTOS[DESC CORTA],"",0)</f>
        <v>0</v>
      </c>
    </row>
    <row r="2286" spans="1:31" x14ac:dyDescent="0.25">
      <c r="A2286" s="1">
        <v>46189</v>
      </c>
      <c r="B2286" s="1">
        <v>46189</v>
      </c>
      <c r="C2286" s="81" t="s">
        <v>169</v>
      </c>
      <c r="D2286" s="38">
        <v>6</v>
      </c>
      <c r="E2286" s="81" t="s">
        <v>169</v>
      </c>
      <c r="F2286">
        <v>407853</v>
      </c>
      <c r="G2286" s="81" t="s">
        <v>1602</v>
      </c>
      <c r="H2286" s="81" t="s">
        <v>31</v>
      </c>
      <c r="I2286" s="3">
        <v>200</v>
      </c>
      <c r="J2286" s="3"/>
      <c r="K2286" s="26">
        <v>200</v>
      </c>
      <c r="L2286" s="2">
        <v>4.29</v>
      </c>
      <c r="M2286" s="2">
        <v>858</v>
      </c>
      <c r="N2286" s="2">
        <v>858</v>
      </c>
      <c r="O2286" s="2"/>
      <c r="P2286" s="2"/>
      <c r="Q2286" s="2">
        <v>-858</v>
      </c>
      <c r="R2286" s="4"/>
      <c r="T2286">
        <v>318529</v>
      </c>
      <c r="U2286" s="26"/>
      <c r="V2286" s="2"/>
      <c r="X2286" s="2">
        <v>6579000000</v>
      </c>
      <c r="Y2286" s="6" t="s">
        <v>355</v>
      </c>
      <c r="Z2286" s="38">
        <v>10010</v>
      </c>
      <c r="AA2286" s="86" t="e">
        <f>+((DETALLE_GD_1[[#This Row],[VALOR X UN (GD)]]-DETALLE_GD_1[[#This Row],[VALOR PPTO]])/DETALLE_GD_1[[#This Row],[VALOR PPTO]])</f>
        <v>#DIV/0!</v>
      </c>
      <c r="AB2286" s="2">
        <f>+DETALLE_GD_1[[#This Row],[VALOR PPTO]]*DETALLE_GD_1[[#This Row],[CANTIDAD RECIBIDA]]</f>
        <v>0</v>
      </c>
      <c r="AC2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6" s="3">
        <f>+DETALLE_GD_1[[#This Row],[CANTIDAD SOLICITADA]]-DETALLE_GD_1[[#This Row],[DEVOLUCIÓN]]</f>
        <v>200</v>
      </c>
      <c r="AE2286" s="38" t="str">
        <f>+_xlfn.XLOOKUP(DETALLE_GD_1[[#This Row],[CODIGO]],PRODUCTOS[CODIGO],PRODUCTOS[DESC CORTA],"",0)</f>
        <v/>
      </c>
    </row>
    <row r="2287" spans="1:31" x14ac:dyDescent="0.25">
      <c r="A2287" s="1">
        <v>46189</v>
      </c>
      <c r="B2287" s="1">
        <v>46189</v>
      </c>
      <c r="C2287" s="81" t="s">
        <v>169</v>
      </c>
      <c r="D2287" s="38">
        <v>6</v>
      </c>
      <c r="E2287" s="81" t="s">
        <v>169</v>
      </c>
      <c r="F2287">
        <v>302054</v>
      </c>
      <c r="G2287" s="81" t="s">
        <v>356</v>
      </c>
      <c r="H2287" s="81" t="s">
        <v>20</v>
      </c>
      <c r="I2287" s="3">
        <v>936</v>
      </c>
      <c r="J2287" s="3"/>
      <c r="K2287" s="26">
        <v>936</v>
      </c>
      <c r="L2287" s="2">
        <v>4551.5106999999998</v>
      </c>
      <c r="M2287" s="2">
        <v>4260214</v>
      </c>
      <c r="N2287" s="2">
        <v>4260214</v>
      </c>
      <c r="O2287" s="2">
        <v>5713</v>
      </c>
      <c r="P2287" s="2">
        <v>1161.4893</v>
      </c>
      <c r="Q2287" s="2">
        <v>1087154</v>
      </c>
      <c r="R2287" s="4">
        <v>0.20330637427609247</v>
      </c>
      <c r="T2287">
        <v>318529</v>
      </c>
      <c r="U2287" s="26"/>
      <c r="V2287" s="2"/>
      <c r="X2287" s="2">
        <v>6579000000</v>
      </c>
      <c r="Y2287" s="6">
        <v>5347368</v>
      </c>
      <c r="Z2287" s="38">
        <v>10010</v>
      </c>
      <c r="AA2287" s="86">
        <f>+((DETALLE_GD_1[[#This Row],[VALOR X UN (GD)]]-DETALLE_GD_1[[#This Row],[VALOR PPTO]])/DETALLE_GD_1[[#This Row],[VALOR PPTO]])</f>
        <v>-0.20330637143357258</v>
      </c>
      <c r="AB2287" s="2">
        <f>+DETALLE_GD_1[[#This Row],[VALOR PPTO]]*DETALLE_GD_1[[#This Row],[CANTIDAD RECIBIDA]]</f>
        <v>5347368</v>
      </c>
      <c r="AC2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7" s="3">
        <f>+DETALLE_GD_1[[#This Row],[CANTIDAD SOLICITADA]]-DETALLE_GD_1[[#This Row],[DEVOLUCIÓN]]</f>
        <v>936</v>
      </c>
      <c r="AE2287" s="38">
        <f>+_xlfn.XLOOKUP(DETALLE_GD_1[[#This Row],[CODIGO]],PRODUCTOS[CODIGO],PRODUCTOS[DESC CORTA],"",0)</f>
        <v>0</v>
      </c>
    </row>
    <row r="2288" spans="1:31" x14ac:dyDescent="0.25">
      <c r="A2288" s="1">
        <v>46189</v>
      </c>
      <c r="B2288" s="1">
        <v>46189</v>
      </c>
      <c r="C2288" s="81" t="s">
        <v>169</v>
      </c>
      <c r="D2288" s="38">
        <v>6</v>
      </c>
      <c r="E2288" s="81" t="s">
        <v>169</v>
      </c>
      <c r="F2288">
        <v>307096</v>
      </c>
      <c r="G2288" s="81" t="s">
        <v>249</v>
      </c>
      <c r="H2288" s="81" t="s">
        <v>137</v>
      </c>
      <c r="I2288" s="3">
        <v>100</v>
      </c>
      <c r="J2288" s="3"/>
      <c r="K2288" s="26">
        <v>100</v>
      </c>
      <c r="L2288" s="2">
        <v>1824.24</v>
      </c>
      <c r="M2288" s="2">
        <v>182424</v>
      </c>
      <c r="N2288" s="2">
        <v>182424</v>
      </c>
      <c r="O2288" s="2">
        <v>2095.3501000000001</v>
      </c>
      <c r="P2288" s="2">
        <v>271.11009999999999</v>
      </c>
      <c r="Q2288" s="2">
        <v>27111.012900000002</v>
      </c>
      <c r="R2288" s="4">
        <v>0.12938655227486268</v>
      </c>
      <c r="T2288">
        <v>318529</v>
      </c>
      <c r="U2288" s="26"/>
      <c r="V2288" s="2"/>
      <c r="X2288" s="2">
        <v>6579000000</v>
      </c>
      <c r="Y2288" s="6">
        <v>209535.01289999983</v>
      </c>
      <c r="Z2288" s="38">
        <v>10010</v>
      </c>
      <c r="AA2288" s="86">
        <f>+((DETALLE_GD_1[[#This Row],[VALOR X UN (GD)]]-DETALLE_GD_1[[#This Row],[VALOR PPTO]])/DETALLE_GD_1[[#This Row],[VALOR PPTO]])</f>
        <v>-0.12938654022542587</v>
      </c>
      <c r="AB2288" s="2">
        <f>+DETALLE_GD_1[[#This Row],[VALOR PPTO]]*DETALLE_GD_1[[#This Row],[CANTIDAD RECIBIDA]]</f>
        <v>209535.01</v>
      </c>
      <c r="AC22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88" s="3">
        <f>+DETALLE_GD_1[[#This Row],[CANTIDAD SOLICITADA]]-DETALLE_GD_1[[#This Row],[DEVOLUCIÓN]]</f>
        <v>100</v>
      </c>
      <c r="AE2288" s="38" t="str">
        <f>+_xlfn.XLOOKUP(DETALLE_GD_1[[#This Row],[CODIGO]],PRODUCTOS[CODIGO],PRODUCTOS[DESC CORTA],"",0)</f>
        <v>CUBREJUNTA</v>
      </c>
    </row>
    <row r="2289" spans="1:31" x14ac:dyDescent="0.25">
      <c r="A2289" s="1">
        <v>46189</v>
      </c>
      <c r="B2289" s="1">
        <v>46189</v>
      </c>
      <c r="C2289" s="81" t="s">
        <v>169</v>
      </c>
      <c r="D2289" s="38">
        <v>6</v>
      </c>
      <c r="E2289" s="81" t="s">
        <v>169</v>
      </c>
      <c r="F2289">
        <v>307032</v>
      </c>
      <c r="G2289" s="81" t="s">
        <v>186</v>
      </c>
      <c r="H2289" s="81" t="s">
        <v>137</v>
      </c>
      <c r="I2289" s="3">
        <v>100</v>
      </c>
      <c r="J2289" s="3"/>
      <c r="K2289" s="26">
        <v>100</v>
      </c>
      <c r="L2289" s="2">
        <v>2277.4899999999998</v>
      </c>
      <c r="M2289" s="2">
        <v>227749</v>
      </c>
      <c r="N2289" s="2">
        <v>227749</v>
      </c>
      <c r="O2289" s="2">
        <v>2378.375</v>
      </c>
      <c r="P2289" s="2">
        <v>100.88500000000001</v>
      </c>
      <c r="Q2289" s="2">
        <v>10088.5041</v>
      </c>
      <c r="R2289" s="4">
        <v>4.2417633577916447E-2</v>
      </c>
      <c r="T2289">
        <v>318529</v>
      </c>
      <c r="U2289" s="26"/>
      <c r="V2289" s="2"/>
      <c r="X2289" s="2">
        <v>6579000000</v>
      </c>
      <c r="Y2289" s="6">
        <v>237837.50409999999</v>
      </c>
      <c r="Z2289" s="38">
        <v>10010</v>
      </c>
      <c r="AA2289" s="86">
        <f>+((DETALLE_GD_1[[#This Row],[VALOR X UN (GD)]]-DETALLE_GD_1[[#This Row],[VALOR PPTO]])/DETALLE_GD_1[[#This Row],[VALOR PPTO]])</f>
        <v>-4.2417617070478884E-2</v>
      </c>
      <c r="AB2289" s="2">
        <f>+DETALLE_GD_1[[#This Row],[VALOR PPTO]]*DETALLE_GD_1[[#This Row],[CANTIDAD RECIBIDA]]</f>
        <v>237837.5</v>
      </c>
      <c r="AC2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89" s="3">
        <f>+DETALLE_GD_1[[#This Row],[CANTIDAD SOLICITADA]]-DETALLE_GD_1[[#This Row],[DEVOLUCIÓN]]</f>
        <v>100</v>
      </c>
      <c r="AE2289" s="38">
        <f>+_xlfn.XLOOKUP(DETALLE_GD_1[[#This Row],[CODIGO]],PRODUCTOS[CODIGO],PRODUCTOS[DESC CORTA],"",0)</f>
        <v>0</v>
      </c>
    </row>
    <row r="2290" spans="1:31" x14ac:dyDescent="0.25">
      <c r="A2290" s="1">
        <v>46189</v>
      </c>
      <c r="B2290" s="1">
        <v>46189</v>
      </c>
      <c r="C2290" s="81" t="s">
        <v>169</v>
      </c>
      <c r="D2290" s="38">
        <v>6</v>
      </c>
      <c r="E2290" s="81" t="s">
        <v>169</v>
      </c>
      <c r="F2290">
        <v>407185</v>
      </c>
      <c r="G2290" s="81" t="s">
        <v>43</v>
      </c>
      <c r="H2290" s="81" t="s">
        <v>31</v>
      </c>
      <c r="I2290" s="3">
        <v>5000</v>
      </c>
      <c r="J2290" s="3"/>
      <c r="K2290" s="26">
        <v>5000</v>
      </c>
      <c r="L2290" s="2">
        <v>6.2656000000000001</v>
      </c>
      <c r="M2290" s="2">
        <v>31328</v>
      </c>
      <c r="N2290" s="2">
        <v>31328</v>
      </c>
      <c r="O2290" s="2">
        <v>6.8783000000000003</v>
      </c>
      <c r="P2290" s="2">
        <v>0.61270000000000002</v>
      </c>
      <c r="Q2290" s="2">
        <v>3063.6</v>
      </c>
      <c r="R2290" s="4">
        <v>8.9079891601437602E-2</v>
      </c>
      <c r="T2290">
        <v>318529</v>
      </c>
      <c r="U2290" s="26"/>
      <c r="V2290" s="2"/>
      <c r="X2290" s="2">
        <v>6579000000</v>
      </c>
      <c r="Y2290" s="6">
        <v>34391.599999999999</v>
      </c>
      <c r="Z2290" s="38">
        <v>10010</v>
      </c>
      <c r="AA2290" s="86">
        <f>+((DETALLE_GD_1[[#This Row],[VALOR X UN (GD)]]-DETALLE_GD_1[[#This Row],[VALOR PPTO]])/DETALLE_GD_1[[#This Row],[VALOR PPTO]])</f>
        <v>-8.9077242923396804E-2</v>
      </c>
      <c r="AB2290" s="2">
        <f>+DETALLE_GD_1[[#This Row],[VALOR PPTO]]*DETALLE_GD_1[[#This Row],[CANTIDAD RECIBIDA]]</f>
        <v>34391.5</v>
      </c>
      <c r="AC2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0" s="3">
        <f>+DETALLE_GD_1[[#This Row],[CANTIDAD SOLICITADA]]-DETALLE_GD_1[[#This Row],[DEVOLUCIÓN]]</f>
        <v>5000</v>
      </c>
      <c r="AE2290" s="38">
        <f>+_xlfn.XLOOKUP(DETALLE_GD_1[[#This Row],[CODIGO]],PRODUCTOS[CODIGO],PRODUCTOS[DESC CORTA],"",0)</f>
        <v>0</v>
      </c>
    </row>
    <row r="2291" spans="1:31" x14ac:dyDescent="0.25">
      <c r="A2291" s="1">
        <v>46189</v>
      </c>
      <c r="B2291" s="1">
        <v>46189</v>
      </c>
      <c r="C2291" s="81" t="s">
        <v>169</v>
      </c>
      <c r="D2291" s="38">
        <v>6</v>
      </c>
      <c r="E2291" s="81" t="s">
        <v>169</v>
      </c>
      <c r="F2291">
        <v>408088</v>
      </c>
      <c r="G2291" s="81" t="s">
        <v>109</v>
      </c>
      <c r="H2291" s="81" t="s">
        <v>36</v>
      </c>
      <c r="I2291" s="3">
        <v>2</v>
      </c>
      <c r="J2291" s="3"/>
      <c r="K2291" s="26">
        <v>2</v>
      </c>
      <c r="L2291" s="2">
        <v>17500</v>
      </c>
      <c r="M2291" s="2">
        <v>35000</v>
      </c>
      <c r="N2291" s="2">
        <v>35000</v>
      </c>
      <c r="O2291" s="2">
        <v>17500.092700000001</v>
      </c>
      <c r="P2291" s="2">
        <v>9.2700000000000005E-2</v>
      </c>
      <c r="Q2291" s="2">
        <v>0.18540000000000001</v>
      </c>
      <c r="R2291" s="4">
        <v>5.2979719312796486E-6</v>
      </c>
      <c r="T2291">
        <v>318529</v>
      </c>
      <c r="U2291" s="26"/>
      <c r="V2291" s="2"/>
      <c r="X2291" s="2">
        <v>6579000000</v>
      </c>
      <c r="Y2291" s="6">
        <v>35000.185429999998</v>
      </c>
      <c r="Z2291" s="38">
        <v>10010</v>
      </c>
      <c r="AA2291" s="86">
        <f>+((DETALLE_GD_1[[#This Row],[VALOR X UN (GD)]]-DETALLE_GD_1[[#This Row],[VALOR PPTO]])/DETALLE_GD_1[[#This Row],[VALOR PPTO]])</f>
        <v>-5.2971147976295791E-6</v>
      </c>
      <c r="AB2291" s="2">
        <f>+DETALLE_GD_1[[#This Row],[VALOR PPTO]]*DETALLE_GD_1[[#This Row],[CANTIDAD RECIBIDA]]</f>
        <v>35000.185400000002</v>
      </c>
      <c r="AC2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1" s="3">
        <f>+DETALLE_GD_1[[#This Row],[CANTIDAD SOLICITADA]]-DETALLE_GD_1[[#This Row],[DEVOLUCIÓN]]</f>
        <v>2</v>
      </c>
      <c r="AE2291" s="38" t="str">
        <f>+_xlfn.XLOOKUP(DETALLE_GD_1[[#This Row],[CODIGO]],PRODUCTOS[CODIGO],PRODUCTOS[DESC CORTA],"",0)</f>
        <v>GRAPA T50</v>
      </c>
    </row>
    <row r="2292" spans="1:31" x14ac:dyDescent="0.25">
      <c r="A2292" s="1">
        <v>46189</v>
      </c>
      <c r="B2292" s="1">
        <v>46189</v>
      </c>
      <c r="C2292" s="81" t="s">
        <v>169</v>
      </c>
      <c r="D2292" s="38">
        <v>6</v>
      </c>
      <c r="E2292" s="81" t="s">
        <v>169</v>
      </c>
      <c r="F2292">
        <v>407170</v>
      </c>
      <c r="G2292" s="81" t="s">
        <v>107</v>
      </c>
      <c r="H2292" s="81" t="s">
        <v>31</v>
      </c>
      <c r="I2292" s="3">
        <v>1000</v>
      </c>
      <c r="J2292" s="3"/>
      <c r="K2292" s="26">
        <v>1000</v>
      </c>
      <c r="L2292" s="2">
        <v>4.88</v>
      </c>
      <c r="M2292" s="2">
        <v>4880</v>
      </c>
      <c r="N2292" s="2">
        <v>4880</v>
      </c>
      <c r="O2292" s="2">
        <v>4.8802000000000003</v>
      </c>
      <c r="P2292" s="2">
        <v>2.0000000000000001E-4</v>
      </c>
      <c r="Q2292" s="2">
        <v>0.216</v>
      </c>
      <c r="R2292" s="4">
        <v>4.4260336018094723E-5</v>
      </c>
      <c r="T2292">
        <v>318529</v>
      </c>
      <c r="U2292" s="26"/>
      <c r="V2292" s="2"/>
      <c r="X2292" s="2">
        <v>6579000000</v>
      </c>
      <c r="Y2292" s="6">
        <v>4880.2160000000003</v>
      </c>
      <c r="Z2292" s="38">
        <v>10010</v>
      </c>
      <c r="AA2292" s="86">
        <f>+((DETALLE_GD_1[[#This Row],[VALOR X UN (GD)]]-DETALLE_GD_1[[#This Row],[VALOR PPTO]])/DETALLE_GD_1[[#This Row],[VALOR PPTO]])</f>
        <v>-4.0981926970292619E-5</v>
      </c>
      <c r="AB2292" s="2">
        <f>+DETALLE_GD_1[[#This Row],[VALOR PPTO]]*DETALLE_GD_1[[#This Row],[CANTIDAD RECIBIDA]]</f>
        <v>4880.2000000000007</v>
      </c>
      <c r="AC2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2" s="3">
        <f>+DETALLE_GD_1[[#This Row],[CANTIDAD SOLICITADA]]-DETALLE_GD_1[[#This Row],[DEVOLUCIÓN]]</f>
        <v>1000</v>
      </c>
      <c r="AE2292" s="38" t="str">
        <f>+_xlfn.XLOOKUP(DETALLE_GD_1[[#This Row],[CODIGO]],PRODUCTOS[CODIGO],PRODUCTOS[DESC CORTA],"",0)</f>
        <v>TORNILLO CRS 6X2 1/4</v>
      </c>
    </row>
    <row r="2293" spans="1:31" x14ac:dyDescent="0.25">
      <c r="A2293" s="1">
        <v>46189</v>
      </c>
      <c r="B2293" s="1">
        <v>46189</v>
      </c>
      <c r="C2293" s="81" t="s">
        <v>169</v>
      </c>
      <c r="D2293" s="38">
        <v>6</v>
      </c>
      <c r="E2293" s="81" t="s">
        <v>169</v>
      </c>
      <c r="F2293">
        <v>1405006</v>
      </c>
      <c r="G2293" s="81" t="s">
        <v>199</v>
      </c>
      <c r="H2293" s="81" t="s">
        <v>31</v>
      </c>
      <c r="I2293" s="3">
        <v>500</v>
      </c>
      <c r="J2293" s="3"/>
      <c r="K2293" s="26">
        <v>500</v>
      </c>
      <c r="L2293" s="2">
        <v>35.198</v>
      </c>
      <c r="M2293" s="2">
        <v>17599</v>
      </c>
      <c r="N2293" s="2">
        <v>17599</v>
      </c>
      <c r="O2293" s="2">
        <v>35.197499999999998</v>
      </c>
      <c r="P2293" s="2">
        <v>-5.0000000000000001E-4</v>
      </c>
      <c r="Q2293" s="2">
        <v>-0.27</v>
      </c>
      <c r="R2293" s="4">
        <v>-1.5342016156670612E-5</v>
      </c>
      <c r="T2293">
        <v>318529</v>
      </c>
      <c r="U2293" s="26"/>
      <c r="V2293" s="2"/>
      <c r="X2293" s="2">
        <v>6579000000</v>
      </c>
      <c r="Y2293" s="6">
        <v>17598.730000000003</v>
      </c>
      <c r="Z2293" s="38">
        <v>10010</v>
      </c>
      <c r="AA2293" s="86">
        <f>+((DETALLE_GD_1[[#This Row],[VALOR X UN (GD)]]-DETALLE_GD_1[[#This Row],[VALOR PPTO]])/DETALLE_GD_1[[#This Row],[VALOR PPTO]])</f>
        <v>1.4205554371827188E-5</v>
      </c>
      <c r="AB2293" s="2">
        <f>+DETALLE_GD_1[[#This Row],[VALOR PPTO]]*DETALLE_GD_1[[#This Row],[CANTIDAD RECIBIDA]]</f>
        <v>17598.75</v>
      </c>
      <c r="AC2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3" s="3">
        <f>+DETALLE_GD_1[[#This Row],[CANTIDAD SOLICITADA]]-DETALLE_GD_1[[#This Row],[DEVOLUCIÓN]]</f>
        <v>500</v>
      </c>
      <c r="AE2293" s="38">
        <f>+_xlfn.XLOOKUP(DETALLE_GD_1[[#This Row],[CODIGO]],PRODUCTOS[CODIGO],PRODUCTOS[DESC CORTA],"",0)</f>
        <v>0</v>
      </c>
    </row>
    <row r="2294" spans="1:31" x14ac:dyDescent="0.25">
      <c r="A2294" s="1">
        <v>46189</v>
      </c>
      <c r="B2294" s="1">
        <v>46189</v>
      </c>
      <c r="C2294" s="81" t="s">
        <v>169</v>
      </c>
      <c r="D2294" s="38">
        <v>6</v>
      </c>
      <c r="E2294" s="81" t="s">
        <v>169</v>
      </c>
      <c r="F2294">
        <v>304002</v>
      </c>
      <c r="G2294" s="81" t="s">
        <v>37</v>
      </c>
      <c r="H2294" s="81" t="s">
        <v>18</v>
      </c>
      <c r="I2294" s="3">
        <v>72</v>
      </c>
      <c r="J2294" s="3"/>
      <c r="K2294" s="26">
        <v>72</v>
      </c>
      <c r="L2294" s="2">
        <v>21648.833299999998</v>
      </c>
      <c r="M2294" s="2">
        <v>1558716</v>
      </c>
      <c r="N2294" s="2">
        <v>1558716</v>
      </c>
      <c r="O2294" s="2">
        <v>21246.5072</v>
      </c>
      <c r="P2294" s="2">
        <v>-402.32619999999997</v>
      </c>
      <c r="Q2294" s="2">
        <v>-28967.485000000001</v>
      </c>
      <c r="R2294" s="4">
        <v>-1.8936109236031368E-2</v>
      </c>
      <c r="T2294">
        <v>318529</v>
      </c>
      <c r="U2294" s="26"/>
      <c r="V2294" s="2"/>
      <c r="X2294" s="2">
        <v>6579000000</v>
      </c>
      <c r="Y2294" s="6">
        <v>1529748.5150160005</v>
      </c>
      <c r="Z2294" s="38">
        <v>10010</v>
      </c>
      <c r="AA2294" s="86">
        <f>+((DETALLE_GD_1[[#This Row],[VALOR X UN (GD)]]-DETALLE_GD_1[[#This Row],[VALOR PPTO]])/DETALLE_GD_1[[#This Row],[VALOR PPTO]])</f>
        <v>1.8936105413128724E-2</v>
      </c>
      <c r="AB2294" s="2">
        <f>+DETALLE_GD_1[[#This Row],[VALOR PPTO]]*DETALLE_GD_1[[#This Row],[CANTIDAD RECIBIDA]]</f>
        <v>1529748.5183999999</v>
      </c>
      <c r="AC2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4" s="3">
        <f>+DETALLE_GD_1[[#This Row],[CANTIDAD SOLICITADA]]-DETALLE_GD_1[[#This Row],[DEVOLUCIÓN]]</f>
        <v>72</v>
      </c>
      <c r="AE2294" s="38" t="str">
        <f>+_xlfn.XLOOKUP(DETALLE_GD_1[[#This Row],[CODIGO]],PRODUCTOS[CODIGO],PRODUCTOS[DESC CORTA],"",0)</f>
        <v>SMARTPANEL</v>
      </c>
    </row>
    <row r="2295" spans="1:31" x14ac:dyDescent="0.25">
      <c r="A2295" s="1">
        <v>46189</v>
      </c>
      <c r="B2295" s="1">
        <v>46189</v>
      </c>
      <c r="C2295" s="81" t="s">
        <v>169</v>
      </c>
      <c r="D2295" s="38">
        <v>6</v>
      </c>
      <c r="E2295" s="81" t="s">
        <v>169</v>
      </c>
      <c r="F2295">
        <v>1901038</v>
      </c>
      <c r="G2295" s="81" t="s">
        <v>39</v>
      </c>
      <c r="H2295" s="81" t="s">
        <v>26</v>
      </c>
      <c r="I2295" s="3">
        <v>108</v>
      </c>
      <c r="J2295" s="3"/>
      <c r="K2295" s="26">
        <v>108</v>
      </c>
      <c r="L2295" s="2">
        <v>4857.0740999999998</v>
      </c>
      <c r="M2295" s="2">
        <v>524564</v>
      </c>
      <c r="N2295" s="2">
        <v>524564</v>
      </c>
      <c r="O2295" s="2">
        <v>4197.4179000000004</v>
      </c>
      <c r="P2295" s="2">
        <v>-659.65620000000001</v>
      </c>
      <c r="Q2295" s="2">
        <v>-71242.869500000001</v>
      </c>
      <c r="R2295" s="4">
        <v>-0.15715761897403954</v>
      </c>
      <c r="T2295">
        <v>318529</v>
      </c>
      <c r="U2295" s="26"/>
      <c r="V2295" s="2"/>
      <c r="X2295" s="2">
        <v>6579000000</v>
      </c>
      <c r="Y2295" s="6">
        <v>453321.13050000009</v>
      </c>
      <c r="Z2295" s="38">
        <v>10010</v>
      </c>
      <c r="AA2295" s="86">
        <f>+((DETALLE_GD_1[[#This Row],[VALOR X UN (GD)]]-DETALLE_GD_1[[#This Row],[VALOR PPTO]])/DETALLE_GD_1[[#This Row],[VALOR PPTO]])</f>
        <v>0.15715761825859639</v>
      </c>
      <c r="AB2295" s="2">
        <f>+DETALLE_GD_1[[#This Row],[VALOR PPTO]]*DETALLE_GD_1[[#This Row],[CANTIDAD RECIBIDA]]</f>
        <v>453321.13320000004</v>
      </c>
      <c r="AC22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295" s="3">
        <f>+DETALLE_GD_1[[#This Row],[CANTIDAD SOLICITADA]]-DETALLE_GD_1[[#This Row],[DEVOLUCIÓN]]</f>
        <v>108</v>
      </c>
      <c r="AE2295" s="38" t="str">
        <f>+_xlfn.XLOOKUP(DETALLE_GD_1[[#This Row],[CODIGO]],PRODUCTOS[CODIGO],PRODUCTOS[DESC CORTA],"",0)</f>
        <v>AISLAN ROCA 90MM</v>
      </c>
    </row>
    <row r="2296" spans="1:31" x14ac:dyDescent="0.25">
      <c r="A2296" s="1">
        <v>46189</v>
      </c>
      <c r="B2296" s="1">
        <v>46189</v>
      </c>
      <c r="C2296" s="81" t="s">
        <v>169</v>
      </c>
      <c r="D2296" s="38">
        <v>6</v>
      </c>
      <c r="E2296" s="81" t="s">
        <v>169</v>
      </c>
      <c r="F2296">
        <v>608013</v>
      </c>
      <c r="G2296" s="81" t="s">
        <v>328</v>
      </c>
      <c r="H2296" s="81" t="s">
        <v>31</v>
      </c>
      <c r="I2296" s="3">
        <v>3</v>
      </c>
      <c r="J2296" s="3"/>
      <c r="K2296" s="26">
        <v>3</v>
      </c>
      <c r="L2296" s="2">
        <v>8438.6666999999998</v>
      </c>
      <c r="M2296" s="2">
        <v>25316</v>
      </c>
      <c r="N2296" s="2">
        <v>25316</v>
      </c>
      <c r="O2296" s="2">
        <v>8471</v>
      </c>
      <c r="P2296" s="2">
        <v>32.333300000000001</v>
      </c>
      <c r="Q2296" s="2">
        <v>97</v>
      </c>
      <c r="R2296" s="4">
        <v>3.816944083736742E-3</v>
      </c>
      <c r="T2296">
        <v>318529</v>
      </c>
      <c r="U2296" s="26"/>
      <c r="V2296" s="2"/>
      <c r="X2296" s="2">
        <v>6579000000</v>
      </c>
      <c r="Y2296" s="6">
        <v>25413</v>
      </c>
      <c r="Z2296" s="38">
        <v>10010</v>
      </c>
      <c r="AA2296" s="86">
        <f>+((DETALLE_GD_1[[#This Row],[VALOR X UN (GD)]]-DETALLE_GD_1[[#This Row],[VALOR PPTO]])/DETALLE_GD_1[[#This Row],[VALOR PPTO]])</f>
        <v>-3.8169401487427972E-3</v>
      </c>
      <c r="AB2296" s="2">
        <f>+DETALLE_GD_1[[#This Row],[VALOR PPTO]]*DETALLE_GD_1[[#This Row],[CANTIDAD RECIBIDA]]</f>
        <v>25413</v>
      </c>
      <c r="AC2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6" s="3">
        <f>+DETALLE_GD_1[[#This Row],[CANTIDAD SOLICITADA]]-DETALLE_GD_1[[#This Row],[DEVOLUCIÓN]]</f>
        <v>3</v>
      </c>
      <c r="AE2296" s="38" t="str">
        <f>+_xlfn.XLOOKUP(DETALLE_GD_1[[#This Row],[CODIGO]],PRODUCTOS[CODIGO],PRODUCTOS[DESC CORTA],"",0)</f>
        <v>PASTA RETAPE</v>
      </c>
    </row>
    <row r="2297" spans="1:31" x14ac:dyDescent="0.25">
      <c r="A2297" s="1">
        <v>46189</v>
      </c>
      <c r="B2297" s="1">
        <v>46189</v>
      </c>
      <c r="C2297" s="81" t="s">
        <v>169</v>
      </c>
      <c r="D2297" s="38">
        <v>6</v>
      </c>
      <c r="E2297" s="81" t="s">
        <v>169</v>
      </c>
      <c r="F2297">
        <v>304012</v>
      </c>
      <c r="G2297" s="81" t="s">
        <v>710</v>
      </c>
      <c r="H2297" s="81" t="s">
        <v>18</v>
      </c>
      <c r="I2297" s="3">
        <v>5</v>
      </c>
      <c r="J2297" s="3"/>
      <c r="K2297" s="26">
        <v>5</v>
      </c>
      <c r="L2297" s="2">
        <v>6515.4</v>
      </c>
      <c r="M2297" s="2">
        <v>32577</v>
      </c>
      <c r="N2297" s="2">
        <v>32577</v>
      </c>
      <c r="O2297" s="2">
        <v>0</v>
      </c>
      <c r="P2297" s="2">
        <v>-6515.4</v>
      </c>
      <c r="Q2297" s="2">
        <v>-32577</v>
      </c>
      <c r="R2297" s="4"/>
      <c r="T2297">
        <v>318616</v>
      </c>
      <c r="U2297" s="26" t="s">
        <v>2016</v>
      </c>
      <c r="V2297" s="2">
        <v>2800350</v>
      </c>
      <c r="X2297" s="2">
        <v>6579000000</v>
      </c>
      <c r="Y2297" s="6">
        <v>0</v>
      </c>
      <c r="Z2297" s="38">
        <v>10010</v>
      </c>
      <c r="AA2297" s="86" t="e">
        <f>+((DETALLE_GD_1[[#This Row],[VALOR X UN (GD)]]-DETALLE_GD_1[[#This Row],[VALOR PPTO]])/DETALLE_GD_1[[#This Row],[VALOR PPTO]])</f>
        <v>#DIV/0!</v>
      </c>
      <c r="AB2297" s="2">
        <f>+DETALLE_GD_1[[#This Row],[VALOR PPTO]]*DETALLE_GD_1[[#This Row],[CANTIDAD RECIBIDA]]</f>
        <v>0</v>
      </c>
      <c r="AC2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7" s="3">
        <f>+DETALLE_GD_1[[#This Row],[CANTIDAD SOLICITADA]]-DETALLE_GD_1[[#This Row],[DEVOLUCIÓN]]</f>
        <v>5</v>
      </c>
      <c r="AE2297" s="38" t="str">
        <f>+_xlfn.XLOOKUP(DETALLE_GD_1[[#This Row],[CODIGO]],PRODUCTOS[CODIGO],PRODUCTOS[DESC CORTA],"",0)</f>
        <v/>
      </c>
    </row>
    <row r="2298" spans="1:31" x14ac:dyDescent="0.25">
      <c r="A2298" s="1">
        <v>46189</v>
      </c>
      <c r="B2298" s="1">
        <v>46189</v>
      </c>
      <c r="C2298" s="81" t="s">
        <v>169</v>
      </c>
      <c r="D2298" s="38">
        <v>6</v>
      </c>
      <c r="E2298" s="81" t="s">
        <v>169</v>
      </c>
      <c r="F2298">
        <v>1703006</v>
      </c>
      <c r="G2298" s="81" t="s">
        <v>48</v>
      </c>
      <c r="H2298" s="81" t="s">
        <v>31</v>
      </c>
      <c r="I2298" s="3">
        <v>6</v>
      </c>
      <c r="J2298" s="3"/>
      <c r="K2298" s="26">
        <v>6</v>
      </c>
      <c r="L2298" s="2">
        <v>1662.3333</v>
      </c>
      <c r="M2298" s="2">
        <v>9974</v>
      </c>
      <c r="N2298" s="2">
        <v>9974</v>
      </c>
      <c r="O2298" s="2">
        <v>1662</v>
      </c>
      <c r="P2298" s="2">
        <v>-0.33329999999999999</v>
      </c>
      <c r="Q2298" s="2">
        <v>-2</v>
      </c>
      <c r="R2298" s="4">
        <v>-2.0056157240268204E-4</v>
      </c>
      <c r="T2298">
        <v>318616</v>
      </c>
      <c r="U2298" s="26"/>
      <c r="V2298" s="2"/>
      <c r="X2298" s="2">
        <v>6579000000</v>
      </c>
      <c r="Y2298" s="6">
        <v>9972</v>
      </c>
      <c r="Z2298" s="38">
        <v>10010</v>
      </c>
      <c r="AA2298" s="86">
        <f>+((DETALLE_GD_1[[#This Row],[VALOR X UN (GD)]]-DETALLE_GD_1[[#This Row],[VALOR PPTO]])/DETALLE_GD_1[[#This Row],[VALOR PPTO]])</f>
        <v>2.0054151624549239E-4</v>
      </c>
      <c r="AB2298" s="2">
        <f>+DETALLE_GD_1[[#This Row],[VALOR PPTO]]*DETALLE_GD_1[[#This Row],[CANTIDAD RECIBIDA]]</f>
        <v>9972</v>
      </c>
      <c r="AC2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8" s="3">
        <f>+DETALLE_GD_1[[#This Row],[CANTIDAD SOLICITADA]]-DETALLE_GD_1[[#This Row],[DEVOLUCIÓN]]</f>
        <v>6</v>
      </c>
      <c r="AE2298" s="38" t="str">
        <f>+_xlfn.XLOOKUP(DETALLE_GD_1[[#This Row],[CODIGO]],PRODUCTOS[CODIGO],PRODUCTOS[DESC CORTA],"",0)</f>
        <v>SIFON LAVAPLATO</v>
      </c>
    </row>
    <row r="2299" spans="1:31" x14ac:dyDescent="0.25">
      <c r="A2299" s="1">
        <v>46189</v>
      </c>
      <c r="B2299" s="1">
        <v>46189</v>
      </c>
      <c r="C2299" s="81" t="s">
        <v>169</v>
      </c>
      <c r="D2299" s="38">
        <v>6</v>
      </c>
      <c r="E2299" s="81" t="s">
        <v>169</v>
      </c>
      <c r="F2299">
        <v>5316509</v>
      </c>
      <c r="G2299" s="81" t="s">
        <v>56</v>
      </c>
      <c r="H2299" s="81" t="s">
        <v>31</v>
      </c>
      <c r="I2299" s="3">
        <v>4</v>
      </c>
      <c r="J2299" s="3"/>
      <c r="K2299" s="26">
        <v>4</v>
      </c>
      <c r="L2299" s="2">
        <v>14534.25</v>
      </c>
      <c r="M2299" s="2">
        <v>58137</v>
      </c>
      <c r="N2299" s="2">
        <v>58137</v>
      </c>
      <c r="O2299" s="2">
        <v>15433.3333</v>
      </c>
      <c r="P2299" s="2">
        <v>899.08330000000001</v>
      </c>
      <c r="Q2299" s="2">
        <v>3596.3332999999998</v>
      </c>
      <c r="R2299" s="4">
        <v>5.8255939504497999E-2</v>
      </c>
      <c r="T2299">
        <v>318616</v>
      </c>
      <c r="U2299" s="26"/>
      <c r="V2299" s="2"/>
      <c r="X2299" s="2">
        <v>6579000000</v>
      </c>
      <c r="Y2299" s="6">
        <v>61733.333332000002</v>
      </c>
      <c r="Z2299" s="38">
        <v>10010</v>
      </c>
      <c r="AA2299" s="86">
        <f>+((DETALLE_GD_1[[#This Row],[VALOR X UN (GD)]]-DETALLE_GD_1[[#This Row],[VALOR PPTO]])/DETALLE_GD_1[[#This Row],[VALOR PPTO]])</f>
        <v>-5.8255937490833576E-2</v>
      </c>
      <c r="AB2299" s="2">
        <f>+DETALLE_GD_1[[#This Row],[VALOR PPTO]]*DETALLE_GD_1[[#This Row],[CANTIDAD RECIBIDA]]</f>
        <v>61733.333200000001</v>
      </c>
      <c r="AC2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299" s="3">
        <f>+DETALLE_GD_1[[#This Row],[CANTIDAD SOLICITADA]]-DETALLE_GD_1[[#This Row],[DEVOLUCIÓN]]</f>
        <v>4</v>
      </c>
      <c r="AE2299" s="38" t="str">
        <f>+_xlfn.XLOOKUP(DETALLE_GD_1[[#This Row],[CODIGO]],PRODUCTOS[CODIGO],PRODUCTOS[DESC CORTA],"",0)</f>
        <v>LAVAPLATOS</v>
      </c>
    </row>
    <row r="2300" spans="1:31" x14ac:dyDescent="0.25">
      <c r="A2300" s="1">
        <v>46189</v>
      </c>
      <c r="B2300" s="1">
        <v>46189</v>
      </c>
      <c r="C2300" s="81" t="s">
        <v>169</v>
      </c>
      <c r="D2300" s="38">
        <v>6</v>
      </c>
      <c r="E2300" s="81" t="s">
        <v>169</v>
      </c>
      <c r="F2300">
        <v>5316508</v>
      </c>
      <c r="G2300" s="81" t="s">
        <v>470</v>
      </c>
      <c r="H2300" s="81" t="s">
        <v>31</v>
      </c>
      <c r="I2300" s="3">
        <v>2</v>
      </c>
      <c r="J2300" s="3"/>
      <c r="K2300" s="26">
        <v>2</v>
      </c>
      <c r="L2300" s="2">
        <v>14565</v>
      </c>
      <c r="M2300" s="2">
        <v>29130</v>
      </c>
      <c r="N2300" s="2">
        <v>29130</v>
      </c>
      <c r="O2300" s="2"/>
      <c r="P2300" s="2"/>
      <c r="Q2300" s="2">
        <v>-29130</v>
      </c>
      <c r="R2300" s="4"/>
      <c r="T2300">
        <v>318616</v>
      </c>
      <c r="U2300" s="26"/>
      <c r="V2300" s="2"/>
      <c r="X2300" s="2">
        <v>6579000000</v>
      </c>
      <c r="Y2300" s="6" t="s">
        <v>355</v>
      </c>
      <c r="Z2300" s="38">
        <v>10010</v>
      </c>
      <c r="AA2300" s="86" t="e">
        <f>+((DETALLE_GD_1[[#This Row],[VALOR X UN (GD)]]-DETALLE_GD_1[[#This Row],[VALOR PPTO]])/DETALLE_GD_1[[#This Row],[VALOR PPTO]])</f>
        <v>#DIV/0!</v>
      </c>
      <c r="AB2300" s="2">
        <f>+DETALLE_GD_1[[#This Row],[VALOR PPTO]]*DETALLE_GD_1[[#This Row],[CANTIDAD RECIBIDA]]</f>
        <v>0</v>
      </c>
      <c r="AC23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0" s="3">
        <f>+DETALLE_GD_1[[#This Row],[CANTIDAD SOLICITADA]]-DETALLE_GD_1[[#This Row],[DEVOLUCIÓN]]</f>
        <v>2</v>
      </c>
      <c r="AE2300" s="38" t="str">
        <f>+_xlfn.XLOOKUP(DETALLE_GD_1[[#This Row],[CODIGO]],PRODUCTOS[CODIGO],PRODUCTOS[DESC CORTA],"",0)</f>
        <v/>
      </c>
    </row>
    <row r="2301" spans="1:31" x14ac:dyDescent="0.25">
      <c r="A2301" s="1">
        <v>46189</v>
      </c>
      <c r="B2301" s="1">
        <v>46189</v>
      </c>
      <c r="C2301" s="81" t="s">
        <v>169</v>
      </c>
      <c r="D2301" s="38">
        <v>6</v>
      </c>
      <c r="E2301" s="81" t="s">
        <v>169</v>
      </c>
      <c r="F2301">
        <v>5316507</v>
      </c>
      <c r="G2301" s="81" t="s">
        <v>55</v>
      </c>
      <c r="H2301" s="81" t="s">
        <v>31</v>
      </c>
      <c r="I2301" s="3">
        <v>6</v>
      </c>
      <c r="J2301" s="3"/>
      <c r="K2301" s="26">
        <v>6</v>
      </c>
      <c r="L2301" s="2">
        <v>41766.166700000002</v>
      </c>
      <c r="M2301" s="2">
        <v>250597</v>
      </c>
      <c r="N2301" s="2">
        <v>250597</v>
      </c>
      <c r="O2301" s="2">
        <v>41419.666700000002</v>
      </c>
      <c r="P2301" s="2">
        <v>-346.5</v>
      </c>
      <c r="Q2301" s="2">
        <v>-2079</v>
      </c>
      <c r="R2301" s="4">
        <v>-8.3655912166654654E-3</v>
      </c>
      <c r="T2301">
        <v>318616</v>
      </c>
      <c r="U2301" s="26"/>
      <c r="V2301" s="2"/>
      <c r="X2301" s="2">
        <v>6579000000</v>
      </c>
      <c r="Y2301" s="6">
        <v>248518.00000199999</v>
      </c>
      <c r="Z2301" s="38">
        <v>10010</v>
      </c>
      <c r="AA2301" s="86">
        <f>+((DETALLE_GD_1[[#This Row],[VALOR X UN (GD)]]-DETALLE_GD_1[[#This Row],[VALOR PPTO]])/DETALLE_GD_1[[#This Row],[VALOR PPTO]])</f>
        <v>8.3655912180481164E-3</v>
      </c>
      <c r="AB2301" s="2">
        <f>+DETALLE_GD_1[[#This Row],[VALOR PPTO]]*DETALLE_GD_1[[#This Row],[CANTIDAD RECIBIDA]]</f>
        <v>248518.00020000001</v>
      </c>
      <c r="AC2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1" s="3">
        <f>+DETALLE_GD_1[[#This Row],[CANTIDAD SOLICITADA]]-DETALLE_GD_1[[#This Row],[DEVOLUCIÓN]]</f>
        <v>6</v>
      </c>
      <c r="AE2301" s="38" t="str">
        <f>+_xlfn.XLOOKUP(DETALLE_GD_1[[#This Row],[CODIGO]],PRODUCTOS[CODIGO],PRODUCTOS[DESC CORTA],"",0)</f>
        <v>MUEBLE LAVAPLATOS</v>
      </c>
    </row>
    <row r="2302" spans="1:31" x14ac:dyDescent="0.25">
      <c r="A2302" s="1">
        <v>46189</v>
      </c>
      <c r="B2302" s="1">
        <v>46189</v>
      </c>
      <c r="C2302" s="81" t="s">
        <v>169</v>
      </c>
      <c r="D2302" s="38">
        <v>6</v>
      </c>
      <c r="E2302" s="81" t="s">
        <v>169</v>
      </c>
      <c r="F2302">
        <v>1802162</v>
      </c>
      <c r="G2302" s="81" t="s">
        <v>260</v>
      </c>
      <c r="H2302" s="81" t="s">
        <v>31</v>
      </c>
      <c r="I2302" s="3">
        <v>5</v>
      </c>
      <c r="J2302" s="3"/>
      <c r="K2302" s="26">
        <v>5</v>
      </c>
      <c r="L2302" s="2">
        <v>42840</v>
      </c>
      <c r="M2302" s="2">
        <v>214200</v>
      </c>
      <c r="N2302" s="2">
        <v>214200</v>
      </c>
      <c r="O2302" s="2">
        <v>42840</v>
      </c>
      <c r="P2302" s="2">
        <v>0</v>
      </c>
      <c r="Q2302" s="2">
        <v>0</v>
      </c>
      <c r="R2302" s="4">
        <v>0</v>
      </c>
      <c r="T2302">
        <v>318616</v>
      </c>
      <c r="U2302" s="26"/>
      <c r="V2302" s="2"/>
      <c r="X2302" s="2">
        <v>6579000000</v>
      </c>
      <c r="Y2302" s="6">
        <v>214200</v>
      </c>
      <c r="Z2302" s="38">
        <v>10010</v>
      </c>
      <c r="AA2302" s="86">
        <f>+((DETALLE_GD_1[[#This Row],[VALOR X UN (GD)]]-DETALLE_GD_1[[#This Row],[VALOR PPTO]])/DETALLE_GD_1[[#This Row],[VALOR PPTO]])</f>
        <v>0</v>
      </c>
      <c r="AB2302" s="2">
        <f>+DETALLE_GD_1[[#This Row],[VALOR PPTO]]*DETALLE_GD_1[[#This Row],[CANTIDAD RECIBIDA]]</f>
        <v>214200</v>
      </c>
      <c r="AC2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2" s="3">
        <f>+DETALLE_GD_1[[#This Row],[CANTIDAD SOLICITADA]]-DETALLE_GD_1[[#This Row],[DEVOLUCIÓN]]</f>
        <v>5</v>
      </c>
      <c r="AE2302" s="38" t="str">
        <f>+_xlfn.XLOOKUP(DETALLE_GD_1[[#This Row],[CODIGO]],PRODUCTOS[CODIGO],PRODUCTOS[DESC CORTA],"",0)</f>
        <v>TINA DE ACERO</v>
      </c>
    </row>
    <row r="2303" spans="1:31" x14ac:dyDescent="0.25">
      <c r="A2303" s="1">
        <v>46189</v>
      </c>
      <c r="B2303" s="1">
        <v>46189</v>
      </c>
      <c r="C2303" s="81" t="s">
        <v>169</v>
      </c>
      <c r="D2303" s="38">
        <v>6</v>
      </c>
      <c r="E2303" s="81" t="s">
        <v>169</v>
      </c>
      <c r="F2303">
        <v>1808156</v>
      </c>
      <c r="G2303" s="81" t="s">
        <v>277</v>
      </c>
      <c r="H2303" s="81" t="s">
        <v>31</v>
      </c>
      <c r="I2303" s="3">
        <v>5</v>
      </c>
      <c r="J2303" s="3"/>
      <c r="K2303" s="26">
        <v>5</v>
      </c>
      <c r="L2303" s="2">
        <v>1931.6</v>
      </c>
      <c r="M2303" s="2">
        <v>9658</v>
      </c>
      <c r="N2303" s="2">
        <v>9658</v>
      </c>
      <c r="O2303" s="2">
        <v>1916</v>
      </c>
      <c r="P2303" s="2">
        <v>-15.6</v>
      </c>
      <c r="Q2303" s="2">
        <v>-78</v>
      </c>
      <c r="R2303" s="4">
        <v>-8.1419624217118521E-3</v>
      </c>
      <c r="T2303">
        <v>318616</v>
      </c>
      <c r="U2303" s="26"/>
      <c r="V2303" s="2"/>
      <c r="X2303" s="2">
        <v>6579000000</v>
      </c>
      <c r="Y2303" s="6">
        <v>9580</v>
      </c>
      <c r="Z2303" s="38">
        <v>10010</v>
      </c>
      <c r="AA2303" s="86">
        <f>+((DETALLE_GD_1[[#This Row],[VALOR X UN (GD)]]-DETALLE_GD_1[[#This Row],[VALOR PPTO]])/DETALLE_GD_1[[#This Row],[VALOR PPTO]])</f>
        <v>8.1419624217118521E-3</v>
      </c>
      <c r="AB2303" s="2">
        <f>+DETALLE_GD_1[[#This Row],[VALOR PPTO]]*DETALLE_GD_1[[#This Row],[CANTIDAD RECIBIDA]]</f>
        <v>9580</v>
      </c>
      <c r="AC2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3" s="3">
        <f>+DETALLE_GD_1[[#This Row],[CANTIDAD SOLICITADA]]-DETALLE_GD_1[[#This Row],[DEVOLUCIÓN]]</f>
        <v>5</v>
      </c>
      <c r="AE2303" s="38" t="str">
        <f>+_xlfn.XLOOKUP(DETALLE_GD_1[[#This Row],[CODIGO]],PRODUCTOS[CODIGO],PRODUCTOS[DESC CORTA],"",0)</f>
        <v>PERCHA SIMPLE YORK</v>
      </c>
    </row>
    <row r="2304" spans="1:31" x14ac:dyDescent="0.25">
      <c r="A2304" s="1">
        <v>46189</v>
      </c>
      <c r="B2304" s="1">
        <v>46189</v>
      </c>
      <c r="C2304" s="81" t="s">
        <v>169</v>
      </c>
      <c r="D2304" s="38">
        <v>6</v>
      </c>
      <c r="E2304" s="81" t="s">
        <v>169</v>
      </c>
      <c r="F2304">
        <v>1808006</v>
      </c>
      <c r="G2304" s="81" t="s">
        <v>194</v>
      </c>
      <c r="H2304" s="81" t="s">
        <v>31</v>
      </c>
      <c r="I2304" s="3">
        <v>5</v>
      </c>
      <c r="J2304" s="3"/>
      <c r="K2304" s="26">
        <v>5</v>
      </c>
      <c r="L2304" s="2">
        <v>2906.6</v>
      </c>
      <c r="M2304" s="2">
        <v>14533</v>
      </c>
      <c r="N2304" s="2">
        <v>14533</v>
      </c>
      <c r="O2304" s="2">
        <v>2906.6711</v>
      </c>
      <c r="P2304" s="2">
        <v>7.1099999999999997E-2</v>
      </c>
      <c r="Q2304" s="2">
        <v>0.35549999999999998</v>
      </c>
      <c r="R2304" s="4">
        <v>2.4459595754732429E-5</v>
      </c>
      <c r="T2304">
        <v>318616</v>
      </c>
      <c r="U2304" s="26"/>
      <c r="V2304" s="2"/>
      <c r="X2304" s="2">
        <v>6579000000</v>
      </c>
      <c r="Y2304" s="6">
        <v>14533.35548</v>
      </c>
      <c r="Z2304" s="38">
        <v>10010</v>
      </c>
      <c r="AA2304" s="86">
        <f>+((DETALLE_GD_1[[#This Row],[VALOR X UN (GD)]]-DETALLE_GD_1[[#This Row],[VALOR PPTO]])/DETALLE_GD_1[[#This Row],[VALOR PPTO]])</f>
        <v>-2.4460971865759066E-5</v>
      </c>
      <c r="AB2304" s="2">
        <f>+DETALLE_GD_1[[#This Row],[VALOR PPTO]]*DETALLE_GD_1[[#This Row],[CANTIDAD RECIBIDA]]</f>
        <v>14533.3555</v>
      </c>
      <c r="AC2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4" s="3">
        <f>+DETALLE_GD_1[[#This Row],[CANTIDAD SOLICITADA]]-DETALLE_GD_1[[#This Row],[DEVOLUCIÓN]]</f>
        <v>5</v>
      </c>
      <c r="AE2304" s="38">
        <f>+_xlfn.XLOOKUP(DETALLE_GD_1[[#This Row],[CODIGO]],PRODUCTOS[CODIGO],PRODUCTOS[DESC CORTA],"",0)</f>
        <v>0</v>
      </c>
    </row>
    <row r="2305" spans="1:31" x14ac:dyDescent="0.25">
      <c r="A2305" s="1">
        <v>46189</v>
      </c>
      <c r="B2305" s="1">
        <v>46189</v>
      </c>
      <c r="C2305" s="81" t="s">
        <v>169</v>
      </c>
      <c r="D2305" s="38">
        <v>6</v>
      </c>
      <c r="E2305" s="81" t="s">
        <v>169</v>
      </c>
      <c r="F2305">
        <v>1808003</v>
      </c>
      <c r="G2305" s="81" t="s">
        <v>195</v>
      </c>
      <c r="H2305" s="81" t="s">
        <v>31</v>
      </c>
      <c r="I2305" s="3">
        <v>10</v>
      </c>
      <c r="J2305" s="3"/>
      <c r="K2305" s="26">
        <v>10</v>
      </c>
      <c r="L2305" s="2">
        <v>167.8</v>
      </c>
      <c r="M2305" s="2">
        <v>1678</v>
      </c>
      <c r="N2305" s="2">
        <v>1678</v>
      </c>
      <c r="O2305" s="2">
        <v>167.7449</v>
      </c>
      <c r="P2305" s="2">
        <v>-5.5100000000000003E-2</v>
      </c>
      <c r="Q2305" s="2">
        <v>-0.5514</v>
      </c>
      <c r="R2305" s="4">
        <v>-3.2872542656412965E-4</v>
      </c>
      <c r="T2305">
        <v>318616</v>
      </c>
      <c r="U2305" s="26"/>
      <c r="V2305" s="2"/>
      <c r="X2305" s="2">
        <v>6579000000</v>
      </c>
      <c r="Y2305" s="6">
        <v>1677.4485800000002</v>
      </c>
      <c r="Z2305" s="38">
        <v>10010</v>
      </c>
      <c r="AA2305" s="86">
        <f>+((DETALLE_GD_1[[#This Row],[VALOR X UN (GD)]]-DETALLE_GD_1[[#This Row],[VALOR PPTO]])/DETALLE_GD_1[[#This Row],[VALOR PPTO]])</f>
        <v>3.2847496406752241E-4</v>
      </c>
      <c r="AB2305" s="2">
        <f>+DETALLE_GD_1[[#This Row],[VALOR PPTO]]*DETALLE_GD_1[[#This Row],[CANTIDAD RECIBIDA]]</f>
        <v>1677.4490000000001</v>
      </c>
      <c r="AC2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5" s="3">
        <f>+DETALLE_GD_1[[#This Row],[CANTIDAD SOLICITADA]]-DETALLE_GD_1[[#This Row],[DEVOLUCIÓN]]</f>
        <v>10</v>
      </c>
      <c r="AE2305" s="38">
        <f>+_xlfn.XLOOKUP(DETALLE_GD_1[[#This Row],[CODIGO]],PRODUCTOS[CODIGO],PRODUCTOS[DESC CORTA],"",0)</f>
        <v>0</v>
      </c>
    </row>
    <row r="2306" spans="1:31" x14ac:dyDescent="0.25">
      <c r="A2306" s="1">
        <v>46189</v>
      </c>
      <c r="B2306" s="1">
        <v>46189</v>
      </c>
      <c r="C2306" s="81" t="s">
        <v>169</v>
      </c>
      <c r="D2306" s="38">
        <v>6</v>
      </c>
      <c r="E2306" s="81" t="s">
        <v>169</v>
      </c>
      <c r="F2306">
        <v>1801735</v>
      </c>
      <c r="G2306" s="81" t="s">
        <v>73</v>
      </c>
      <c r="H2306" s="81" t="s">
        <v>31</v>
      </c>
      <c r="I2306" s="3">
        <v>20</v>
      </c>
      <c r="J2306" s="3"/>
      <c r="K2306" s="26">
        <v>20</v>
      </c>
      <c r="L2306" s="2">
        <v>3781.05</v>
      </c>
      <c r="M2306" s="2">
        <v>75621</v>
      </c>
      <c r="N2306" s="2">
        <v>75621</v>
      </c>
      <c r="O2306" s="2">
        <v>3495</v>
      </c>
      <c r="P2306" s="2">
        <v>-286.05</v>
      </c>
      <c r="Q2306" s="2">
        <v>-5721</v>
      </c>
      <c r="R2306" s="4">
        <v>-8.1845493562231808E-2</v>
      </c>
      <c r="T2306">
        <v>318616</v>
      </c>
      <c r="U2306" s="26"/>
      <c r="V2306" s="2"/>
      <c r="X2306" s="2">
        <v>6579000000</v>
      </c>
      <c r="Y2306" s="6">
        <v>69900</v>
      </c>
      <c r="Z2306" s="38">
        <v>10010</v>
      </c>
      <c r="AA2306" s="86">
        <f>+((DETALLE_GD_1[[#This Row],[VALOR X UN (GD)]]-DETALLE_GD_1[[#This Row],[VALOR PPTO]])/DETALLE_GD_1[[#This Row],[VALOR PPTO]])</f>
        <v>8.1845493562231808E-2</v>
      </c>
      <c r="AB2306" s="2">
        <f>+DETALLE_GD_1[[#This Row],[VALOR PPTO]]*DETALLE_GD_1[[#This Row],[CANTIDAD RECIBIDA]]</f>
        <v>69900</v>
      </c>
      <c r="AC2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6" s="3">
        <f>+DETALLE_GD_1[[#This Row],[CANTIDAD SOLICITADA]]-DETALLE_GD_1[[#This Row],[DEVOLUCIÓN]]</f>
        <v>20</v>
      </c>
      <c r="AE2306" s="38" t="str">
        <f>+_xlfn.XLOOKUP(DETALLE_GD_1[[#This Row],[CODIGO]],PRODUCTOS[CODIGO],PRODUCTOS[DESC CORTA],"",0)</f>
        <v>BURLETE PVC</v>
      </c>
    </row>
    <row r="2307" spans="1:31" x14ac:dyDescent="0.25">
      <c r="A2307" s="1">
        <v>46189</v>
      </c>
      <c r="B2307" s="1">
        <v>46189</v>
      </c>
      <c r="C2307" s="81" t="s">
        <v>169</v>
      </c>
      <c r="D2307" s="38">
        <v>6</v>
      </c>
      <c r="E2307" s="81" t="s">
        <v>169</v>
      </c>
      <c r="F2307">
        <v>1802172</v>
      </c>
      <c r="G2307" s="81" t="s">
        <v>266</v>
      </c>
      <c r="H2307" s="81" t="s">
        <v>31</v>
      </c>
      <c r="I2307" s="3">
        <v>5</v>
      </c>
      <c r="J2307" s="3"/>
      <c r="K2307" s="26">
        <v>5</v>
      </c>
      <c r="L2307" s="2">
        <v>3032.4</v>
      </c>
      <c r="M2307" s="2">
        <v>15162</v>
      </c>
      <c r="N2307" s="2">
        <v>15162</v>
      </c>
      <c r="O2307" s="2">
        <v>3035</v>
      </c>
      <c r="P2307" s="2">
        <v>2.6</v>
      </c>
      <c r="Q2307" s="2">
        <v>13</v>
      </c>
      <c r="R2307" s="4">
        <v>8.5667215815483E-4</v>
      </c>
      <c r="T2307">
        <v>318616</v>
      </c>
      <c r="U2307" s="26"/>
      <c r="V2307" s="2"/>
      <c r="X2307" s="2">
        <v>6579000000</v>
      </c>
      <c r="Y2307" s="6">
        <v>15175</v>
      </c>
      <c r="Z2307" s="38">
        <v>10010</v>
      </c>
      <c r="AA2307" s="86">
        <f>+((DETALLE_GD_1[[#This Row],[VALOR X UN (GD)]]-DETALLE_GD_1[[#This Row],[VALOR PPTO]])/DETALLE_GD_1[[#This Row],[VALOR PPTO]])</f>
        <v>-8.5667215815483E-4</v>
      </c>
      <c r="AB2307" s="2">
        <f>+DETALLE_GD_1[[#This Row],[VALOR PPTO]]*DETALLE_GD_1[[#This Row],[CANTIDAD RECIBIDA]]</f>
        <v>15175</v>
      </c>
      <c r="AC2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7" s="3">
        <f>+DETALLE_GD_1[[#This Row],[CANTIDAD SOLICITADA]]-DETALLE_GD_1[[#This Row],[DEVOLUCIÓN]]</f>
        <v>5</v>
      </c>
      <c r="AE2307" s="38" t="str">
        <f>+_xlfn.XLOOKUP(DETALLE_GD_1[[#This Row],[CODIGO]],PRODUCTOS[CODIGO],PRODUCTOS[DESC CORTA],"",0)</f>
        <v>ARGOLLA TOALLA BENTON</v>
      </c>
    </row>
    <row r="2308" spans="1:31" x14ac:dyDescent="0.25">
      <c r="A2308" s="1">
        <v>46189</v>
      </c>
      <c r="B2308" s="1">
        <v>46189</v>
      </c>
      <c r="C2308" s="81" t="s">
        <v>169</v>
      </c>
      <c r="D2308" s="38">
        <v>6</v>
      </c>
      <c r="E2308" s="81" t="s">
        <v>169</v>
      </c>
      <c r="F2308">
        <v>1802171</v>
      </c>
      <c r="G2308" s="81" t="s">
        <v>265</v>
      </c>
      <c r="H2308" s="81" t="s">
        <v>31</v>
      </c>
      <c r="I2308" s="3">
        <v>5</v>
      </c>
      <c r="J2308" s="3"/>
      <c r="K2308" s="26">
        <v>5</v>
      </c>
      <c r="L2308" s="2">
        <v>3143.4</v>
      </c>
      <c r="M2308" s="2">
        <v>15717</v>
      </c>
      <c r="N2308" s="2">
        <v>15717</v>
      </c>
      <c r="O2308" s="2">
        <v>3632</v>
      </c>
      <c r="P2308" s="2">
        <v>488.6</v>
      </c>
      <c r="Q2308" s="2">
        <v>2443</v>
      </c>
      <c r="R2308" s="4">
        <v>0.13452643171806164</v>
      </c>
      <c r="T2308">
        <v>318616</v>
      </c>
      <c r="U2308" s="26"/>
      <c r="V2308" s="2"/>
      <c r="X2308" s="2">
        <v>6579000000</v>
      </c>
      <c r="Y2308" s="6">
        <v>18160</v>
      </c>
      <c r="Z2308" s="38">
        <v>10010</v>
      </c>
      <c r="AA2308" s="86">
        <f>+((DETALLE_GD_1[[#This Row],[VALOR X UN (GD)]]-DETALLE_GD_1[[#This Row],[VALOR PPTO]])/DETALLE_GD_1[[#This Row],[VALOR PPTO]])</f>
        <v>-0.13452643171806164</v>
      </c>
      <c r="AB2308" s="2">
        <f>+DETALLE_GD_1[[#This Row],[VALOR PPTO]]*DETALLE_GD_1[[#This Row],[CANTIDAD RECIBIDA]]</f>
        <v>18160</v>
      </c>
      <c r="AC2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8" s="3">
        <f>+DETALLE_GD_1[[#This Row],[CANTIDAD SOLICITADA]]-DETALLE_GD_1[[#This Row],[DEVOLUCIÓN]]</f>
        <v>5</v>
      </c>
      <c r="AE2308" s="38" t="str">
        <f>+_xlfn.XLOOKUP(DETALLE_GD_1[[#This Row],[CODIGO]],PRODUCTOS[CODIGO],PRODUCTOS[DESC CORTA],"",0)</f>
        <v>PORTA ROLLO BENTON</v>
      </c>
    </row>
    <row r="2309" spans="1:31" x14ac:dyDescent="0.25">
      <c r="A2309" s="1">
        <v>46189</v>
      </c>
      <c r="B2309" s="1">
        <v>46189</v>
      </c>
      <c r="C2309" s="81" t="s">
        <v>169</v>
      </c>
      <c r="D2309" s="38">
        <v>6</v>
      </c>
      <c r="E2309" s="81" t="s">
        <v>169</v>
      </c>
      <c r="F2309">
        <v>1206002</v>
      </c>
      <c r="G2309" s="81" t="s">
        <v>192</v>
      </c>
      <c r="H2309" s="81" t="s">
        <v>31</v>
      </c>
      <c r="I2309" s="3">
        <v>3</v>
      </c>
      <c r="J2309" s="3"/>
      <c r="K2309" s="26">
        <v>3</v>
      </c>
      <c r="L2309" s="2">
        <v>20331.666700000002</v>
      </c>
      <c r="M2309" s="2">
        <v>60995</v>
      </c>
      <c r="N2309" s="2">
        <v>60995</v>
      </c>
      <c r="O2309" s="2">
        <v>15783.483899999999</v>
      </c>
      <c r="P2309" s="2">
        <v>-4548.1827999999996</v>
      </c>
      <c r="Q2309" s="2">
        <v>-13644.5484</v>
      </c>
      <c r="R2309" s="4">
        <v>-0.28816089228711639</v>
      </c>
      <c r="T2309">
        <v>318616</v>
      </c>
      <c r="U2309" s="26"/>
      <c r="V2309" s="2"/>
      <c r="X2309" s="2">
        <v>6579000000</v>
      </c>
      <c r="Y2309" s="6">
        <v>47350.451612999997</v>
      </c>
      <c r="Z2309" s="38">
        <v>10010</v>
      </c>
      <c r="AA2309" s="86">
        <f>+((DETALLE_GD_1[[#This Row],[VALOR X UN (GD)]]-DETALLE_GD_1[[#This Row],[VALOR PPTO]])/DETALLE_GD_1[[#This Row],[VALOR PPTO]])</f>
        <v>0.28816089203220857</v>
      </c>
      <c r="AB2309" s="2">
        <f>+DETALLE_GD_1[[#This Row],[VALOR PPTO]]*DETALLE_GD_1[[#This Row],[CANTIDAD RECIBIDA]]</f>
        <v>47350.451699999998</v>
      </c>
      <c r="AC2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09" s="3">
        <f>+DETALLE_GD_1[[#This Row],[CANTIDAD SOLICITADA]]-DETALLE_GD_1[[#This Row],[DEVOLUCIÓN]]</f>
        <v>3</v>
      </c>
      <c r="AE2309" s="38">
        <f>+_xlfn.XLOOKUP(DETALLE_GD_1[[#This Row],[CODIGO]],PRODUCTOS[CODIGO],PRODUCTOS[DESC CORTA],"",0)</f>
        <v>0</v>
      </c>
    </row>
    <row r="2310" spans="1:31" x14ac:dyDescent="0.25">
      <c r="A2310" s="1">
        <v>46189</v>
      </c>
      <c r="B2310" s="1">
        <v>46189</v>
      </c>
      <c r="C2310" s="81" t="s">
        <v>169</v>
      </c>
      <c r="D2310" s="38">
        <v>6</v>
      </c>
      <c r="E2310" s="81" t="s">
        <v>169</v>
      </c>
      <c r="F2310" t="s">
        <v>787</v>
      </c>
      <c r="G2310" s="81" t="s">
        <v>95</v>
      </c>
      <c r="H2310" s="81" t="s">
        <v>31</v>
      </c>
      <c r="I2310" s="3">
        <v>12</v>
      </c>
      <c r="J2310" s="3"/>
      <c r="K2310" s="26">
        <v>12</v>
      </c>
      <c r="L2310" s="2">
        <v>3021.25</v>
      </c>
      <c r="M2310" s="2">
        <v>36255</v>
      </c>
      <c r="N2310" s="2">
        <v>36255</v>
      </c>
      <c r="O2310" s="2">
        <v>3021.2829000000002</v>
      </c>
      <c r="P2310" s="2">
        <v>3.2899999999999999E-2</v>
      </c>
      <c r="Q2310" s="2">
        <v>0.39439999999999997</v>
      </c>
      <c r="R2310" s="4">
        <v>1.0879153467497972E-5</v>
      </c>
      <c r="T2310">
        <v>318616</v>
      </c>
      <c r="U2310" s="26"/>
      <c r="V2310" s="2"/>
      <c r="X2310" s="2">
        <v>6579000000</v>
      </c>
      <c r="Y2310" s="6">
        <v>36255.394428000007</v>
      </c>
      <c r="Z2310" s="38">
        <v>10010</v>
      </c>
      <c r="AA2310" s="86">
        <f>+((DETALLE_GD_1[[#This Row],[VALOR X UN (GD)]]-DETALLE_GD_1[[#This Row],[VALOR PPTO]])/DETALLE_GD_1[[#This Row],[VALOR PPTO]])</f>
        <v>-1.0889413897703603E-5</v>
      </c>
      <c r="AB2310" s="2">
        <f>+DETALLE_GD_1[[#This Row],[VALOR PPTO]]*DETALLE_GD_1[[#This Row],[CANTIDAD RECIBIDA]]</f>
        <v>36255.394800000002</v>
      </c>
      <c r="AC2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0" s="3">
        <f>+DETALLE_GD_1[[#This Row],[CANTIDAD SOLICITADA]]-DETALLE_GD_1[[#This Row],[DEVOLUCIÓN]]</f>
        <v>12</v>
      </c>
      <c r="AE2310" s="38" t="str">
        <f>+_xlfn.XLOOKUP(DETALLE_GD_1[[#This Row],[CODIGO]],PRODUCTOS[CODIGO],PRODUCTOS[DESC CORTA],"",0)</f>
        <v>TOPE DE PUERTA</v>
      </c>
    </row>
    <row r="2311" spans="1:31" x14ac:dyDescent="0.25">
      <c r="A2311" s="1">
        <v>46189</v>
      </c>
      <c r="B2311" s="1">
        <v>46189</v>
      </c>
      <c r="C2311" s="81" t="s">
        <v>169</v>
      </c>
      <c r="D2311" s="38">
        <v>6</v>
      </c>
      <c r="E2311" s="81" t="s">
        <v>169</v>
      </c>
      <c r="F2311">
        <v>2505058</v>
      </c>
      <c r="G2311" s="81" t="s">
        <v>142</v>
      </c>
      <c r="H2311" s="81" t="s">
        <v>31</v>
      </c>
      <c r="I2311" s="3">
        <v>10</v>
      </c>
      <c r="J2311" s="3"/>
      <c r="K2311" s="26">
        <v>10</v>
      </c>
      <c r="L2311" s="2">
        <v>16469.7</v>
      </c>
      <c r="M2311" s="2">
        <v>164697</v>
      </c>
      <c r="N2311" s="2">
        <v>164697</v>
      </c>
      <c r="O2311" s="2">
        <v>17870.144100000001</v>
      </c>
      <c r="P2311" s="2">
        <v>1400.4440999999999</v>
      </c>
      <c r="Q2311" s="2">
        <v>14004.440699999999</v>
      </c>
      <c r="R2311" s="4">
        <v>7.8367810727825671E-2</v>
      </c>
      <c r="T2311">
        <v>318616</v>
      </c>
      <c r="U2311" s="26"/>
      <c r="V2311" s="2"/>
      <c r="X2311" s="2">
        <v>6579000000</v>
      </c>
      <c r="Y2311" s="6">
        <v>178701.44068</v>
      </c>
      <c r="Z2311" s="38">
        <v>10010</v>
      </c>
      <c r="AA2311" s="86">
        <f>+((DETALLE_GD_1[[#This Row],[VALOR X UN (GD)]]-DETALLE_GD_1[[#This Row],[VALOR PPTO]])/DETALLE_GD_1[[#This Row],[VALOR PPTO]])</f>
        <v>-7.8367812378188961E-2</v>
      </c>
      <c r="AB2311" s="2">
        <f>+DETALLE_GD_1[[#This Row],[VALOR PPTO]]*DETALLE_GD_1[[#This Row],[CANTIDAD RECIBIDA]]</f>
        <v>178701.44100000002</v>
      </c>
      <c r="AC2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1" s="3">
        <f>+DETALLE_GD_1[[#This Row],[CANTIDAD SOLICITADA]]-DETALLE_GD_1[[#This Row],[DEVOLUCIÓN]]</f>
        <v>10</v>
      </c>
      <c r="AE2311" s="38" t="str">
        <f>+_xlfn.XLOOKUP(DETALLE_GD_1[[#This Row],[CODIGO]],PRODUCTOS[CODIGO],PRODUCTOS[DESC CORTA],"",0)</f>
        <v>VENTILACIÓN PASIVA</v>
      </c>
    </row>
    <row r="2312" spans="1:31" x14ac:dyDescent="0.25">
      <c r="A2312" s="1">
        <v>46189</v>
      </c>
      <c r="B2312" s="1">
        <v>46189</v>
      </c>
      <c r="C2312" s="81" t="s">
        <v>169</v>
      </c>
      <c r="D2312" s="38">
        <v>6</v>
      </c>
      <c r="E2312" s="81" t="s">
        <v>169</v>
      </c>
      <c r="F2312">
        <v>304002</v>
      </c>
      <c r="G2312" s="81" t="s">
        <v>37</v>
      </c>
      <c r="H2312" s="81" t="s">
        <v>18</v>
      </c>
      <c r="I2312" s="3">
        <v>72</v>
      </c>
      <c r="J2312" s="3"/>
      <c r="K2312" s="26">
        <v>72</v>
      </c>
      <c r="L2312" s="2">
        <v>21648.833299999998</v>
      </c>
      <c r="M2312" s="2">
        <v>1558716</v>
      </c>
      <c r="N2312" s="2">
        <v>1558716</v>
      </c>
      <c r="O2312" s="2">
        <v>21246.5072</v>
      </c>
      <c r="P2312" s="2">
        <v>-402.32619999999997</v>
      </c>
      <c r="Q2312" s="2">
        <v>-28967.485000000001</v>
      </c>
      <c r="R2312" s="4">
        <v>-1.8936109236031368E-2</v>
      </c>
      <c r="T2312">
        <v>318616</v>
      </c>
      <c r="U2312" s="26"/>
      <c r="V2312" s="2"/>
      <c r="X2312" s="2">
        <v>6579000000</v>
      </c>
      <c r="Y2312" s="6">
        <v>1529748.5150160005</v>
      </c>
      <c r="Z2312" s="38">
        <v>10010</v>
      </c>
      <c r="AA2312" s="86">
        <f>+((DETALLE_GD_1[[#This Row],[VALOR X UN (GD)]]-DETALLE_GD_1[[#This Row],[VALOR PPTO]])/DETALLE_GD_1[[#This Row],[VALOR PPTO]])</f>
        <v>1.8936105413128724E-2</v>
      </c>
      <c r="AB2312" s="2">
        <f>+DETALLE_GD_1[[#This Row],[VALOR PPTO]]*DETALLE_GD_1[[#This Row],[CANTIDAD RECIBIDA]]</f>
        <v>1529748.5183999999</v>
      </c>
      <c r="AC2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2" s="3">
        <f>+DETALLE_GD_1[[#This Row],[CANTIDAD SOLICITADA]]-DETALLE_GD_1[[#This Row],[DEVOLUCIÓN]]</f>
        <v>72</v>
      </c>
      <c r="AE2312" s="38" t="str">
        <f>+_xlfn.XLOOKUP(DETALLE_GD_1[[#This Row],[CODIGO]],PRODUCTOS[CODIGO],PRODUCTOS[DESC CORTA],"",0)</f>
        <v>SMARTPANEL</v>
      </c>
    </row>
    <row r="2313" spans="1:31" x14ac:dyDescent="0.25">
      <c r="A2313" s="1">
        <v>46189</v>
      </c>
      <c r="B2313" s="1">
        <v>46189</v>
      </c>
      <c r="C2313" s="81" t="s">
        <v>169</v>
      </c>
      <c r="D2313" s="38">
        <v>6</v>
      </c>
      <c r="E2313" s="81" t="s">
        <v>169</v>
      </c>
      <c r="F2313">
        <v>2304002</v>
      </c>
      <c r="G2313" s="81" t="s">
        <v>212</v>
      </c>
      <c r="H2313" s="81" t="s">
        <v>31</v>
      </c>
      <c r="I2313" s="3">
        <v>48</v>
      </c>
      <c r="J2313" s="3"/>
      <c r="K2313" s="26">
        <v>48</v>
      </c>
      <c r="L2313" s="2">
        <v>1409.5</v>
      </c>
      <c r="M2313" s="2">
        <v>67656</v>
      </c>
      <c r="N2313" s="2">
        <v>67656</v>
      </c>
      <c r="O2313" s="2">
        <v>1376.4717000000001</v>
      </c>
      <c r="P2313" s="2">
        <v>-33.028300000000002</v>
      </c>
      <c r="Q2313" s="2">
        <v>-1585.3571999999999</v>
      </c>
      <c r="R2313" s="4">
        <v>-2.399488156866781E-2</v>
      </c>
      <c r="T2313">
        <v>318616</v>
      </c>
      <c r="U2313" s="26"/>
      <c r="V2313" s="2"/>
      <c r="X2313" s="2">
        <v>6579000000</v>
      </c>
      <c r="Y2313" s="6">
        <v>66070.642752</v>
      </c>
      <c r="Z2313" s="38">
        <v>10010</v>
      </c>
      <c r="AA2313" s="86">
        <f>+((DETALLE_GD_1[[#This Row],[VALOR X UN (GD)]]-DETALLE_GD_1[[#This Row],[VALOR PPTO]])/DETALLE_GD_1[[#This Row],[VALOR PPTO]])</f>
        <v>2.3994899422923075E-2</v>
      </c>
      <c r="AB2313" s="2">
        <f>+DETALLE_GD_1[[#This Row],[VALOR PPTO]]*DETALLE_GD_1[[#This Row],[CANTIDAD RECIBIDA]]</f>
        <v>66070.641600000003</v>
      </c>
      <c r="AC2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3" s="3">
        <f>+DETALLE_GD_1[[#This Row],[CANTIDAD SOLICITADA]]-DETALLE_GD_1[[#This Row],[DEVOLUCIÓN]]</f>
        <v>48</v>
      </c>
      <c r="AE2313" s="38">
        <f>+_xlfn.XLOOKUP(DETALLE_GD_1[[#This Row],[CODIGO]],PRODUCTOS[CODIGO],PRODUCTOS[DESC CORTA],"",0)</f>
        <v>0</v>
      </c>
    </row>
    <row r="2314" spans="1:31" x14ac:dyDescent="0.25">
      <c r="A2314" s="1">
        <v>46189</v>
      </c>
      <c r="B2314" s="1">
        <v>46189</v>
      </c>
      <c r="C2314" s="81" t="s">
        <v>169</v>
      </c>
      <c r="D2314" s="38">
        <v>6</v>
      </c>
      <c r="E2314" s="81" t="s">
        <v>169</v>
      </c>
      <c r="F2314">
        <v>2304056</v>
      </c>
      <c r="G2314" s="81" t="s">
        <v>417</v>
      </c>
      <c r="H2314" s="81" t="s">
        <v>31</v>
      </c>
      <c r="I2314" s="3">
        <v>36</v>
      </c>
      <c r="J2314" s="3"/>
      <c r="K2314" s="26">
        <v>36</v>
      </c>
      <c r="L2314" s="2">
        <v>3163.1111000000001</v>
      </c>
      <c r="M2314" s="2">
        <v>113872</v>
      </c>
      <c r="N2314" s="2">
        <v>113872</v>
      </c>
      <c r="O2314" s="2">
        <v>2979</v>
      </c>
      <c r="P2314" s="2">
        <v>-184.11109999999999</v>
      </c>
      <c r="Q2314" s="2">
        <v>-6628</v>
      </c>
      <c r="R2314" s="4">
        <v>-6.1802991309537203E-2</v>
      </c>
      <c r="T2314">
        <v>318616</v>
      </c>
      <c r="U2314" s="26"/>
      <c r="V2314" s="2"/>
      <c r="X2314" s="2">
        <v>6579000000</v>
      </c>
      <c r="Y2314" s="6">
        <v>107244</v>
      </c>
      <c r="Z2314" s="38">
        <v>10010</v>
      </c>
      <c r="AA2314" s="86">
        <f>+((DETALLE_GD_1[[#This Row],[VALOR X UN (GD)]]-DETALLE_GD_1[[#This Row],[VALOR PPTO]])/DETALLE_GD_1[[#This Row],[VALOR PPTO]])</f>
        <v>6.1802987579724765E-2</v>
      </c>
      <c r="AB2314" s="2">
        <f>+DETALLE_GD_1[[#This Row],[VALOR PPTO]]*DETALLE_GD_1[[#This Row],[CANTIDAD RECIBIDA]]</f>
        <v>107244</v>
      </c>
      <c r="AC2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4" s="3">
        <f>+DETALLE_GD_1[[#This Row],[CANTIDAD SOLICITADA]]-DETALLE_GD_1[[#This Row],[DEVOLUCIÓN]]</f>
        <v>36</v>
      </c>
      <c r="AE2314" s="38" t="str">
        <f>+_xlfn.XLOOKUP(DETALLE_GD_1[[#This Row],[CODIGO]],PRODUCTOS[CODIGO],PRODUCTOS[DESC CORTA],"",0)</f>
        <v/>
      </c>
    </row>
    <row r="2315" spans="1:31" x14ac:dyDescent="0.25">
      <c r="A2315" s="1">
        <v>46189</v>
      </c>
      <c r="B2315" s="1">
        <v>46189</v>
      </c>
      <c r="C2315" s="81" t="s">
        <v>169</v>
      </c>
      <c r="D2315" s="38">
        <v>6</v>
      </c>
      <c r="E2315" s="81" t="s">
        <v>169</v>
      </c>
      <c r="F2315">
        <v>810007</v>
      </c>
      <c r="G2315" s="81" t="s">
        <v>235</v>
      </c>
      <c r="H2315" s="81" t="s">
        <v>137</v>
      </c>
      <c r="I2315" s="3">
        <v>20</v>
      </c>
      <c r="J2315" s="3"/>
      <c r="K2315" s="26">
        <v>20</v>
      </c>
      <c r="L2315" s="2">
        <v>3372.05</v>
      </c>
      <c r="M2315" s="2">
        <v>67441</v>
      </c>
      <c r="N2315" s="2">
        <v>67441</v>
      </c>
      <c r="O2315" s="2">
        <v>3274.7246</v>
      </c>
      <c r="P2315" s="2">
        <v>-97.325400000000002</v>
      </c>
      <c r="Q2315" s="2">
        <v>-1946.5072</v>
      </c>
      <c r="R2315" s="4">
        <v>-2.9720166657872148E-2</v>
      </c>
      <c r="T2315">
        <v>318616</v>
      </c>
      <c r="U2315" s="26"/>
      <c r="V2315" s="2"/>
      <c r="X2315" s="2">
        <v>6579000000</v>
      </c>
      <c r="Y2315" s="6">
        <v>65494.492760000001</v>
      </c>
      <c r="Z2315" s="38">
        <v>10010</v>
      </c>
      <c r="AA2315" s="86">
        <f>+((DETALLE_GD_1[[#This Row],[VALOR X UN (GD)]]-DETALLE_GD_1[[#This Row],[VALOR PPTO]])/DETALLE_GD_1[[#This Row],[VALOR PPTO]])</f>
        <v>2.9720178606775109E-2</v>
      </c>
      <c r="AB2315" s="2">
        <f>+DETALLE_GD_1[[#This Row],[VALOR PPTO]]*DETALLE_GD_1[[#This Row],[CANTIDAD RECIBIDA]]</f>
        <v>65494.491999999998</v>
      </c>
      <c r="AC2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5" s="3">
        <f>+DETALLE_GD_1[[#This Row],[CANTIDAD SOLICITADA]]-DETALLE_GD_1[[#This Row],[DEVOLUCIÓN]]</f>
        <v>20</v>
      </c>
      <c r="AE2315" s="38">
        <f>+_xlfn.XLOOKUP(DETALLE_GD_1[[#This Row],[CODIGO]],PRODUCTOS[CODIGO],PRODUCTOS[DESC CORTA],"",0)</f>
        <v>0</v>
      </c>
    </row>
    <row r="2316" spans="1:31" x14ac:dyDescent="0.25">
      <c r="A2316" s="1">
        <v>46189</v>
      </c>
      <c r="B2316" s="1">
        <v>46189</v>
      </c>
      <c r="C2316" s="81" t="s">
        <v>169</v>
      </c>
      <c r="D2316" s="38">
        <v>6</v>
      </c>
      <c r="E2316" s="81" t="s">
        <v>169</v>
      </c>
      <c r="F2316">
        <v>408034</v>
      </c>
      <c r="G2316" s="81" t="s">
        <v>250</v>
      </c>
      <c r="H2316" s="81" t="s">
        <v>36</v>
      </c>
      <c r="I2316" s="3">
        <v>2</v>
      </c>
      <c r="J2316" s="3"/>
      <c r="K2316" s="26">
        <v>2</v>
      </c>
      <c r="L2316" s="2">
        <v>1867</v>
      </c>
      <c r="M2316" s="2">
        <v>3734</v>
      </c>
      <c r="N2316" s="2">
        <v>3734</v>
      </c>
      <c r="O2316" s="2">
        <v>1866.9503999999999</v>
      </c>
      <c r="P2316" s="2">
        <v>-4.9599999999999998E-2</v>
      </c>
      <c r="Q2316" s="2">
        <v>-9.9299999999999999E-2</v>
      </c>
      <c r="R2316" s="4">
        <v>-2.6591494447838636E-5</v>
      </c>
      <c r="T2316">
        <v>318616</v>
      </c>
      <c r="U2316" s="26"/>
      <c r="V2316" s="2"/>
      <c r="X2316" s="2">
        <v>6579000000</v>
      </c>
      <c r="Y2316" s="6">
        <v>3733.9007100000017</v>
      </c>
      <c r="Z2316" s="38">
        <v>10010</v>
      </c>
      <c r="AA2316" s="86">
        <f>+((DETALLE_GD_1[[#This Row],[VALOR X UN (GD)]]-DETALLE_GD_1[[#This Row],[VALOR PPTO]])/DETALLE_GD_1[[#This Row],[VALOR PPTO]])</f>
        <v>2.6567390328128124E-5</v>
      </c>
      <c r="AB2316" s="2">
        <f>+DETALLE_GD_1[[#This Row],[VALOR PPTO]]*DETALLE_GD_1[[#This Row],[CANTIDAD RECIBIDA]]</f>
        <v>3733.9007999999999</v>
      </c>
      <c r="AC2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6" s="3">
        <f>+DETALLE_GD_1[[#This Row],[CANTIDAD SOLICITADA]]-DETALLE_GD_1[[#This Row],[DEVOLUCIÓN]]</f>
        <v>2</v>
      </c>
      <c r="AE2316" s="38">
        <f>+_xlfn.XLOOKUP(DETALLE_GD_1[[#This Row],[CODIGO]],PRODUCTOS[CODIGO],PRODUCTOS[DESC CORTA],"",0)</f>
        <v>0</v>
      </c>
    </row>
    <row r="2317" spans="1:31" x14ac:dyDescent="0.25">
      <c r="A2317" s="1">
        <v>46189</v>
      </c>
      <c r="B2317" s="1">
        <v>46189</v>
      </c>
      <c r="C2317" s="81" t="s">
        <v>169</v>
      </c>
      <c r="D2317" s="38">
        <v>6</v>
      </c>
      <c r="E2317" s="81" t="s">
        <v>169</v>
      </c>
      <c r="F2317" t="s">
        <v>562</v>
      </c>
      <c r="G2317" s="81" t="s">
        <v>708</v>
      </c>
      <c r="H2317" s="81" t="s">
        <v>47</v>
      </c>
      <c r="I2317" s="3">
        <v>50</v>
      </c>
      <c r="J2317" s="3"/>
      <c r="K2317" s="26">
        <v>50</v>
      </c>
      <c r="L2317" s="2">
        <v>328.28</v>
      </c>
      <c r="M2317" s="2">
        <v>16414</v>
      </c>
      <c r="N2317" s="2">
        <v>16414</v>
      </c>
      <c r="O2317" s="2"/>
      <c r="P2317" s="2"/>
      <c r="Q2317" s="2">
        <v>-16414</v>
      </c>
      <c r="R2317" s="4"/>
      <c r="T2317">
        <v>318618</v>
      </c>
      <c r="U2317" s="26" t="s">
        <v>2016</v>
      </c>
      <c r="V2317" s="2">
        <v>3018799</v>
      </c>
      <c r="X2317" s="2">
        <v>6579000000</v>
      </c>
      <c r="Y2317" s="6" t="s">
        <v>355</v>
      </c>
      <c r="Z2317" s="38">
        <v>10010</v>
      </c>
      <c r="AA2317" s="86" t="e">
        <f>+((DETALLE_GD_1[[#This Row],[VALOR X UN (GD)]]-DETALLE_GD_1[[#This Row],[VALOR PPTO]])/DETALLE_GD_1[[#This Row],[VALOR PPTO]])</f>
        <v>#DIV/0!</v>
      </c>
      <c r="AB2317" s="2">
        <f>+DETALLE_GD_1[[#This Row],[VALOR PPTO]]*DETALLE_GD_1[[#This Row],[CANTIDAD RECIBIDA]]</f>
        <v>0</v>
      </c>
      <c r="AC23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7" s="3">
        <f>+DETALLE_GD_1[[#This Row],[CANTIDAD SOLICITADA]]-DETALLE_GD_1[[#This Row],[DEVOLUCIÓN]]</f>
        <v>50</v>
      </c>
      <c r="AE2317" s="38" t="str">
        <f>+_xlfn.XLOOKUP(DETALLE_GD_1[[#This Row],[CODIGO]],PRODUCTOS[CODIGO],PRODUCTOS[DESC CORTA],"",0)</f>
        <v/>
      </c>
    </row>
    <row r="2318" spans="1:31" x14ac:dyDescent="0.25">
      <c r="A2318" s="1">
        <v>46189</v>
      </c>
      <c r="B2318" s="1">
        <v>46189</v>
      </c>
      <c r="C2318" s="81" t="s">
        <v>169</v>
      </c>
      <c r="D2318" s="38">
        <v>6</v>
      </c>
      <c r="E2318" s="81" t="s">
        <v>169</v>
      </c>
      <c r="F2318" t="s">
        <v>345</v>
      </c>
      <c r="G2318" s="81" t="s">
        <v>167</v>
      </c>
      <c r="H2318" s="81" t="s">
        <v>26</v>
      </c>
      <c r="I2318" s="3">
        <v>80</v>
      </c>
      <c r="J2318" s="3"/>
      <c r="K2318" s="26">
        <v>80</v>
      </c>
      <c r="L2318" s="2">
        <v>12991.9625</v>
      </c>
      <c r="M2318" s="2">
        <v>1039357</v>
      </c>
      <c r="N2318" s="2">
        <v>1039357</v>
      </c>
      <c r="O2318" s="2">
        <v>11882.3879</v>
      </c>
      <c r="P2318" s="2">
        <v>-1109.5745999999999</v>
      </c>
      <c r="Q2318" s="2">
        <v>-88765.9666</v>
      </c>
      <c r="R2318" s="4">
        <v>-9.3379764299105536E-2</v>
      </c>
      <c r="T2318">
        <v>318618</v>
      </c>
      <c r="U2318" s="26"/>
      <c r="V2318" s="2"/>
      <c r="X2318" s="2">
        <v>6579000000</v>
      </c>
      <c r="Y2318" s="6">
        <v>950591.03336</v>
      </c>
      <c r="Z2318" s="38">
        <v>10010</v>
      </c>
      <c r="AA2318" s="86">
        <f>+((DETALLE_GD_1[[#This Row],[VALOR X UN (GD)]]-DETALLE_GD_1[[#This Row],[VALOR PPTO]])/DETALLE_GD_1[[#This Row],[VALOR PPTO]])</f>
        <v>9.337976586339182E-2</v>
      </c>
      <c r="AB2318" s="2">
        <f>+DETALLE_GD_1[[#This Row],[VALOR PPTO]]*DETALLE_GD_1[[#This Row],[CANTIDAD RECIBIDA]]</f>
        <v>950591.03200000001</v>
      </c>
      <c r="AC2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18" s="3">
        <f>+DETALLE_GD_1[[#This Row],[CANTIDAD SOLICITADA]]-DETALLE_GD_1[[#This Row],[DEVOLUCIÓN]]</f>
        <v>80</v>
      </c>
      <c r="AE2318" s="38" t="str">
        <f>+_xlfn.XLOOKUP(DETALLE_GD_1[[#This Row],[CODIGO]],PRODUCTOS[CODIGO],PRODUCTOS[DESC CORTA],"",0)</f>
        <v>PISO TARKET</v>
      </c>
    </row>
    <row r="2319" spans="1:31" x14ac:dyDescent="0.25">
      <c r="A2319" s="1">
        <v>46189</v>
      </c>
      <c r="B2319" s="1">
        <v>46189</v>
      </c>
      <c r="C2319" s="81" t="s">
        <v>169</v>
      </c>
      <c r="D2319" s="38">
        <v>6</v>
      </c>
      <c r="E2319" s="81" t="s">
        <v>169</v>
      </c>
      <c r="F2319">
        <v>1802659</v>
      </c>
      <c r="G2319" s="81" t="s">
        <v>161</v>
      </c>
      <c r="H2319" s="81" t="s">
        <v>31</v>
      </c>
      <c r="I2319" s="3">
        <v>6</v>
      </c>
      <c r="J2319" s="3"/>
      <c r="K2319" s="26">
        <v>6</v>
      </c>
      <c r="L2319" s="2">
        <v>2446.6667000000002</v>
      </c>
      <c r="M2319" s="2">
        <v>14680</v>
      </c>
      <c r="N2319" s="2">
        <v>14680</v>
      </c>
      <c r="O2319" s="2">
        <v>2929.4632000000001</v>
      </c>
      <c r="P2319" s="2">
        <v>482.79649999999998</v>
      </c>
      <c r="Q2319" s="2">
        <v>2896.7788999999998</v>
      </c>
      <c r="R2319" s="4">
        <v>0.16480715588276856</v>
      </c>
      <c r="T2319">
        <v>318618</v>
      </c>
      <c r="U2319" s="26"/>
      <c r="V2319" s="2"/>
      <c r="X2319" s="2">
        <v>6579000000</v>
      </c>
      <c r="Y2319" s="6">
        <v>17576.778947999999</v>
      </c>
      <c r="Z2319" s="38">
        <v>10010</v>
      </c>
      <c r="AA2319" s="86">
        <f>+((DETALLE_GD_1[[#This Row],[VALOR X UN (GD)]]-DETALLE_GD_1[[#This Row],[VALOR PPTO]])/DETALLE_GD_1[[#This Row],[VALOR PPTO]])</f>
        <v>-0.16480715647836092</v>
      </c>
      <c r="AB2319" s="2">
        <f>+DETALLE_GD_1[[#This Row],[VALOR PPTO]]*DETALLE_GD_1[[#This Row],[CANTIDAD RECIBIDA]]</f>
        <v>17576.779200000001</v>
      </c>
      <c r="AC23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19" s="3">
        <f>+DETALLE_GD_1[[#This Row],[CANTIDAD SOLICITADA]]-DETALLE_GD_1[[#This Row],[DEVOLUCIÓN]]</f>
        <v>6</v>
      </c>
      <c r="AE2319" s="38">
        <f>+_xlfn.XLOOKUP(DETALLE_GD_1[[#This Row],[CODIGO]],PRODUCTOS[CODIGO],PRODUCTOS[DESC CORTA],"",0)</f>
        <v>0</v>
      </c>
    </row>
    <row r="2320" spans="1:31" x14ac:dyDescent="0.25">
      <c r="A2320" s="1">
        <v>46189</v>
      </c>
      <c r="B2320" s="1">
        <v>46189</v>
      </c>
      <c r="C2320" s="81" t="s">
        <v>169</v>
      </c>
      <c r="D2320" s="38">
        <v>6</v>
      </c>
      <c r="E2320" s="81" t="s">
        <v>169</v>
      </c>
      <c r="F2320">
        <v>1103076</v>
      </c>
      <c r="G2320" s="81" t="s">
        <v>311</v>
      </c>
      <c r="H2320" s="81" t="s">
        <v>31</v>
      </c>
      <c r="I2320" s="3">
        <v>20</v>
      </c>
      <c r="J2320" s="3"/>
      <c r="K2320" s="26">
        <v>20</v>
      </c>
      <c r="L2320" s="2">
        <v>2033.05</v>
      </c>
      <c r="M2320" s="2">
        <v>40661</v>
      </c>
      <c r="N2320" s="2">
        <v>40661</v>
      </c>
      <c r="O2320" s="2">
        <v>3191</v>
      </c>
      <c r="P2320" s="2">
        <v>1157.95</v>
      </c>
      <c r="Q2320" s="2">
        <v>23159</v>
      </c>
      <c r="R2320" s="4">
        <v>0.3628799749294892</v>
      </c>
      <c r="T2320">
        <v>318618</v>
      </c>
      <c r="U2320" s="26"/>
      <c r="V2320" s="2"/>
      <c r="X2320" s="2">
        <v>6579000000</v>
      </c>
      <c r="Y2320" s="6">
        <v>63820</v>
      </c>
      <c r="Z2320" s="38">
        <v>10010</v>
      </c>
      <c r="AA2320" s="86">
        <f>+((DETALLE_GD_1[[#This Row],[VALOR X UN (GD)]]-DETALLE_GD_1[[#This Row],[VALOR PPTO]])/DETALLE_GD_1[[#This Row],[VALOR PPTO]])</f>
        <v>-0.3628799749294892</v>
      </c>
      <c r="AB2320" s="2">
        <f>+DETALLE_GD_1[[#This Row],[VALOR PPTO]]*DETALLE_GD_1[[#This Row],[CANTIDAD RECIBIDA]]</f>
        <v>63820</v>
      </c>
      <c r="AC2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0" s="3">
        <f>+DETALLE_GD_1[[#This Row],[CANTIDAD SOLICITADA]]-DETALLE_GD_1[[#This Row],[DEVOLUCIÓN]]</f>
        <v>20</v>
      </c>
      <c r="AE2320" s="38" t="str">
        <f>+_xlfn.XLOOKUP(DETALLE_GD_1[[#This Row],[CODIGO]],PRODUCTOS[CODIGO],PRODUCTOS[DESC CORTA],"",0)</f>
        <v>PERFIL ESQUINERO INTERIOR</v>
      </c>
    </row>
    <row r="2321" spans="1:31" x14ac:dyDescent="0.25">
      <c r="A2321" s="1">
        <v>46189</v>
      </c>
      <c r="B2321" s="1">
        <v>46189</v>
      </c>
      <c r="C2321" s="81" t="s">
        <v>169</v>
      </c>
      <c r="D2321" s="38">
        <v>6</v>
      </c>
      <c r="E2321" s="81" t="s">
        <v>169</v>
      </c>
      <c r="F2321">
        <v>1103074</v>
      </c>
      <c r="G2321" s="81" t="s">
        <v>310</v>
      </c>
      <c r="H2321" s="81" t="s">
        <v>31</v>
      </c>
      <c r="I2321" s="3">
        <v>20</v>
      </c>
      <c r="J2321" s="3"/>
      <c r="K2321" s="26">
        <v>20</v>
      </c>
      <c r="L2321" s="2">
        <v>1499.35</v>
      </c>
      <c r="M2321" s="2">
        <v>29987</v>
      </c>
      <c r="N2321" s="2">
        <v>29987</v>
      </c>
      <c r="O2321" s="2">
        <v>2427</v>
      </c>
      <c r="P2321" s="2">
        <v>927.65</v>
      </c>
      <c r="Q2321" s="2">
        <v>18553</v>
      </c>
      <c r="R2321" s="4">
        <v>0.38222084878450768</v>
      </c>
      <c r="T2321">
        <v>368618</v>
      </c>
      <c r="U2321" s="26"/>
      <c r="V2321" s="2"/>
      <c r="X2321" s="2">
        <v>6579000000</v>
      </c>
      <c r="Y2321" s="6">
        <v>48540</v>
      </c>
      <c r="Z2321" s="38">
        <v>10010</v>
      </c>
      <c r="AA2321" s="86">
        <f>+((DETALLE_GD_1[[#This Row],[VALOR X UN (GD)]]-DETALLE_GD_1[[#This Row],[VALOR PPTO]])/DETALLE_GD_1[[#This Row],[VALOR PPTO]])</f>
        <v>-0.38222084878450768</v>
      </c>
      <c r="AB2321" s="2">
        <f>+DETALLE_GD_1[[#This Row],[VALOR PPTO]]*DETALLE_GD_1[[#This Row],[CANTIDAD RECIBIDA]]</f>
        <v>48540</v>
      </c>
      <c r="AC2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1" s="3">
        <f>+DETALLE_GD_1[[#This Row],[CANTIDAD SOLICITADA]]-DETALLE_GD_1[[#This Row],[DEVOLUCIÓN]]</f>
        <v>20</v>
      </c>
      <c r="AE2321" s="38" t="str">
        <f>+_xlfn.XLOOKUP(DETALLE_GD_1[[#This Row],[CODIGO]],PRODUCTOS[CODIGO],PRODUCTOS[DESC CORTA],"",0)</f>
        <v>PERFIL ESQUINERO ENCUENTRO</v>
      </c>
    </row>
    <row r="2322" spans="1:31" x14ac:dyDescent="0.25">
      <c r="A2322" s="1">
        <v>46189</v>
      </c>
      <c r="B2322" s="1">
        <v>46189</v>
      </c>
      <c r="C2322" s="81" t="s">
        <v>169</v>
      </c>
      <c r="D2322" s="38">
        <v>6</v>
      </c>
      <c r="E2322" s="81" t="s">
        <v>169</v>
      </c>
      <c r="F2322">
        <v>2304053</v>
      </c>
      <c r="G2322" s="81" t="s">
        <v>213</v>
      </c>
      <c r="H2322" s="81" t="s">
        <v>31</v>
      </c>
      <c r="I2322" s="3">
        <v>42</v>
      </c>
      <c r="J2322" s="3"/>
      <c r="K2322" s="26">
        <v>42</v>
      </c>
      <c r="L2322" s="2">
        <v>1046.5</v>
      </c>
      <c r="M2322" s="2">
        <v>43953</v>
      </c>
      <c r="N2322" s="2">
        <v>43953</v>
      </c>
      <c r="O2322" s="2">
        <v>862</v>
      </c>
      <c r="P2322" s="2">
        <v>-184.5</v>
      </c>
      <c r="Q2322" s="2">
        <v>-7749</v>
      </c>
      <c r="R2322" s="4">
        <v>-0.21403712296983743</v>
      </c>
      <c r="T2322">
        <v>368618</v>
      </c>
      <c r="U2322" s="26"/>
      <c r="V2322" s="2"/>
      <c r="X2322" s="2">
        <v>6579000000</v>
      </c>
      <c r="Y2322" s="6">
        <v>36204.000000000007</v>
      </c>
      <c r="Z2322" s="38">
        <v>10010</v>
      </c>
      <c r="AA2322" s="86">
        <f>+((DETALLE_GD_1[[#This Row],[VALOR X UN (GD)]]-DETALLE_GD_1[[#This Row],[VALOR PPTO]])/DETALLE_GD_1[[#This Row],[VALOR PPTO]])</f>
        <v>0.2140371229698376</v>
      </c>
      <c r="AB2322" s="2">
        <f>+DETALLE_GD_1[[#This Row],[VALOR PPTO]]*DETALLE_GD_1[[#This Row],[CANTIDAD RECIBIDA]]</f>
        <v>36204</v>
      </c>
      <c r="AC2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2" s="3">
        <f>+DETALLE_GD_1[[#This Row],[CANTIDAD SOLICITADA]]-DETALLE_GD_1[[#This Row],[DEVOLUCIÓN]]</f>
        <v>42</v>
      </c>
      <c r="AE2322" s="38">
        <f>+_xlfn.XLOOKUP(DETALLE_GD_1[[#This Row],[CODIGO]],PRODUCTOS[CODIGO],PRODUCTOS[DESC CORTA],"",0)</f>
        <v>0</v>
      </c>
    </row>
    <row r="2323" spans="1:31" x14ac:dyDescent="0.25">
      <c r="A2323" s="1">
        <v>46189</v>
      </c>
      <c r="B2323" s="1">
        <v>46189</v>
      </c>
      <c r="C2323" s="81" t="s">
        <v>169</v>
      </c>
      <c r="D2323" s="38">
        <v>6</v>
      </c>
      <c r="E2323" s="81" t="s">
        <v>169</v>
      </c>
      <c r="F2323">
        <v>704079</v>
      </c>
      <c r="G2323" s="81" t="s">
        <v>209</v>
      </c>
      <c r="H2323" s="81" t="s">
        <v>47</v>
      </c>
      <c r="I2323" s="3">
        <v>10</v>
      </c>
      <c r="J2323" s="3"/>
      <c r="K2323" s="26">
        <v>10</v>
      </c>
      <c r="L2323" s="2">
        <v>667.4</v>
      </c>
      <c r="M2323" s="2">
        <v>6674</v>
      </c>
      <c r="N2323" s="2">
        <v>6674</v>
      </c>
      <c r="O2323" s="2">
        <v>755.70489999999995</v>
      </c>
      <c r="P2323" s="2">
        <v>88.304900000000004</v>
      </c>
      <c r="Q2323" s="2">
        <v>883.04880000000003</v>
      </c>
      <c r="R2323" s="4">
        <v>0.11685101433551412</v>
      </c>
      <c r="T2323">
        <v>368618</v>
      </c>
      <c r="U2323" s="26"/>
      <c r="V2323" s="2"/>
      <c r="X2323" s="2">
        <v>6579000000</v>
      </c>
      <c r="Y2323" s="6">
        <v>7557.04882</v>
      </c>
      <c r="Z2323" s="38">
        <v>10010</v>
      </c>
      <c r="AA2323" s="86">
        <f>+((DETALLE_GD_1[[#This Row],[VALOR X UN (GD)]]-DETALLE_GD_1[[#This Row],[VALOR PPTO]])/DETALLE_GD_1[[#This Row],[VALOR PPTO]])</f>
        <v>-0.11685103537108199</v>
      </c>
      <c r="AB2323" s="2">
        <f>+DETALLE_GD_1[[#This Row],[VALOR PPTO]]*DETALLE_GD_1[[#This Row],[CANTIDAD RECIBIDA]]</f>
        <v>7557.0489999999991</v>
      </c>
      <c r="AC2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3" s="3">
        <f>+DETALLE_GD_1[[#This Row],[CANTIDAD SOLICITADA]]-DETALLE_GD_1[[#This Row],[DEVOLUCIÓN]]</f>
        <v>10</v>
      </c>
      <c r="AE2323" s="38">
        <f>+_xlfn.XLOOKUP(DETALLE_GD_1[[#This Row],[CODIGO]],PRODUCTOS[CODIGO],PRODUCTOS[DESC CORTA],"",0)</f>
        <v>0</v>
      </c>
    </row>
    <row r="2324" spans="1:31" x14ac:dyDescent="0.25">
      <c r="A2324" s="1">
        <v>46189</v>
      </c>
      <c r="B2324" s="1">
        <v>46189</v>
      </c>
      <c r="C2324" s="81" t="s">
        <v>169</v>
      </c>
      <c r="D2324" s="38">
        <v>6</v>
      </c>
      <c r="E2324" s="81" t="s">
        <v>169</v>
      </c>
      <c r="F2324">
        <v>602255</v>
      </c>
      <c r="G2324" s="81" t="s">
        <v>203</v>
      </c>
      <c r="H2324" s="81" t="s">
        <v>25</v>
      </c>
      <c r="I2324" s="3">
        <v>3</v>
      </c>
      <c r="J2324" s="3"/>
      <c r="K2324" s="26">
        <v>3</v>
      </c>
      <c r="L2324" s="2">
        <v>47890</v>
      </c>
      <c r="M2324" s="2">
        <v>143670</v>
      </c>
      <c r="N2324" s="2">
        <v>143670</v>
      </c>
      <c r="O2324" s="2">
        <v>47889.5</v>
      </c>
      <c r="P2324" s="2">
        <v>-0.5</v>
      </c>
      <c r="Q2324" s="2">
        <v>-1.5</v>
      </c>
      <c r="R2324" s="4">
        <v>-1.0440702032804683E-5</v>
      </c>
      <c r="T2324">
        <v>368618</v>
      </c>
      <c r="U2324" s="26"/>
      <c r="V2324" s="2"/>
      <c r="X2324" s="2">
        <v>6579000000</v>
      </c>
      <c r="Y2324" s="6">
        <v>143668.5</v>
      </c>
      <c r="Z2324" s="38">
        <v>10010</v>
      </c>
      <c r="AA2324" s="86">
        <f>+((DETALLE_GD_1[[#This Row],[VALOR X UN (GD)]]-DETALLE_GD_1[[#This Row],[VALOR PPTO]])/DETALLE_GD_1[[#This Row],[VALOR PPTO]])</f>
        <v>1.0440702032804685E-5</v>
      </c>
      <c r="AB2324" s="2">
        <f>+DETALLE_GD_1[[#This Row],[VALOR PPTO]]*DETALLE_GD_1[[#This Row],[CANTIDAD RECIBIDA]]</f>
        <v>143668.5</v>
      </c>
      <c r="AC2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4" s="3">
        <f>+DETALLE_GD_1[[#This Row],[CANTIDAD SOLICITADA]]-DETALLE_GD_1[[#This Row],[DEVOLUCIÓN]]</f>
        <v>3</v>
      </c>
      <c r="AE2324" s="38">
        <f>+_xlfn.XLOOKUP(DETALLE_GD_1[[#This Row],[CODIGO]],PRODUCTOS[CODIGO],PRODUCTOS[DESC CORTA],"",0)</f>
        <v>0</v>
      </c>
    </row>
    <row r="2325" spans="1:31" x14ac:dyDescent="0.25">
      <c r="A2325" s="1">
        <v>46189</v>
      </c>
      <c r="B2325" s="1">
        <v>46189</v>
      </c>
      <c r="C2325" s="81" t="s">
        <v>169</v>
      </c>
      <c r="D2325" s="38">
        <v>6</v>
      </c>
      <c r="E2325" s="81" t="s">
        <v>169</v>
      </c>
      <c r="F2325">
        <v>602254</v>
      </c>
      <c r="G2325" s="81" t="s">
        <v>214</v>
      </c>
      <c r="H2325" s="81" t="s">
        <v>25</v>
      </c>
      <c r="I2325" s="3">
        <v>3</v>
      </c>
      <c r="J2325" s="3"/>
      <c r="K2325" s="26">
        <v>3</v>
      </c>
      <c r="L2325" s="2">
        <v>46060</v>
      </c>
      <c r="M2325" s="2">
        <v>138180</v>
      </c>
      <c r="N2325" s="2">
        <v>138180</v>
      </c>
      <c r="O2325" s="2">
        <v>46060</v>
      </c>
      <c r="P2325" s="2">
        <v>0</v>
      </c>
      <c r="Q2325" s="2">
        <v>0</v>
      </c>
      <c r="R2325" s="4">
        <v>0</v>
      </c>
      <c r="T2325">
        <v>368618</v>
      </c>
      <c r="U2325" s="26"/>
      <c r="V2325" s="2"/>
      <c r="X2325" s="2">
        <v>6579000000</v>
      </c>
      <c r="Y2325" s="6">
        <v>138180</v>
      </c>
      <c r="Z2325" s="38">
        <v>10010</v>
      </c>
      <c r="AA2325" s="86">
        <f>+((DETALLE_GD_1[[#This Row],[VALOR X UN (GD)]]-DETALLE_GD_1[[#This Row],[VALOR PPTO]])/DETALLE_GD_1[[#This Row],[VALOR PPTO]])</f>
        <v>0</v>
      </c>
      <c r="AB2325" s="2">
        <f>+DETALLE_GD_1[[#This Row],[VALOR PPTO]]*DETALLE_GD_1[[#This Row],[CANTIDAD RECIBIDA]]</f>
        <v>138180</v>
      </c>
      <c r="AC2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5" s="3">
        <f>+DETALLE_GD_1[[#This Row],[CANTIDAD SOLICITADA]]-DETALLE_GD_1[[#This Row],[DEVOLUCIÓN]]</f>
        <v>3</v>
      </c>
      <c r="AE2325" s="38">
        <f>+_xlfn.XLOOKUP(DETALLE_GD_1[[#This Row],[CODIGO]],PRODUCTOS[CODIGO],PRODUCTOS[DESC CORTA],"",0)</f>
        <v>0</v>
      </c>
    </row>
    <row r="2326" spans="1:31" x14ac:dyDescent="0.25">
      <c r="A2326" s="1">
        <v>46189</v>
      </c>
      <c r="B2326" s="1">
        <v>46189</v>
      </c>
      <c r="C2326" s="81" t="s">
        <v>169</v>
      </c>
      <c r="D2326" s="38">
        <v>6</v>
      </c>
      <c r="E2326" s="81" t="s">
        <v>169</v>
      </c>
      <c r="F2326">
        <v>601047</v>
      </c>
      <c r="G2326" s="81" t="s">
        <v>129</v>
      </c>
      <c r="H2326" s="81" t="s">
        <v>25</v>
      </c>
      <c r="I2326" s="3">
        <v>3</v>
      </c>
      <c r="J2326" s="3"/>
      <c r="K2326" s="26">
        <v>3</v>
      </c>
      <c r="L2326" s="2">
        <v>47967.333299999998</v>
      </c>
      <c r="M2326" s="2">
        <v>143902</v>
      </c>
      <c r="N2326" s="2">
        <v>143902</v>
      </c>
      <c r="O2326" s="2">
        <v>50286.86</v>
      </c>
      <c r="P2326" s="2">
        <v>2319.5266999999999</v>
      </c>
      <c r="Q2326" s="2">
        <v>6958.58</v>
      </c>
      <c r="R2326" s="4">
        <v>4.6125899820880938E-2</v>
      </c>
      <c r="T2326">
        <v>368618</v>
      </c>
      <c r="U2326" s="26"/>
      <c r="V2326" s="2"/>
      <c r="X2326" s="2">
        <v>6579000000</v>
      </c>
      <c r="Y2326" s="6">
        <v>150860.58000000002</v>
      </c>
      <c r="Z2326" s="38">
        <v>10010</v>
      </c>
      <c r="AA2326" s="86">
        <f>+((DETALLE_GD_1[[#This Row],[VALOR X UN (GD)]]-DETALLE_GD_1[[#This Row],[VALOR PPTO]])/DETALLE_GD_1[[#This Row],[VALOR PPTO]])</f>
        <v>-4.6125900483744701E-2</v>
      </c>
      <c r="AB2326" s="2">
        <f>+DETALLE_GD_1[[#This Row],[VALOR PPTO]]*DETALLE_GD_1[[#This Row],[CANTIDAD RECIBIDA]]</f>
        <v>150860.58000000002</v>
      </c>
      <c r="AC2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6" s="3">
        <f>+DETALLE_GD_1[[#This Row],[CANTIDAD SOLICITADA]]-DETALLE_GD_1[[#This Row],[DEVOLUCIÓN]]</f>
        <v>3</v>
      </c>
      <c r="AE2326" s="38" t="str">
        <f>+_xlfn.XLOOKUP(DETALLE_GD_1[[#This Row],[CODIGO]],PRODUCTOS[CODIGO],PRODUCTOS[DESC CORTA],"",0)</f>
        <v>ESMALTE AL AGUA</v>
      </c>
    </row>
    <row r="2327" spans="1:31" x14ac:dyDescent="0.25">
      <c r="A2327" s="1">
        <v>46189</v>
      </c>
      <c r="B2327" s="1">
        <v>46189</v>
      </c>
      <c r="C2327" s="81" t="s">
        <v>169</v>
      </c>
      <c r="D2327" s="38">
        <v>6</v>
      </c>
      <c r="E2327" s="81" t="s">
        <v>169</v>
      </c>
      <c r="F2327">
        <v>2304008</v>
      </c>
      <c r="G2327" s="81" t="s">
        <v>707</v>
      </c>
      <c r="H2327" s="81" t="s">
        <v>31</v>
      </c>
      <c r="I2327" s="3">
        <v>12</v>
      </c>
      <c r="J2327" s="3"/>
      <c r="K2327" s="26">
        <v>12</v>
      </c>
      <c r="L2327" s="2">
        <v>2550</v>
      </c>
      <c r="M2327" s="2">
        <v>30600</v>
      </c>
      <c r="N2327" s="2">
        <v>30600</v>
      </c>
      <c r="O2327" s="2"/>
      <c r="P2327" s="2"/>
      <c r="Q2327" s="2">
        <v>-30600</v>
      </c>
      <c r="R2327" s="4"/>
      <c r="T2327">
        <v>368618</v>
      </c>
      <c r="U2327" s="26"/>
      <c r="V2327" s="2"/>
      <c r="X2327" s="2">
        <v>6579000000</v>
      </c>
      <c r="Y2327" s="6" t="s">
        <v>355</v>
      </c>
      <c r="Z2327" s="38">
        <v>10010</v>
      </c>
      <c r="AA2327" s="86" t="e">
        <f>+((DETALLE_GD_1[[#This Row],[VALOR X UN (GD)]]-DETALLE_GD_1[[#This Row],[VALOR PPTO]])/DETALLE_GD_1[[#This Row],[VALOR PPTO]])</f>
        <v>#DIV/0!</v>
      </c>
      <c r="AB2327" s="2">
        <f>+DETALLE_GD_1[[#This Row],[VALOR PPTO]]*DETALLE_GD_1[[#This Row],[CANTIDAD RECIBIDA]]</f>
        <v>0</v>
      </c>
      <c r="AC2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7" s="3">
        <f>+DETALLE_GD_1[[#This Row],[CANTIDAD SOLICITADA]]-DETALLE_GD_1[[#This Row],[DEVOLUCIÓN]]</f>
        <v>12</v>
      </c>
      <c r="AE2327" s="38" t="str">
        <f>+_xlfn.XLOOKUP(DETALLE_GD_1[[#This Row],[CODIGO]],PRODUCTOS[CODIGO],PRODUCTOS[DESC CORTA],"",0)</f>
        <v/>
      </c>
    </row>
    <row r="2328" spans="1:31" x14ac:dyDescent="0.25">
      <c r="A2328" s="1">
        <v>46189</v>
      </c>
      <c r="B2328" s="1">
        <v>46189</v>
      </c>
      <c r="C2328" s="81" t="s">
        <v>169</v>
      </c>
      <c r="D2328" s="38">
        <v>6</v>
      </c>
      <c r="E2328" s="81" t="s">
        <v>169</v>
      </c>
      <c r="F2328">
        <v>1803044</v>
      </c>
      <c r="G2328" s="81" t="s">
        <v>336</v>
      </c>
      <c r="H2328" s="81" t="s">
        <v>90</v>
      </c>
      <c r="I2328" s="3">
        <v>2</v>
      </c>
      <c r="J2328" s="3"/>
      <c r="K2328" s="26">
        <v>2</v>
      </c>
      <c r="L2328" s="2">
        <v>51876</v>
      </c>
      <c r="M2328" s="2">
        <v>103752</v>
      </c>
      <c r="N2328" s="2">
        <v>103752</v>
      </c>
      <c r="O2328" s="2">
        <v>52920</v>
      </c>
      <c r="P2328" s="2">
        <v>1044</v>
      </c>
      <c r="Q2328" s="2">
        <v>2088</v>
      </c>
      <c r="R2328" s="4">
        <v>1.9727891156462583E-2</v>
      </c>
      <c r="T2328">
        <v>368618</v>
      </c>
      <c r="U2328" s="26"/>
      <c r="V2328" s="2"/>
      <c r="X2328" s="2">
        <v>6579000000</v>
      </c>
      <c r="Y2328" s="6">
        <v>105840</v>
      </c>
      <c r="Z2328" s="38">
        <v>10010</v>
      </c>
      <c r="AA2328" s="86">
        <f>+((DETALLE_GD_1[[#This Row],[VALOR X UN (GD)]]-DETALLE_GD_1[[#This Row],[VALOR PPTO]])/DETALLE_GD_1[[#This Row],[VALOR PPTO]])</f>
        <v>-1.9727891156462583E-2</v>
      </c>
      <c r="AB2328" s="2">
        <f>+DETALLE_GD_1[[#This Row],[VALOR PPTO]]*DETALLE_GD_1[[#This Row],[CANTIDAD RECIBIDA]]</f>
        <v>105840</v>
      </c>
      <c r="AC2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8" s="3">
        <f>+DETALLE_GD_1[[#This Row],[CANTIDAD SOLICITADA]]-DETALLE_GD_1[[#This Row],[DEVOLUCIÓN]]</f>
        <v>2</v>
      </c>
      <c r="AE2328" s="38" t="str">
        <f>+_xlfn.XLOOKUP(DETALLE_GD_1[[#This Row],[CODIGO]],PRODUCTOS[CODIGO],PRODUCTOS[DESC CORTA],"",0)</f>
        <v/>
      </c>
    </row>
    <row r="2329" spans="1:31" x14ac:dyDescent="0.25">
      <c r="A2329" s="1">
        <v>46189</v>
      </c>
      <c r="B2329" s="1">
        <v>46189</v>
      </c>
      <c r="C2329" s="81" t="s">
        <v>169</v>
      </c>
      <c r="D2329" s="38">
        <v>6</v>
      </c>
      <c r="E2329" s="81" t="s">
        <v>169</v>
      </c>
      <c r="F2329">
        <v>307033</v>
      </c>
      <c r="G2329" s="81" t="s">
        <v>248</v>
      </c>
      <c r="H2329" s="81" t="s">
        <v>31</v>
      </c>
      <c r="I2329" s="3">
        <v>30</v>
      </c>
      <c r="J2329" s="3"/>
      <c r="K2329" s="26">
        <v>30</v>
      </c>
      <c r="L2329" s="2">
        <v>1889.6333</v>
      </c>
      <c r="M2329" s="2">
        <v>56689</v>
      </c>
      <c r="N2329" s="2">
        <v>56689</v>
      </c>
      <c r="O2329" s="2">
        <v>1889.0535</v>
      </c>
      <c r="P2329" s="2">
        <v>-0.57979999999999998</v>
      </c>
      <c r="Q2329" s="2">
        <v>-17.393699999999999</v>
      </c>
      <c r="R2329" s="4">
        <v>-3.0692053974599521E-4</v>
      </c>
      <c r="T2329">
        <v>368618</v>
      </c>
      <c r="U2329" s="26"/>
      <c r="V2329" s="2"/>
      <c r="X2329" s="2">
        <v>6579000000</v>
      </c>
      <c r="Y2329" s="6">
        <v>56671.606319999999</v>
      </c>
      <c r="Z2329" s="38">
        <v>10010</v>
      </c>
      <c r="AA2329" s="86">
        <f>+((DETALLE_GD_1[[#This Row],[VALOR X UN (GD)]]-DETALLE_GD_1[[#This Row],[VALOR PPTO]])/DETALLE_GD_1[[#This Row],[VALOR PPTO]])</f>
        <v>3.0692619346142256E-4</v>
      </c>
      <c r="AB2329" s="2">
        <f>+DETALLE_GD_1[[#This Row],[VALOR PPTO]]*DETALLE_GD_1[[#This Row],[CANTIDAD RECIBIDA]]</f>
        <v>56671.604999999996</v>
      </c>
      <c r="AC2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29" s="3">
        <f>+DETALLE_GD_1[[#This Row],[CANTIDAD SOLICITADA]]-DETALLE_GD_1[[#This Row],[DEVOLUCIÓN]]</f>
        <v>30</v>
      </c>
      <c r="AE2329" s="38">
        <f>+_xlfn.XLOOKUP(DETALLE_GD_1[[#This Row],[CODIGO]],PRODUCTOS[CODIGO],PRODUCTOS[DESC CORTA],"",0)</f>
        <v>0</v>
      </c>
    </row>
    <row r="2330" spans="1:31" x14ac:dyDescent="0.25">
      <c r="A2330" s="1">
        <v>46189</v>
      </c>
      <c r="B2330" s="1">
        <v>46189</v>
      </c>
      <c r="C2330" s="81" t="s">
        <v>169</v>
      </c>
      <c r="D2330" s="38">
        <v>6</v>
      </c>
      <c r="E2330" s="81" t="s">
        <v>169</v>
      </c>
      <c r="F2330">
        <v>1405040</v>
      </c>
      <c r="G2330" s="81" t="s">
        <v>451</v>
      </c>
      <c r="H2330" s="81" t="s">
        <v>31</v>
      </c>
      <c r="I2330" s="3">
        <v>6</v>
      </c>
      <c r="J2330" s="3"/>
      <c r="K2330" s="26">
        <v>6</v>
      </c>
      <c r="L2330" s="2">
        <v>7573.6666999999998</v>
      </c>
      <c r="M2330" s="2">
        <v>45442</v>
      </c>
      <c r="N2330" s="2">
        <v>45442</v>
      </c>
      <c r="O2330" s="2">
        <v>7568</v>
      </c>
      <c r="P2330" s="2">
        <v>-5.6666999999999996</v>
      </c>
      <c r="Q2330" s="2">
        <v>-34</v>
      </c>
      <c r="R2330" s="4">
        <v>-7.4876673713887023E-4</v>
      </c>
      <c r="T2330">
        <v>368618</v>
      </c>
      <c r="U2330" s="26"/>
      <c r="V2330" s="2"/>
      <c r="X2330" s="2">
        <v>6579000000</v>
      </c>
      <c r="Y2330" s="6">
        <v>45408</v>
      </c>
      <c r="Z2330" s="38">
        <v>10010</v>
      </c>
      <c r="AA2330" s="86">
        <f>+((DETALLE_GD_1[[#This Row],[VALOR X UN (GD)]]-DETALLE_GD_1[[#This Row],[VALOR PPTO]])/DETALLE_GD_1[[#This Row],[VALOR PPTO]])</f>
        <v>7.4877114164901746E-4</v>
      </c>
      <c r="AB2330" s="2">
        <f>+DETALLE_GD_1[[#This Row],[VALOR PPTO]]*DETALLE_GD_1[[#This Row],[CANTIDAD RECIBIDA]]</f>
        <v>45408</v>
      </c>
      <c r="AC2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0" s="3">
        <f>+DETALLE_GD_1[[#This Row],[CANTIDAD SOLICITADA]]-DETALLE_GD_1[[#This Row],[DEVOLUCIÓN]]</f>
        <v>6</v>
      </c>
      <c r="AE2330" s="38" t="str">
        <f>+_xlfn.XLOOKUP(DETALLE_GD_1[[#This Row],[CODIGO]],PRODUCTOS[CODIGO],PRODUCTOS[DESC CORTA],"",0)</f>
        <v>CEERRADURA BAÑO 815 TUBULAR</v>
      </c>
    </row>
    <row r="2331" spans="1:31" x14ac:dyDescent="0.25">
      <c r="A2331" s="1">
        <v>46189</v>
      </c>
      <c r="B2331" s="1">
        <v>46189</v>
      </c>
      <c r="C2331" s="81" t="s">
        <v>169</v>
      </c>
      <c r="D2331" s="38">
        <v>6</v>
      </c>
      <c r="E2331" s="81" t="s">
        <v>169</v>
      </c>
      <c r="F2331">
        <v>705028</v>
      </c>
      <c r="G2331" s="81" t="s">
        <v>72</v>
      </c>
      <c r="H2331" s="81" t="s">
        <v>18</v>
      </c>
      <c r="I2331" s="3">
        <v>40</v>
      </c>
      <c r="J2331" s="3"/>
      <c r="K2331" s="26">
        <v>40</v>
      </c>
      <c r="L2331" s="2">
        <v>22782</v>
      </c>
      <c r="M2331" s="2">
        <v>911280</v>
      </c>
      <c r="N2331" s="2">
        <v>911280</v>
      </c>
      <c r="O2331" s="2">
        <v>22927.086200000002</v>
      </c>
      <c r="P2331" s="2">
        <v>145.08619999999999</v>
      </c>
      <c r="Q2331" s="2">
        <v>5803.4483</v>
      </c>
      <c r="R2331" s="4">
        <v>6.3281572586272733E-3</v>
      </c>
      <c r="T2331">
        <v>368618</v>
      </c>
      <c r="U2331" s="26"/>
      <c r="V2331" s="2"/>
      <c r="X2331" s="2">
        <v>6579000000</v>
      </c>
      <c r="Y2331" s="6">
        <v>917083.44828000001</v>
      </c>
      <c r="Z2331" s="38">
        <v>10010</v>
      </c>
      <c r="AA2331" s="86">
        <f>+((DETALLE_GD_1[[#This Row],[VALOR X UN (GD)]]-DETALLE_GD_1[[#This Row],[VALOR PPTO]])/DETALLE_GD_1[[#This Row],[VALOR PPTO]])</f>
        <v>-6.3281569552436868E-3</v>
      </c>
      <c r="AB2331" s="2">
        <f>+DETALLE_GD_1[[#This Row],[VALOR PPTO]]*DETALLE_GD_1[[#This Row],[CANTIDAD RECIBIDA]]</f>
        <v>917083.44800000009</v>
      </c>
      <c r="AC23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1" s="3">
        <f>+DETALLE_GD_1[[#This Row],[CANTIDAD SOLICITADA]]-DETALLE_GD_1[[#This Row],[DEVOLUCIÓN]]</f>
        <v>40</v>
      </c>
      <c r="AE2331" s="38" t="str">
        <f>+_xlfn.XLOOKUP(DETALLE_GD_1[[#This Row],[CODIGO]],PRODUCTOS[CODIGO],PRODUCTOS[DESC CORTA],"",0)</f>
        <v>SIMPLISIMA</v>
      </c>
    </row>
    <row r="2332" spans="1:31" x14ac:dyDescent="0.25">
      <c r="A2332" s="1">
        <v>46189</v>
      </c>
      <c r="B2332" s="1">
        <v>46189</v>
      </c>
      <c r="C2332" s="81" t="s">
        <v>169</v>
      </c>
      <c r="D2332" s="38">
        <v>6</v>
      </c>
      <c r="E2332" s="81" t="s">
        <v>169</v>
      </c>
      <c r="F2332">
        <v>408042</v>
      </c>
      <c r="G2332" s="81" t="s">
        <v>144</v>
      </c>
      <c r="H2332" s="81" t="s">
        <v>36</v>
      </c>
      <c r="I2332" s="3">
        <v>3</v>
      </c>
      <c r="J2332" s="3"/>
      <c r="K2332" s="26">
        <v>3</v>
      </c>
      <c r="L2332" s="2">
        <v>35000</v>
      </c>
      <c r="M2332" s="2">
        <v>105000</v>
      </c>
      <c r="N2332" s="2">
        <v>105000</v>
      </c>
      <c r="O2332" s="2">
        <v>35000</v>
      </c>
      <c r="P2332" s="2">
        <v>0</v>
      </c>
      <c r="Q2332" s="2">
        <v>0</v>
      </c>
      <c r="R2332" s="4">
        <v>8.3153801304950006E-16</v>
      </c>
      <c r="T2332">
        <v>368618</v>
      </c>
      <c r="U2332" s="26"/>
      <c r="V2332" s="2"/>
      <c r="X2332" s="2">
        <v>6579000000</v>
      </c>
      <c r="Y2332" s="6">
        <v>105000.00000000007</v>
      </c>
      <c r="Z2332" s="38">
        <v>10010</v>
      </c>
      <c r="AA2332" s="86">
        <f>+((DETALLE_GD_1[[#This Row],[VALOR X UN (GD)]]-DETALLE_GD_1[[#This Row],[VALOR PPTO]])/DETALLE_GD_1[[#This Row],[VALOR PPTO]])</f>
        <v>0</v>
      </c>
      <c r="AB2332" s="2">
        <f>+DETALLE_GD_1[[#This Row],[VALOR PPTO]]*DETALLE_GD_1[[#This Row],[CANTIDAD RECIBIDA]]</f>
        <v>105000</v>
      </c>
      <c r="AC2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2" s="3">
        <f>+DETALLE_GD_1[[#This Row],[CANTIDAD SOLICITADA]]-DETALLE_GD_1[[#This Row],[DEVOLUCIÓN]]</f>
        <v>3</v>
      </c>
      <c r="AE2332" s="38" t="str">
        <f>+_xlfn.XLOOKUP(DETALLE_GD_1[[#This Row],[CODIGO]],PRODUCTOS[CODIGO],PRODUCTOS[DESC CORTA],"",0)</f>
        <v>CLAVO HELICOIDAL PROFIX</v>
      </c>
    </row>
    <row r="2333" spans="1:31" x14ac:dyDescent="0.25">
      <c r="A2333" s="1">
        <v>46189</v>
      </c>
      <c r="B2333" s="1">
        <v>46189</v>
      </c>
      <c r="C2333" s="81" t="s">
        <v>169</v>
      </c>
      <c r="D2333" s="38">
        <v>6</v>
      </c>
      <c r="E2333" s="81" t="s">
        <v>169</v>
      </c>
      <c r="F2333">
        <v>307032</v>
      </c>
      <c r="G2333" s="81" t="s">
        <v>186</v>
      </c>
      <c r="H2333" s="81" t="s">
        <v>137</v>
      </c>
      <c r="I2333" s="3">
        <v>60</v>
      </c>
      <c r="J2333" s="3"/>
      <c r="K2333" s="26">
        <v>60</v>
      </c>
      <c r="L2333" s="2">
        <v>2277.4832999999999</v>
      </c>
      <c r="M2333" s="2">
        <v>136649</v>
      </c>
      <c r="N2333" s="2">
        <v>136649</v>
      </c>
      <c r="O2333" s="2">
        <v>2378.375</v>
      </c>
      <c r="P2333" s="2">
        <v>100.8917</v>
      </c>
      <c r="Q2333" s="2">
        <v>6053.5024999999996</v>
      </c>
      <c r="R2333" s="4">
        <v>4.2420436612152737E-2</v>
      </c>
      <c r="T2333">
        <v>368618</v>
      </c>
      <c r="U2333" s="26"/>
      <c r="V2333" s="2"/>
      <c r="X2333" s="2">
        <v>6579000000</v>
      </c>
      <c r="Y2333" s="6">
        <v>142702.50245999999</v>
      </c>
      <c r="Z2333" s="38">
        <v>10010</v>
      </c>
      <c r="AA2333" s="86">
        <f>+((DETALLE_GD_1[[#This Row],[VALOR X UN (GD)]]-DETALLE_GD_1[[#This Row],[VALOR PPTO]])/DETALLE_GD_1[[#This Row],[VALOR PPTO]])</f>
        <v>-4.2420434119934881E-2</v>
      </c>
      <c r="AB2333" s="2">
        <f>+DETALLE_GD_1[[#This Row],[VALOR PPTO]]*DETALLE_GD_1[[#This Row],[CANTIDAD RECIBIDA]]</f>
        <v>142702.5</v>
      </c>
      <c r="AC2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3" s="3">
        <f>+DETALLE_GD_1[[#This Row],[CANTIDAD SOLICITADA]]-DETALLE_GD_1[[#This Row],[DEVOLUCIÓN]]</f>
        <v>60</v>
      </c>
      <c r="AE2333" s="38">
        <f>+_xlfn.XLOOKUP(DETALLE_GD_1[[#This Row],[CODIGO]],PRODUCTOS[CODIGO],PRODUCTOS[DESC CORTA],"",0)</f>
        <v>0</v>
      </c>
    </row>
    <row r="2334" spans="1:31" x14ac:dyDescent="0.25">
      <c r="A2334" s="1">
        <v>46189</v>
      </c>
      <c r="B2334" s="1">
        <v>46189</v>
      </c>
      <c r="C2334" s="81" t="s">
        <v>169</v>
      </c>
      <c r="D2334" s="38">
        <v>6</v>
      </c>
      <c r="E2334" s="81" t="s">
        <v>169</v>
      </c>
      <c r="F2334">
        <v>609008</v>
      </c>
      <c r="G2334" s="81" t="s">
        <v>57</v>
      </c>
      <c r="H2334" s="81" t="s">
        <v>58</v>
      </c>
      <c r="I2334" s="3">
        <v>5</v>
      </c>
      <c r="J2334" s="3"/>
      <c r="K2334" s="26">
        <v>5</v>
      </c>
      <c r="L2334" s="2">
        <v>2381.8000000000002</v>
      </c>
      <c r="M2334" s="2">
        <v>11909</v>
      </c>
      <c r="N2334" s="2">
        <v>11909</v>
      </c>
      <c r="O2334" s="2">
        <v>2130.7573000000002</v>
      </c>
      <c r="P2334" s="2">
        <v>-251.0427</v>
      </c>
      <c r="Q2334" s="2">
        <v>-1255.2135000000001</v>
      </c>
      <c r="R2334" s="4">
        <v>-0.11781852809881958</v>
      </c>
      <c r="T2334">
        <v>368618</v>
      </c>
      <c r="U2334" s="26"/>
      <c r="V2334" s="2"/>
      <c r="X2334" s="2">
        <v>6579000000</v>
      </c>
      <c r="Y2334" s="6">
        <v>10653.786550000001</v>
      </c>
      <c r="Z2334" s="38">
        <v>10010</v>
      </c>
      <c r="AA2334" s="86">
        <f>+((DETALLE_GD_1[[#This Row],[VALOR X UN (GD)]]-DETALLE_GD_1[[#This Row],[VALOR PPTO]])/DETALLE_GD_1[[#This Row],[VALOR PPTO]])</f>
        <v>0.11781853334492856</v>
      </c>
      <c r="AB2334" s="2">
        <f>+DETALLE_GD_1[[#This Row],[VALOR PPTO]]*DETALLE_GD_1[[#This Row],[CANTIDAD RECIBIDA]]</f>
        <v>10653.786500000002</v>
      </c>
      <c r="AC2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4" s="3">
        <f>+DETALLE_GD_1[[#This Row],[CANTIDAD SOLICITADA]]-DETALLE_GD_1[[#This Row],[DEVOLUCIÓN]]</f>
        <v>5</v>
      </c>
      <c r="AE2334" s="38" t="str">
        <f>+_xlfn.XLOOKUP(DETALLE_GD_1[[#This Row],[CODIGO]],PRODUCTOS[CODIGO],PRODUCTOS[DESC CORTA],"",0)</f>
        <v>DUCO</v>
      </c>
    </row>
    <row r="2335" spans="1:31" x14ac:dyDescent="0.25">
      <c r="A2335" s="1">
        <v>46190</v>
      </c>
      <c r="B2335" s="1">
        <v>46190</v>
      </c>
      <c r="C2335" s="81" t="s">
        <v>169</v>
      </c>
      <c r="D2335" s="38">
        <v>6</v>
      </c>
      <c r="E2335" s="81" t="s">
        <v>169</v>
      </c>
      <c r="F2335">
        <v>1805340</v>
      </c>
      <c r="G2335" s="81" t="s">
        <v>298</v>
      </c>
      <c r="H2335" s="81" t="s">
        <v>31</v>
      </c>
      <c r="I2335" s="3">
        <v>10</v>
      </c>
      <c r="J2335" s="3"/>
      <c r="K2335" s="26">
        <v>10</v>
      </c>
      <c r="L2335" s="2">
        <v>19400</v>
      </c>
      <c r="M2335" s="2">
        <v>194000</v>
      </c>
      <c r="N2335" s="2">
        <v>194000</v>
      </c>
      <c r="O2335" s="2">
        <v>19400</v>
      </c>
      <c r="P2335" s="2">
        <v>0</v>
      </c>
      <c r="Q2335" s="2">
        <v>0</v>
      </c>
      <c r="R2335" s="4">
        <v>0</v>
      </c>
      <c r="T2335">
        <v>318623</v>
      </c>
      <c r="U2335" s="26" t="s">
        <v>2013</v>
      </c>
      <c r="V2335" s="2">
        <v>194000</v>
      </c>
      <c r="X2335" s="2">
        <v>6579000000</v>
      </c>
      <c r="Y2335" s="6">
        <v>194000</v>
      </c>
      <c r="Z2335" s="38">
        <v>10010</v>
      </c>
      <c r="AA2335" s="86">
        <f>+((DETALLE_GD_1[[#This Row],[VALOR X UN (GD)]]-DETALLE_GD_1[[#This Row],[VALOR PPTO]])/DETALLE_GD_1[[#This Row],[VALOR PPTO]])</f>
        <v>0</v>
      </c>
      <c r="AB2335" s="2">
        <f>+DETALLE_GD_1[[#This Row],[VALOR PPTO]]*DETALLE_GD_1[[#This Row],[CANTIDAD RECIBIDA]]</f>
        <v>194000</v>
      </c>
      <c r="AC2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5" s="3">
        <f>+DETALLE_GD_1[[#This Row],[CANTIDAD SOLICITADA]]-DETALLE_GD_1[[#This Row],[DEVOLUCIÓN]]</f>
        <v>10</v>
      </c>
      <c r="AE2335" s="38" t="str">
        <f>+_xlfn.XLOOKUP(DETALLE_GD_1[[#This Row],[CODIGO]],PRODUCTOS[CODIGO],PRODUCTOS[DESC CORTA],"",0)</f>
        <v>EXTRT</v>
      </c>
    </row>
    <row r="2336" spans="1:31" x14ac:dyDescent="0.25">
      <c r="A2336" s="1">
        <v>46190</v>
      </c>
      <c r="B2336" s="1">
        <v>46190</v>
      </c>
      <c r="C2336" s="81" t="s">
        <v>169</v>
      </c>
      <c r="D2336" s="38">
        <v>6</v>
      </c>
      <c r="E2336" s="81" t="s">
        <v>169</v>
      </c>
      <c r="F2336">
        <v>2302017</v>
      </c>
      <c r="G2336" s="81" t="s">
        <v>156</v>
      </c>
      <c r="H2336" s="81" t="s">
        <v>25</v>
      </c>
      <c r="I2336" s="3">
        <v>4</v>
      </c>
      <c r="J2336" s="3"/>
      <c r="K2336" s="26">
        <v>4</v>
      </c>
      <c r="L2336" s="2">
        <v>85334</v>
      </c>
      <c r="M2336" s="2">
        <v>341336</v>
      </c>
      <c r="N2336" s="2">
        <v>341336</v>
      </c>
      <c r="O2336" s="2">
        <v>81197.881599999993</v>
      </c>
      <c r="P2336" s="2">
        <v>-4136.1184000000003</v>
      </c>
      <c r="Q2336" s="2">
        <v>-16544.473699999999</v>
      </c>
      <c r="R2336" s="4">
        <v>-5.093874791518866E-2</v>
      </c>
      <c r="T2336">
        <v>318681</v>
      </c>
      <c r="U2336" s="26" t="s">
        <v>2016</v>
      </c>
      <c r="V2336" s="2">
        <v>341336</v>
      </c>
      <c r="X2336" s="2">
        <v>6579000000</v>
      </c>
      <c r="Y2336" s="6">
        <v>324791.52631599992</v>
      </c>
      <c r="Z2336" s="38">
        <v>10010</v>
      </c>
      <c r="AA2336" s="86">
        <f>+((DETALLE_GD_1[[#This Row],[VALOR X UN (GD)]]-DETALLE_GD_1[[#This Row],[VALOR PPTO]])/DETALLE_GD_1[[#This Row],[VALOR PPTO]])</f>
        <v>5.0938747643386878E-2</v>
      </c>
      <c r="AB2336" s="2">
        <f>+DETALLE_GD_1[[#This Row],[VALOR PPTO]]*DETALLE_GD_1[[#This Row],[CANTIDAD RECIBIDA]]</f>
        <v>324791.52639999997</v>
      </c>
      <c r="AC2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6" s="3">
        <f>+DETALLE_GD_1[[#This Row],[CANTIDAD SOLICITADA]]-DETALLE_GD_1[[#This Row],[DEVOLUCIÓN]]</f>
        <v>4</v>
      </c>
      <c r="AE2336" s="38">
        <f>+_xlfn.XLOOKUP(DETALLE_GD_1[[#This Row],[CODIGO]],PRODUCTOS[CODIGO],PRODUCTOS[DESC CORTA],"",0)</f>
        <v>0</v>
      </c>
    </row>
    <row r="2337" spans="1:31" x14ac:dyDescent="0.25">
      <c r="A2337" s="1">
        <v>46190</v>
      </c>
      <c r="B2337" s="1">
        <v>46190</v>
      </c>
      <c r="C2337" s="81" t="s">
        <v>169</v>
      </c>
      <c r="D2337" s="38">
        <v>6</v>
      </c>
      <c r="E2337" s="81" t="s">
        <v>169</v>
      </c>
      <c r="F2337">
        <v>304002</v>
      </c>
      <c r="G2337" s="81" t="s">
        <v>37</v>
      </c>
      <c r="H2337" s="81" t="s">
        <v>18</v>
      </c>
      <c r="I2337" s="3">
        <v>360</v>
      </c>
      <c r="J2337" s="3"/>
      <c r="K2337" s="26">
        <v>360</v>
      </c>
      <c r="L2337" s="2">
        <v>21648.838899999999</v>
      </c>
      <c r="M2337" s="2">
        <v>7793582</v>
      </c>
      <c r="N2337" s="2">
        <v>7793582</v>
      </c>
      <c r="O2337" s="2">
        <v>21246.5072</v>
      </c>
      <c r="P2337" s="2">
        <v>-402.33170000000001</v>
      </c>
      <c r="Q2337" s="2">
        <v>-144839.42490000001</v>
      </c>
      <c r="R2337" s="4">
        <v>-1.8936370716919278E-2</v>
      </c>
      <c r="T2337">
        <v>318663</v>
      </c>
      <c r="U2337" s="26" t="s">
        <v>2025</v>
      </c>
      <c r="V2337" s="2">
        <v>7793582</v>
      </c>
      <c r="X2337" s="2">
        <v>6579000000</v>
      </c>
      <c r="Y2337" s="6">
        <v>7648742.5750799999</v>
      </c>
      <c r="Z2337" s="38">
        <v>10010</v>
      </c>
      <c r="AA2337" s="86">
        <f>+((DETALLE_GD_1[[#This Row],[VALOR X UN (GD)]]-DETALLE_GD_1[[#This Row],[VALOR PPTO]])/DETALLE_GD_1[[#This Row],[VALOR PPTO]])</f>
        <v>1.8936368985863185E-2</v>
      </c>
      <c r="AB2337" s="2">
        <f>+DETALLE_GD_1[[#This Row],[VALOR PPTO]]*DETALLE_GD_1[[#This Row],[CANTIDAD RECIBIDA]]</f>
        <v>7648742.5920000002</v>
      </c>
      <c r="AC23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37" s="3">
        <f>+DETALLE_GD_1[[#This Row],[CANTIDAD SOLICITADA]]-DETALLE_GD_1[[#This Row],[DEVOLUCIÓN]]</f>
        <v>360</v>
      </c>
      <c r="AE2337" s="38" t="str">
        <f>+_xlfn.XLOOKUP(DETALLE_GD_1[[#This Row],[CODIGO]],PRODUCTOS[CODIGO],PRODUCTOS[DESC CORTA],"",0)</f>
        <v>SMARTPANEL</v>
      </c>
    </row>
    <row r="2338" spans="1:31" x14ac:dyDescent="0.25">
      <c r="A2338" s="1">
        <v>46190</v>
      </c>
      <c r="B2338" s="1">
        <v>46190</v>
      </c>
      <c r="C2338" s="81" t="s">
        <v>169</v>
      </c>
      <c r="D2338" s="38">
        <v>6</v>
      </c>
      <c r="E2338" s="81" t="s">
        <v>169</v>
      </c>
      <c r="F2338">
        <v>404792</v>
      </c>
      <c r="G2338" s="81" t="s">
        <v>2006</v>
      </c>
      <c r="H2338" s="81" t="s">
        <v>36</v>
      </c>
      <c r="I2338" s="3">
        <v>10</v>
      </c>
      <c r="J2338" s="3"/>
      <c r="K2338" s="26">
        <v>10</v>
      </c>
      <c r="L2338" s="2">
        <v>18351.8</v>
      </c>
      <c r="M2338" s="2">
        <v>183518</v>
      </c>
      <c r="N2338" s="2">
        <v>183518</v>
      </c>
      <c r="O2338" s="2"/>
      <c r="P2338" s="2"/>
      <c r="Q2338" s="2">
        <v>-183518</v>
      </c>
      <c r="R2338" s="4"/>
      <c r="T2338">
        <v>318659</v>
      </c>
      <c r="U2338" s="26" t="s">
        <v>2012</v>
      </c>
      <c r="V2338" s="2">
        <v>582839</v>
      </c>
      <c r="X2338" s="2">
        <v>6579000000</v>
      </c>
      <c r="Y2338" s="6" t="s">
        <v>355</v>
      </c>
      <c r="Z2338" s="38">
        <v>10010</v>
      </c>
      <c r="AA2338" s="86" t="e">
        <f>+((DETALLE_GD_1[[#This Row],[VALOR X UN (GD)]]-DETALLE_GD_1[[#This Row],[VALOR PPTO]])/DETALLE_GD_1[[#This Row],[VALOR PPTO]])</f>
        <v>#DIV/0!</v>
      </c>
      <c r="AB2338" s="2">
        <f>+DETALLE_GD_1[[#This Row],[VALOR PPTO]]*DETALLE_GD_1[[#This Row],[CANTIDAD RECIBIDA]]</f>
        <v>0</v>
      </c>
      <c r="AC2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8" s="3">
        <f>+DETALLE_GD_1[[#This Row],[CANTIDAD SOLICITADA]]-DETALLE_GD_1[[#This Row],[DEVOLUCIÓN]]</f>
        <v>10</v>
      </c>
      <c r="AE2338" s="38" t="str">
        <f>+_xlfn.XLOOKUP(DETALLE_GD_1[[#This Row],[CODIGO]],PRODUCTOS[CODIGO],PRODUCTOS[DESC CORTA],"",0)</f>
        <v/>
      </c>
    </row>
    <row r="2339" spans="1:31" x14ac:dyDescent="0.25">
      <c r="A2339" s="1">
        <v>46190</v>
      </c>
      <c r="B2339" s="1">
        <v>46190</v>
      </c>
      <c r="C2339" s="81" t="s">
        <v>169</v>
      </c>
      <c r="D2339" s="38">
        <v>6</v>
      </c>
      <c r="E2339" s="81" t="s">
        <v>169</v>
      </c>
      <c r="F2339">
        <v>2302119</v>
      </c>
      <c r="G2339" s="81" t="s">
        <v>74</v>
      </c>
      <c r="H2339" s="81" t="s">
        <v>31</v>
      </c>
      <c r="I2339" s="3">
        <v>24</v>
      </c>
      <c r="J2339" s="3"/>
      <c r="K2339" s="26">
        <v>24</v>
      </c>
      <c r="L2339" s="2">
        <v>3679.875</v>
      </c>
      <c r="M2339" s="2">
        <v>88317</v>
      </c>
      <c r="N2339" s="2">
        <v>88317</v>
      </c>
      <c r="O2339" s="2">
        <v>3671</v>
      </c>
      <c r="P2339" s="2">
        <v>-8.875</v>
      </c>
      <c r="Q2339" s="2">
        <v>-213</v>
      </c>
      <c r="R2339" s="4">
        <v>-2.4175973849087443E-3</v>
      </c>
      <c r="T2339">
        <v>318659</v>
      </c>
      <c r="U2339" s="26"/>
      <c r="V2339" s="2"/>
      <c r="X2339" s="2">
        <v>6579000000</v>
      </c>
      <c r="Y2339" s="6">
        <v>88104</v>
      </c>
      <c r="Z2339" s="38">
        <v>10010</v>
      </c>
      <c r="AA2339" s="86">
        <f>+((DETALLE_GD_1[[#This Row],[VALOR X UN (GD)]]-DETALLE_GD_1[[#This Row],[VALOR PPTO]])/DETALLE_GD_1[[#This Row],[VALOR PPTO]])</f>
        <v>2.4175973849087443E-3</v>
      </c>
      <c r="AB2339" s="2">
        <f>+DETALLE_GD_1[[#This Row],[VALOR PPTO]]*DETALLE_GD_1[[#This Row],[CANTIDAD RECIBIDA]]</f>
        <v>88104</v>
      </c>
      <c r="AC2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39" s="3">
        <f>+DETALLE_GD_1[[#This Row],[CANTIDAD SOLICITADA]]-DETALLE_GD_1[[#This Row],[DEVOLUCIÓN]]</f>
        <v>24</v>
      </c>
      <c r="AE2339" s="38" t="str">
        <f>+_xlfn.XLOOKUP(DETALLE_GD_1[[#This Row],[CODIGO]],PRODUCTOS[CODIGO],PRODUCTOS[DESC CORTA],"",0)</f>
        <v>SELLO</v>
      </c>
    </row>
    <row r="2340" spans="1:31" x14ac:dyDescent="0.25">
      <c r="A2340" s="1">
        <v>46190</v>
      </c>
      <c r="B2340" s="1">
        <v>46190</v>
      </c>
      <c r="C2340" s="81" t="s">
        <v>169</v>
      </c>
      <c r="D2340" s="38">
        <v>6</v>
      </c>
      <c r="E2340" s="81" t="s">
        <v>169</v>
      </c>
      <c r="F2340">
        <v>1405039</v>
      </c>
      <c r="G2340" s="81" t="s">
        <v>314</v>
      </c>
      <c r="H2340" s="81" t="s">
        <v>31</v>
      </c>
      <c r="I2340" s="3">
        <v>5</v>
      </c>
      <c r="J2340" s="3"/>
      <c r="K2340" s="26">
        <v>5</v>
      </c>
      <c r="L2340" s="2">
        <v>7636.6</v>
      </c>
      <c r="M2340" s="2">
        <v>38183</v>
      </c>
      <c r="N2340" s="2">
        <v>38183</v>
      </c>
      <c r="O2340" s="2">
        <v>7596</v>
      </c>
      <c r="P2340" s="2">
        <v>-40.6</v>
      </c>
      <c r="Q2340" s="2">
        <v>-203</v>
      </c>
      <c r="R2340" s="4">
        <v>-5.3449183780937817E-3</v>
      </c>
      <c r="T2340">
        <v>318659</v>
      </c>
      <c r="U2340" s="26"/>
      <c r="V2340" s="2"/>
      <c r="X2340" s="2">
        <v>6579000000</v>
      </c>
      <c r="Y2340" s="6">
        <v>37980</v>
      </c>
      <c r="Z2340" s="38">
        <v>10010</v>
      </c>
      <c r="AA2340" s="86">
        <f>+((DETALLE_GD_1[[#This Row],[VALOR X UN (GD)]]-DETALLE_GD_1[[#This Row],[VALOR PPTO]])/DETALLE_GD_1[[#This Row],[VALOR PPTO]])</f>
        <v>5.3449183780937817E-3</v>
      </c>
      <c r="AB2340" s="2">
        <f>+DETALLE_GD_1[[#This Row],[VALOR PPTO]]*DETALLE_GD_1[[#This Row],[CANTIDAD RECIBIDA]]</f>
        <v>37980</v>
      </c>
      <c r="AC2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0" s="3">
        <f>+DETALLE_GD_1[[#This Row],[CANTIDAD SOLICITADA]]-DETALLE_GD_1[[#This Row],[DEVOLUCIÓN]]</f>
        <v>5</v>
      </c>
      <c r="AE2340" s="38" t="str">
        <f>+_xlfn.XLOOKUP(DETALLE_GD_1[[#This Row],[CODIGO]],PRODUCTOS[CODIGO],PRODUCTOS[DESC CORTA],"",0)</f>
        <v>CERRADURA INOX 304</v>
      </c>
    </row>
    <row r="2341" spans="1:31" x14ac:dyDescent="0.25">
      <c r="A2341" s="1">
        <v>46190</v>
      </c>
      <c r="B2341" s="1">
        <v>46190</v>
      </c>
      <c r="C2341" s="81" t="s">
        <v>169</v>
      </c>
      <c r="D2341" s="38">
        <v>6</v>
      </c>
      <c r="E2341" s="81" t="s">
        <v>169</v>
      </c>
      <c r="F2341">
        <v>1405040</v>
      </c>
      <c r="G2341" s="81" t="s">
        <v>451</v>
      </c>
      <c r="H2341" s="81" t="s">
        <v>31</v>
      </c>
      <c r="I2341" s="3">
        <v>10</v>
      </c>
      <c r="J2341" s="3"/>
      <c r="K2341" s="26">
        <v>10</v>
      </c>
      <c r="L2341" s="2">
        <v>7573.7</v>
      </c>
      <c r="M2341" s="2">
        <v>75737</v>
      </c>
      <c r="N2341" s="2">
        <v>75737</v>
      </c>
      <c r="O2341" s="2">
        <v>7568</v>
      </c>
      <c r="P2341" s="2">
        <v>-5.7</v>
      </c>
      <c r="Q2341" s="2">
        <v>-57</v>
      </c>
      <c r="R2341" s="4">
        <v>-7.5317124735726972E-4</v>
      </c>
      <c r="T2341">
        <v>318659</v>
      </c>
      <c r="U2341" s="26"/>
      <c r="V2341" s="2"/>
      <c r="X2341" s="2">
        <v>6579000000</v>
      </c>
      <c r="Y2341" s="6">
        <v>75680</v>
      </c>
      <c r="Z2341" s="38">
        <v>10010</v>
      </c>
      <c r="AA2341" s="86">
        <f>+((DETALLE_GD_1[[#This Row],[VALOR X UN (GD)]]-DETALLE_GD_1[[#This Row],[VALOR PPTO]])/DETALLE_GD_1[[#This Row],[VALOR PPTO]])</f>
        <v>7.5317124735726983E-4</v>
      </c>
      <c r="AB2341" s="2">
        <f>+DETALLE_GD_1[[#This Row],[VALOR PPTO]]*DETALLE_GD_1[[#This Row],[CANTIDAD RECIBIDA]]</f>
        <v>75680</v>
      </c>
      <c r="AC2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1" s="3">
        <f>+DETALLE_GD_1[[#This Row],[CANTIDAD SOLICITADA]]-DETALLE_GD_1[[#This Row],[DEVOLUCIÓN]]</f>
        <v>10</v>
      </c>
      <c r="AE2341" s="38" t="str">
        <f>+_xlfn.XLOOKUP(DETALLE_GD_1[[#This Row],[CODIGO]],PRODUCTOS[CODIGO],PRODUCTOS[DESC CORTA],"",0)</f>
        <v>CEERRADURA BAÑO 815 TUBULAR</v>
      </c>
    </row>
    <row r="2342" spans="1:31" x14ac:dyDescent="0.25">
      <c r="A2342" s="1">
        <v>46190</v>
      </c>
      <c r="B2342" s="1">
        <v>46190</v>
      </c>
      <c r="C2342" s="81" t="s">
        <v>169</v>
      </c>
      <c r="D2342" s="38">
        <v>6</v>
      </c>
      <c r="E2342" s="81" t="s">
        <v>169</v>
      </c>
      <c r="F2342">
        <v>307096</v>
      </c>
      <c r="G2342" s="81" t="s">
        <v>249</v>
      </c>
      <c r="H2342" s="81" t="s">
        <v>137</v>
      </c>
      <c r="I2342" s="3">
        <v>50</v>
      </c>
      <c r="J2342" s="3"/>
      <c r="K2342" s="26">
        <v>50</v>
      </c>
      <c r="L2342" s="2">
        <v>1824.24</v>
      </c>
      <c r="M2342" s="2">
        <v>91212</v>
      </c>
      <c r="N2342" s="2">
        <v>91212</v>
      </c>
      <c r="O2342" s="2">
        <v>2095.3501000000001</v>
      </c>
      <c r="P2342" s="2">
        <v>271.11009999999999</v>
      </c>
      <c r="Q2342" s="2">
        <v>13555.5064</v>
      </c>
      <c r="R2342" s="4">
        <v>0.12938655227486268</v>
      </c>
      <c r="T2342">
        <v>318659</v>
      </c>
      <c r="U2342" s="26"/>
      <c r="V2342" s="2"/>
      <c r="X2342" s="2">
        <v>6579000000</v>
      </c>
      <c r="Y2342" s="6">
        <v>104767.50644999991</v>
      </c>
      <c r="Z2342" s="38">
        <v>10010</v>
      </c>
      <c r="AA2342" s="86">
        <f>+((DETALLE_GD_1[[#This Row],[VALOR X UN (GD)]]-DETALLE_GD_1[[#This Row],[VALOR PPTO]])/DETALLE_GD_1[[#This Row],[VALOR PPTO]])</f>
        <v>-0.12938654022542587</v>
      </c>
      <c r="AB2342" s="2">
        <f>+DETALLE_GD_1[[#This Row],[VALOR PPTO]]*DETALLE_GD_1[[#This Row],[CANTIDAD RECIBIDA]]</f>
        <v>104767.505</v>
      </c>
      <c r="AC23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42" s="3">
        <f>+DETALLE_GD_1[[#This Row],[CANTIDAD SOLICITADA]]-DETALLE_GD_1[[#This Row],[DEVOLUCIÓN]]</f>
        <v>50</v>
      </c>
      <c r="AE2342" s="38" t="str">
        <f>+_xlfn.XLOOKUP(DETALLE_GD_1[[#This Row],[CODIGO]],PRODUCTOS[CODIGO],PRODUCTOS[DESC CORTA],"",0)</f>
        <v>CUBREJUNTA</v>
      </c>
    </row>
    <row r="2343" spans="1:31" x14ac:dyDescent="0.25">
      <c r="A2343" s="1">
        <v>46190</v>
      </c>
      <c r="B2343" s="1">
        <v>46190</v>
      </c>
      <c r="C2343" s="81" t="s">
        <v>169</v>
      </c>
      <c r="D2343" s="38">
        <v>6</v>
      </c>
      <c r="E2343" s="81" t="s">
        <v>169</v>
      </c>
      <c r="F2343">
        <v>307033</v>
      </c>
      <c r="G2343" s="81" t="s">
        <v>248</v>
      </c>
      <c r="H2343" s="81" t="s">
        <v>31</v>
      </c>
      <c r="I2343" s="3">
        <v>50</v>
      </c>
      <c r="J2343" s="3"/>
      <c r="K2343" s="26">
        <v>50</v>
      </c>
      <c r="L2343" s="2">
        <v>1889.62</v>
      </c>
      <c r="M2343" s="2">
        <v>94481</v>
      </c>
      <c r="N2343" s="2">
        <v>94481</v>
      </c>
      <c r="O2343" s="2">
        <v>1889.0535</v>
      </c>
      <c r="P2343" s="2">
        <v>-0.5665</v>
      </c>
      <c r="Q2343" s="2">
        <v>-28.322800000000001</v>
      </c>
      <c r="R2343" s="4">
        <v>-2.9986233148297494E-4</v>
      </c>
      <c r="T2343">
        <v>318659</v>
      </c>
      <c r="U2343" s="26"/>
      <c r="V2343" s="2"/>
      <c r="X2343" s="2">
        <v>6579000000</v>
      </c>
      <c r="Y2343" s="6">
        <v>94452.677199999991</v>
      </c>
      <c r="Z2343" s="38">
        <v>10010</v>
      </c>
      <c r="AA2343" s="86">
        <f>+((DETALLE_GD_1[[#This Row],[VALOR X UN (GD)]]-DETALLE_GD_1[[#This Row],[VALOR PPTO]])/DETALLE_GD_1[[#This Row],[VALOR PPTO]])</f>
        <v>2.9988563055514597E-4</v>
      </c>
      <c r="AB2343" s="2">
        <f>+DETALLE_GD_1[[#This Row],[VALOR PPTO]]*DETALLE_GD_1[[#This Row],[CANTIDAD RECIBIDA]]</f>
        <v>94452.675000000003</v>
      </c>
      <c r="AC2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3" s="3">
        <f>+DETALLE_GD_1[[#This Row],[CANTIDAD SOLICITADA]]-DETALLE_GD_1[[#This Row],[DEVOLUCIÓN]]</f>
        <v>50</v>
      </c>
      <c r="AE2343" s="38">
        <f>+_xlfn.XLOOKUP(DETALLE_GD_1[[#This Row],[CODIGO]],PRODUCTOS[CODIGO],PRODUCTOS[DESC CORTA],"",0)</f>
        <v>0</v>
      </c>
    </row>
    <row r="2344" spans="1:31" x14ac:dyDescent="0.25">
      <c r="A2344" s="1">
        <v>46190</v>
      </c>
      <c r="B2344" s="1">
        <v>46190</v>
      </c>
      <c r="C2344" s="81" t="s">
        <v>169</v>
      </c>
      <c r="D2344" s="38">
        <v>6</v>
      </c>
      <c r="E2344" s="81" t="s">
        <v>169</v>
      </c>
      <c r="F2344">
        <v>1610023</v>
      </c>
      <c r="G2344" s="81" t="s">
        <v>351</v>
      </c>
      <c r="H2344" s="81" t="s">
        <v>28</v>
      </c>
      <c r="I2344" s="3">
        <v>5</v>
      </c>
      <c r="J2344" s="3"/>
      <c r="K2344" s="26">
        <v>5</v>
      </c>
      <c r="L2344" s="2">
        <v>2278.1999999999998</v>
      </c>
      <c r="M2344" s="2">
        <v>11391</v>
      </c>
      <c r="N2344" s="2">
        <v>11391</v>
      </c>
      <c r="O2344" s="2">
        <v>2109.0585000000001</v>
      </c>
      <c r="P2344" s="2">
        <v>-169.14150000000001</v>
      </c>
      <c r="Q2344" s="2">
        <v>-845.70730000000003</v>
      </c>
      <c r="R2344" s="4">
        <v>-8.0197611698158158E-2</v>
      </c>
      <c r="T2344">
        <v>318659</v>
      </c>
      <c r="U2344" s="26"/>
      <c r="V2344" s="2"/>
      <c r="X2344" s="2">
        <v>6579000000</v>
      </c>
      <c r="Y2344" s="6">
        <v>10545.292710000002</v>
      </c>
      <c r="Z2344" s="38">
        <v>10010</v>
      </c>
      <c r="AA2344" s="86">
        <f>+((DETALLE_GD_1[[#This Row],[VALOR X UN (GD)]]-DETALLE_GD_1[[#This Row],[VALOR PPTO]])/DETALLE_GD_1[[#This Row],[VALOR PPTO]])</f>
        <v>8.0197633209320524E-2</v>
      </c>
      <c r="AB2344" s="2">
        <f>+DETALLE_GD_1[[#This Row],[VALOR PPTO]]*DETALLE_GD_1[[#This Row],[CANTIDAD RECIBIDA]]</f>
        <v>10545.2925</v>
      </c>
      <c r="AC2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4" s="3">
        <f>+DETALLE_GD_1[[#This Row],[CANTIDAD SOLICITADA]]-DETALLE_GD_1[[#This Row],[DEVOLUCIÓN]]</f>
        <v>5</v>
      </c>
      <c r="AE2344" s="38" t="str">
        <f>+_xlfn.XLOOKUP(DETALLE_GD_1[[#This Row],[CODIGO]],PRODUCTOS[CODIGO],PRODUCTOS[DESC CORTA],"",0)</f>
        <v>TRAPOS DE ASEO</v>
      </c>
    </row>
    <row r="2345" spans="1:31" x14ac:dyDescent="0.25">
      <c r="A2345" s="1">
        <v>46190</v>
      </c>
      <c r="B2345" s="1">
        <v>46190</v>
      </c>
      <c r="C2345" s="81" t="s">
        <v>169</v>
      </c>
      <c r="D2345" s="38">
        <v>6</v>
      </c>
      <c r="E2345" s="81" t="s">
        <v>169</v>
      </c>
      <c r="F2345">
        <v>1701154</v>
      </c>
      <c r="G2345" s="81" t="s">
        <v>713</v>
      </c>
      <c r="H2345" s="81" t="s">
        <v>31</v>
      </c>
      <c r="I2345" s="3">
        <v>4</v>
      </c>
      <c r="J2345" s="3"/>
      <c r="K2345" s="26">
        <v>4</v>
      </c>
      <c r="L2345" s="2">
        <v>1229.75</v>
      </c>
      <c r="M2345" s="2">
        <v>4919</v>
      </c>
      <c r="N2345" s="2">
        <v>4919</v>
      </c>
      <c r="O2345" s="2">
        <v>1230</v>
      </c>
      <c r="P2345" s="2">
        <v>0.25</v>
      </c>
      <c r="Q2345" s="2">
        <v>1</v>
      </c>
      <c r="R2345" s="4">
        <v>2.032520325203252E-4</v>
      </c>
      <c r="T2345">
        <v>318652</v>
      </c>
      <c r="U2345" s="26" t="s">
        <v>2017</v>
      </c>
      <c r="V2345" s="2">
        <v>278236</v>
      </c>
      <c r="X2345" s="2">
        <v>6579000000</v>
      </c>
      <c r="Y2345" s="6">
        <v>4920</v>
      </c>
      <c r="Z2345" s="38">
        <v>10010</v>
      </c>
      <c r="AA2345" s="86">
        <f>+((DETALLE_GD_1[[#This Row],[VALOR X UN (GD)]]-DETALLE_GD_1[[#This Row],[VALOR PPTO]])/DETALLE_GD_1[[#This Row],[VALOR PPTO]])</f>
        <v>-2.032520325203252E-4</v>
      </c>
      <c r="AB2345" s="2">
        <f>+DETALLE_GD_1[[#This Row],[VALOR PPTO]]*DETALLE_GD_1[[#This Row],[CANTIDAD RECIBIDA]]</f>
        <v>4920</v>
      </c>
      <c r="AC2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5" s="3">
        <f>+DETALLE_GD_1[[#This Row],[CANTIDAD SOLICITADA]]-DETALLE_GD_1[[#This Row],[DEVOLUCIÓN]]</f>
        <v>4</v>
      </c>
      <c r="AE2345" s="38" t="str">
        <f>+_xlfn.XLOOKUP(DETALLE_GD_1[[#This Row],[CODIGO]],PRODUCTOS[CODIGO],PRODUCTOS[DESC CORTA],"",0)</f>
        <v/>
      </c>
    </row>
    <row r="2346" spans="1:31" x14ac:dyDescent="0.25">
      <c r="A2346" s="1">
        <v>46190</v>
      </c>
      <c r="B2346" s="1">
        <v>46190</v>
      </c>
      <c r="C2346" s="81" t="s">
        <v>169</v>
      </c>
      <c r="D2346" s="38">
        <v>6</v>
      </c>
      <c r="E2346" s="81" t="s">
        <v>169</v>
      </c>
      <c r="F2346">
        <v>1802175</v>
      </c>
      <c r="G2346" s="81" t="s">
        <v>269</v>
      </c>
      <c r="H2346" s="81" t="s">
        <v>31</v>
      </c>
      <c r="I2346" s="3">
        <v>4</v>
      </c>
      <c r="J2346" s="3"/>
      <c r="K2346" s="26">
        <v>4</v>
      </c>
      <c r="L2346" s="2">
        <v>1079</v>
      </c>
      <c r="M2346" s="2">
        <v>4316</v>
      </c>
      <c r="N2346" s="2">
        <v>4316</v>
      </c>
      <c r="O2346" s="2">
        <v>1079</v>
      </c>
      <c r="P2346" s="2">
        <v>0</v>
      </c>
      <c r="Q2346" s="2">
        <v>0</v>
      </c>
      <c r="R2346" s="4">
        <v>0</v>
      </c>
      <c r="T2346">
        <v>318652</v>
      </c>
      <c r="U2346" s="26"/>
      <c r="V2346" s="2"/>
      <c r="X2346" s="2">
        <v>6579000000</v>
      </c>
      <c r="Y2346" s="6">
        <v>4316</v>
      </c>
      <c r="Z2346" s="38">
        <v>10010</v>
      </c>
      <c r="AA2346" s="86">
        <f>+((DETALLE_GD_1[[#This Row],[VALOR X UN (GD)]]-DETALLE_GD_1[[#This Row],[VALOR PPTO]])/DETALLE_GD_1[[#This Row],[VALOR PPTO]])</f>
        <v>0</v>
      </c>
      <c r="AB2346" s="2">
        <f>+DETALLE_GD_1[[#This Row],[VALOR PPTO]]*DETALLE_GD_1[[#This Row],[CANTIDAD RECIBIDA]]</f>
        <v>4316</v>
      </c>
      <c r="AC2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6" s="3">
        <f>+DETALLE_GD_1[[#This Row],[CANTIDAD SOLICITADA]]-DETALLE_GD_1[[#This Row],[DEVOLUCIÓN]]</f>
        <v>4</v>
      </c>
      <c r="AE2346" s="38" t="str">
        <f>+_xlfn.XLOOKUP(DETALLE_GD_1[[#This Row],[CODIGO]],PRODUCTOS[CODIGO],PRODUCTOS[DESC CORTA],"",0)</f>
        <v>UÑETAS INSTLACION LAVAMANOS</v>
      </c>
    </row>
    <row r="2347" spans="1:31" x14ac:dyDescent="0.25">
      <c r="A2347" s="1">
        <v>46190</v>
      </c>
      <c r="B2347" s="1">
        <v>46190</v>
      </c>
      <c r="C2347" s="81" t="s">
        <v>169</v>
      </c>
      <c r="D2347" s="38">
        <v>6</v>
      </c>
      <c r="E2347" s="81" t="s">
        <v>169</v>
      </c>
      <c r="F2347">
        <v>1802174</v>
      </c>
      <c r="G2347" s="81" t="s">
        <v>268</v>
      </c>
      <c r="H2347" s="81" t="s">
        <v>31</v>
      </c>
      <c r="I2347" s="3">
        <v>4</v>
      </c>
      <c r="J2347" s="3"/>
      <c r="K2347" s="26">
        <v>4</v>
      </c>
      <c r="L2347" s="2">
        <v>7701.75</v>
      </c>
      <c r="M2347" s="2">
        <v>30807</v>
      </c>
      <c r="N2347" s="2">
        <v>30807</v>
      </c>
      <c r="O2347" s="2">
        <v>7709</v>
      </c>
      <c r="P2347" s="2">
        <v>7.25</v>
      </c>
      <c r="Q2347" s="2">
        <v>29</v>
      </c>
      <c r="R2347" s="4">
        <v>9.4045920352834353E-4</v>
      </c>
      <c r="T2347">
        <v>318652</v>
      </c>
      <c r="U2347" s="26"/>
      <c r="V2347" s="2"/>
      <c r="X2347" s="2">
        <v>6579000000</v>
      </c>
      <c r="Y2347" s="6">
        <v>30836</v>
      </c>
      <c r="Z2347" s="38">
        <v>10010</v>
      </c>
      <c r="AA2347" s="86">
        <f>+((DETALLE_GD_1[[#This Row],[VALOR X UN (GD)]]-DETALLE_GD_1[[#This Row],[VALOR PPTO]])/DETALLE_GD_1[[#This Row],[VALOR PPTO]])</f>
        <v>-9.4045920352834353E-4</v>
      </c>
      <c r="AB2347" s="2">
        <f>+DETALLE_GD_1[[#This Row],[VALOR PPTO]]*DETALLE_GD_1[[#This Row],[CANTIDAD RECIBIDA]]</f>
        <v>30836</v>
      </c>
      <c r="AC2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7" s="3">
        <f>+DETALLE_GD_1[[#This Row],[CANTIDAD SOLICITADA]]-DETALLE_GD_1[[#This Row],[DEVOLUCIÓN]]</f>
        <v>4</v>
      </c>
      <c r="AE2347" s="38" t="str">
        <f>+_xlfn.XLOOKUP(DETALLE_GD_1[[#This Row],[CODIGO]],PRODUCTOS[CODIGO],PRODUCTOS[DESC CORTA],"",0)</f>
        <v>PEDESTAL DS THEOS</v>
      </c>
    </row>
    <row r="2348" spans="1:31" x14ac:dyDescent="0.25">
      <c r="A2348" s="1">
        <v>46190</v>
      </c>
      <c r="B2348" s="1">
        <v>46190</v>
      </c>
      <c r="C2348" s="81" t="s">
        <v>169</v>
      </c>
      <c r="D2348" s="38">
        <v>6</v>
      </c>
      <c r="E2348" s="81" t="s">
        <v>169</v>
      </c>
      <c r="F2348">
        <v>1802173</v>
      </c>
      <c r="G2348" s="81" t="s">
        <v>267</v>
      </c>
      <c r="H2348" s="81" t="s">
        <v>31</v>
      </c>
      <c r="I2348" s="3">
        <v>4</v>
      </c>
      <c r="J2348" s="3"/>
      <c r="K2348" s="26">
        <v>4</v>
      </c>
      <c r="L2348" s="2">
        <v>11984.75</v>
      </c>
      <c r="M2348" s="2">
        <v>47939</v>
      </c>
      <c r="N2348" s="2">
        <v>47939</v>
      </c>
      <c r="O2348" s="2">
        <v>11996</v>
      </c>
      <c r="P2348" s="2">
        <v>11.25</v>
      </c>
      <c r="Q2348" s="2">
        <v>45</v>
      </c>
      <c r="R2348" s="4">
        <v>9.3781260420140039E-4</v>
      </c>
      <c r="T2348">
        <v>318652</v>
      </c>
      <c r="U2348" s="26"/>
      <c r="V2348" s="2"/>
      <c r="X2348" s="2">
        <v>6579000000</v>
      </c>
      <c r="Y2348" s="6">
        <v>47984</v>
      </c>
      <c r="Z2348" s="38">
        <v>10010</v>
      </c>
      <c r="AA2348" s="86">
        <f>+((DETALLE_GD_1[[#This Row],[VALOR X UN (GD)]]-DETALLE_GD_1[[#This Row],[VALOR PPTO]])/DETALLE_GD_1[[#This Row],[VALOR PPTO]])</f>
        <v>-9.378126042014005E-4</v>
      </c>
      <c r="AB2348" s="2">
        <f>+DETALLE_GD_1[[#This Row],[VALOR PPTO]]*DETALLE_GD_1[[#This Row],[CANTIDAD RECIBIDA]]</f>
        <v>47984</v>
      </c>
      <c r="AC2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8" s="3">
        <f>+DETALLE_GD_1[[#This Row],[CANTIDAD SOLICITADA]]-DETALLE_GD_1[[#This Row],[DEVOLUCIÓN]]</f>
        <v>4</v>
      </c>
      <c r="AE2348" s="38" t="str">
        <f>+_xlfn.XLOOKUP(DETALLE_GD_1[[#This Row],[CODIGO]],PRODUCTOS[CODIGO],PRODUCTOS[DESC CORTA],"",0)</f>
        <v>LAVAMANOS DS THEOS</v>
      </c>
    </row>
    <row r="2349" spans="1:31" x14ac:dyDescent="0.25">
      <c r="A2349" s="1">
        <v>46190</v>
      </c>
      <c r="B2349" s="1">
        <v>46190</v>
      </c>
      <c r="C2349" s="81" t="s">
        <v>169</v>
      </c>
      <c r="D2349" s="38">
        <v>6</v>
      </c>
      <c r="E2349" s="81" t="s">
        <v>169</v>
      </c>
      <c r="F2349">
        <v>5316484</v>
      </c>
      <c r="G2349" s="81" t="s">
        <v>96</v>
      </c>
      <c r="H2349" s="81" t="s">
        <v>31</v>
      </c>
      <c r="I2349" s="3">
        <v>8</v>
      </c>
      <c r="J2349" s="3"/>
      <c r="K2349" s="26">
        <v>8</v>
      </c>
      <c r="L2349" s="2">
        <v>4283.5</v>
      </c>
      <c r="M2349" s="2">
        <v>34268</v>
      </c>
      <c r="N2349" s="2">
        <v>34268</v>
      </c>
      <c r="O2349" s="2">
        <v>4372.7272999999996</v>
      </c>
      <c r="P2349" s="2">
        <v>89.2273</v>
      </c>
      <c r="Q2349" s="2">
        <v>713.81820000000005</v>
      </c>
      <c r="R2349" s="4">
        <v>2.0405405466502876E-2</v>
      </c>
      <c r="T2349">
        <v>318652</v>
      </c>
      <c r="U2349" s="26"/>
      <c r="V2349" s="2"/>
      <c r="X2349" s="2">
        <v>6579000000</v>
      </c>
      <c r="Y2349" s="6">
        <v>34981.818184000003</v>
      </c>
      <c r="Z2349" s="38">
        <v>10010</v>
      </c>
      <c r="AA2349" s="86">
        <f>+((DETALLE_GD_1[[#This Row],[VALOR X UN (GD)]]-DETALLE_GD_1[[#This Row],[VALOR PPTO]])/DETALLE_GD_1[[#This Row],[VALOR PPTO]])</f>
        <v>-2.0405411515142864E-2</v>
      </c>
      <c r="AB2349" s="2">
        <f>+DETALLE_GD_1[[#This Row],[VALOR PPTO]]*DETALLE_GD_1[[#This Row],[CANTIDAD RECIBIDA]]</f>
        <v>34981.818399999996</v>
      </c>
      <c r="AC2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49" s="3">
        <f>+DETALLE_GD_1[[#This Row],[CANTIDAD SOLICITADA]]-DETALLE_GD_1[[#This Row],[DEVOLUCIÓN]]</f>
        <v>8</v>
      </c>
      <c r="AE2349" s="38" t="str">
        <f>+_xlfn.XLOOKUP(DETALLE_GD_1[[#This Row],[CODIGO]],PRODUCTOS[CODIGO],PRODUCTOS[DESC CORTA],"",0)</f>
        <v>LLAVE DE BOLA AC</v>
      </c>
    </row>
    <row r="2350" spans="1:31" x14ac:dyDescent="0.25">
      <c r="A2350" s="1">
        <v>46190</v>
      </c>
      <c r="B2350" s="1">
        <v>46190</v>
      </c>
      <c r="C2350" s="81" t="s">
        <v>169</v>
      </c>
      <c r="D2350" s="38">
        <v>6</v>
      </c>
      <c r="E2350" s="81" t="s">
        <v>169</v>
      </c>
      <c r="F2350">
        <v>5316483</v>
      </c>
      <c r="G2350" s="81" t="s">
        <v>97</v>
      </c>
      <c r="H2350" s="81" t="s">
        <v>31</v>
      </c>
      <c r="I2350" s="3">
        <v>8</v>
      </c>
      <c r="J2350" s="3"/>
      <c r="K2350" s="26">
        <v>8</v>
      </c>
      <c r="L2350" s="2">
        <v>2984.125</v>
      </c>
      <c r="M2350" s="2">
        <v>23873</v>
      </c>
      <c r="N2350" s="2">
        <v>23873</v>
      </c>
      <c r="O2350" s="2">
        <v>3237.6071000000002</v>
      </c>
      <c r="P2350" s="2">
        <v>253.4821</v>
      </c>
      <c r="Q2350" s="2">
        <v>2027.8570999999999</v>
      </c>
      <c r="R2350" s="4">
        <v>7.8293051566818886E-2</v>
      </c>
      <c r="T2350">
        <v>318652</v>
      </c>
      <c r="U2350" s="26"/>
      <c r="V2350" s="2"/>
      <c r="X2350" s="2">
        <v>6579000000</v>
      </c>
      <c r="Y2350" s="6">
        <v>25900.857144000001</v>
      </c>
      <c r="Z2350" s="38">
        <v>10010</v>
      </c>
      <c r="AA2350" s="86">
        <f>+((DETALLE_GD_1[[#This Row],[VALOR X UN (GD)]]-DETALLE_GD_1[[#This Row],[VALOR PPTO]])/DETALLE_GD_1[[#This Row],[VALOR PPTO]])</f>
        <v>-7.8293039325247393E-2</v>
      </c>
      <c r="AB2350" s="2">
        <f>+DETALLE_GD_1[[#This Row],[VALOR PPTO]]*DETALLE_GD_1[[#This Row],[CANTIDAD RECIBIDA]]</f>
        <v>25900.856800000001</v>
      </c>
      <c r="AC2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0" s="3">
        <f>+DETALLE_GD_1[[#This Row],[CANTIDAD SOLICITADA]]-DETALLE_GD_1[[#This Row],[DEVOLUCIÓN]]</f>
        <v>8</v>
      </c>
      <c r="AE2350" s="38" t="str">
        <f>+_xlfn.XLOOKUP(DETALLE_GD_1[[#This Row],[CODIGO]],PRODUCTOS[CODIGO],PRODUCTOS[DESC CORTA],"",0)</f>
        <v>LLAVE DE BOLA AF</v>
      </c>
    </row>
    <row r="2351" spans="1:31" x14ac:dyDescent="0.25">
      <c r="A2351" s="1">
        <v>46190</v>
      </c>
      <c r="B2351" s="1">
        <v>46190</v>
      </c>
      <c r="C2351" s="81" t="s">
        <v>169</v>
      </c>
      <c r="D2351" s="38">
        <v>6</v>
      </c>
      <c r="E2351" s="81" t="s">
        <v>169</v>
      </c>
      <c r="F2351">
        <v>1802170</v>
      </c>
      <c r="G2351" s="81" t="s">
        <v>264</v>
      </c>
      <c r="H2351" s="81" t="s">
        <v>31</v>
      </c>
      <c r="I2351" s="3">
        <v>4</v>
      </c>
      <c r="J2351" s="3"/>
      <c r="K2351" s="26">
        <v>4</v>
      </c>
      <c r="L2351" s="2">
        <v>2043</v>
      </c>
      <c r="M2351" s="2">
        <v>8172</v>
      </c>
      <c r="N2351" s="2">
        <v>8172</v>
      </c>
      <c r="O2351" s="2">
        <v>2043</v>
      </c>
      <c r="P2351" s="2">
        <v>0</v>
      </c>
      <c r="Q2351" s="2">
        <v>0</v>
      </c>
      <c r="R2351" s="4">
        <v>0</v>
      </c>
      <c r="T2351">
        <v>318652</v>
      </c>
      <c r="U2351" s="26"/>
      <c r="V2351" s="2"/>
      <c r="X2351" s="2">
        <v>6579000000</v>
      </c>
      <c r="Y2351" s="6">
        <v>8172</v>
      </c>
      <c r="Z2351" s="38">
        <v>10010</v>
      </c>
      <c r="AA2351" s="86">
        <f>+((DETALLE_GD_1[[#This Row],[VALOR X UN (GD)]]-DETALLE_GD_1[[#This Row],[VALOR PPTO]])/DETALLE_GD_1[[#This Row],[VALOR PPTO]])</f>
        <v>0</v>
      </c>
      <c r="AB2351" s="2">
        <f>+DETALLE_GD_1[[#This Row],[VALOR PPTO]]*DETALLE_GD_1[[#This Row],[CANTIDAD RECIBIDA]]</f>
        <v>8172</v>
      </c>
      <c r="AC2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1" s="3">
        <f>+DETALLE_GD_1[[#This Row],[CANTIDAD SOLICITADA]]-DETALLE_GD_1[[#This Row],[DEVOLUCIÓN]]</f>
        <v>4</v>
      </c>
      <c r="AE2351" s="38">
        <f>+_xlfn.XLOOKUP(DETALLE_GD_1[[#This Row],[CODIGO]],PRODUCTOS[CODIGO],PRODUCTOS[DESC CORTA],"",0)</f>
        <v>0</v>
      </c>
    </row>
    <row r="2352" spans="1:31" x14ac:dyDescent="0.25">
      <c r="A2352" s="1">
        <v>46190</v>
      </c>
      <c r="B2352" s="1">
        <v>46190</v>
      </c>
      <c r="C2352" s="81" t="s">
        <v>169</v>
      </c>
      <c r="D2352" s="38">
        <v>6</v>
      </c>
      <c r="E2352" s="81" t="s">
        <v>169</v>
      </c>
      <c r="F2352">
        <v>1802169</v>
      </c>
      <c r="G2352" s="81" t="s">
        <v>263</v>
      </c>
      <c r="H2352" s="81" t="s">
        <v>31</v>
      </c>
      <c r="I2352" s="3">
        <v>4</v>
      </c>
      <c r="J2352" s="3"/>
      <c r="K2352" s="26">
        <v>4</v>
      </c>
      <c r="L2352" s="2">
        <v>10730</v>
      </c>
      <c r="M2352" s="2">
        <v>42920</v>
      </c>
      <c r="N2352" s="2">
        <v>42920</v>
      </c>
      <c r="O2352" s="2">
        <v>10741</v>
      </c>
      <c r="P2352" s="2">
        <v>11</v>
      </c>
      <c r="Q2352" s="2">
        <v>44</v>
      </c>
      <c r="R2352" s="4">
        <v>1.0241132110604227E-3</v>
      </c>
      <c r="T2352">
        <v>318652</v>
      </c>
      <c r="U2352" s="26"/>
      <c r="V2352" s="2"/>
      <c r="X2352" s="2">
        <v>6579000000</v>
      </c>
      <c r="Y2352" s="6">
        <v>42964</v>
      </c>
      <c r="Z2352" s="38">
        <v>10010</v>
      </c>
      <c r="AA2352" s="86">
        <f>+((DETALLE_GD_1[[#This Row],[VALOR X UN (GD)]]-DETALLE_GD_1[[#This Row],[VALOR PPTO]])/DETALLE_GD_1[[#This Row],[VALOR PPTO]])</f>
        <v>-1.0241132110604227E-3</v>
      </c>
      <c r="AB2352" s="2">
        <f>+DETALLE_GD_1[[#This Row],[VALOR PPTO]]*DETALLE_GD_1[[#This Row],[CANTIDAD RECIBIDA]]</f>
        <v>42964</v>
      </c>
      <c r="AC2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2" s="3">
        <f>+DETALLE_GD_1[[#This Row],[CANTIDAD SOLICITADA]]-DETALLE_GD_1[[#This Row],[DEVOLUCIÓN]]</f>
        <v>4</v>
      </c>
      <c r="AE2352" s="38" t="str">
        <f>+_xlfn.XLOOKUP(DETALLE_GD_1[[#This Row],[CODIGO]],PRODUCTOS[CODIGO],PRODUCTOS[DESC CORTA],"",0)</f>
        <v>LAVARROPA PLATICO DS</v>
      </c>
    </row>
    <row r="2353" spans="1:31" x14ac:dyDescent="0.25">
      <c r="A2353" s="1">
        <v>46190</v>
      </c>
      <c r="B2353" s="1">
        <v>46190</v>
      </c>
      <c r="C2353" s="81" t="s">
        <v>169</v>
      </c>
      <c r="D2353" s="38">
        <v>6</v>
      </c>
      <c r="E2353" s="81" t="s">
        <v>169</v>
      </c>
      <c r="F2353">
        <v>1802167</v>
      </c>
      <c r="G2353" s="81" t="s">
        <v>262</v>
      </c>
      <c r="H2353" s="81" t="s">
        <v>31</v>
      </c>
      <c r="I2353" s="3">
        <v>4</v>
      </c>
      <c r="J2353" s="3"/>
      <c r="K2353" s="26">
        <v>4</v>
      </c>
      <c r="L2353" s="2">
        <v>14972</v>
      </c>
      <c r="M2353" s="2">
        <v>59888</v>
      </c>
      <c r="N2353" s="2">
        <v>59888</v>
      </c>
      <c r="O2353" s="2">
        <v>14972</v>
      </c>
      <c r="P2353" s="2">
        <v>0</v>
      </c>
      <c r="Q2353" s="2">
        <v>0</v>
      </c>
      <c r="R2353" s="4">
        <v>0</v>
      </c>
      <c r="T2353">
        <v>318652</v>
      </c>
      <c r="U2353" s="26"/>
      <c r="V2353" s="2"/>
      <c r="X2353" s="2">
        <v>6579000000</v>
      </c>
      <c r="Y2353" s="6">
        <v>59888</v>
      </c>
      <c r="Z2353" s="38">
        <v>10010</v>
      </c>
      <c r="AA2353" s="86">
        <f>+((DETALLE_GD_1[[#This Row],[VALOR X UN (GD)]]-DETALLE_GD_1[[#This Row],[VALOR PPTO]])/DETALLE_GD_1[[#This Row],[VALOR PPTO]])</f>
        <v>0</v>
      </c>
      <c r="AB2353" s="2">
        <f>+DETALLE_GD_1[[#This Row],[VALOR PPTO]]*DETALLE_GD_1[[#This Row],[CANTIDAD RECIBIDA]]</f>
        <v>59888</v>
      </c>
      <c r="AC2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3" s="3">
        <f>+DETALLE_GD_1[[#This Row],[CANTIDAD SOLICITADA]]-DETALLE_GD_1[[#This Row],[DEVOLUCIÓN]]</f>
        <v>4</v>
      </c>
      <c r="AE2353" s="38" t="str">
        <f>+_xlfn.XLOOKUP(DETALLE_GD_1[[#This Row],[CODIGO]],PRODUCTOS[CODIGO],PRODUCTOS[DESC CORTA],"",0)</f>
        <v>NEW DUCHA SIMPLE, SOPORTE Y FLEXIBLE 1.5M 8LPM, ESTIU (TS2024020)</v>
      </c>
    </row>
    <row r="2354" spans="1:31" x14ac:dyDescent="0.25">
      <c r="A2354" s="1">
        <v>46190</v>
      </c>
      <c r="B2354" s="1">
        <v>46190</v>
      </c>
      <c r="C2354" s="81" t="s">
        <v>169</v>
      </c>
      <c r="D2354" s="38">
        <v>6</v>
      </c>
      <c r="E2354" s="81" t="s">
        <v>169</v>
      </c>
      <c r="F2354">
        <v>1801229</v>
      </c>
      <c r="G2354" s="81" t="s">
        <v>259</v>
      </c>
      <c r="H2354" s="81" t="s">
        <v>31</v>
      </c>
      <c r="I2354" s="3">
        <v>4</v>
      </c>
      <c r="J2354" s="3"/>
      <c r="K2354" s="26">
        <v>4</v>
      </c>
      <c r="L2354" s="2">
        <v>5283.5</v>
      </c>
      <c r="M2354" s="2">
        <v>21134</v>
      </c>
      <c r="N2354" s="2">
        <v>21134</v>
      </c>
      <c r="O2354" s="2">
        <v>4675.5185000000001</v>
      </c>
      <c r="P2354" s="2">
        <v>-607.98149999999998</v>
      </c>
      <c r="Q2354" s="2">
        <v>-2431.9259000000002</v>
      </c>
      <c r="R2354" s="4">
        <v>-0.13003509205007596</v>
      </c>
      <c r="T2354">
        <v>318652</v>
      </c>
      <c r="U2354" s="26"/>
      <c r="V2354" s="2"/>
      <c r="X2354" s="2">
        <v>6579000000</v>
      </c>
      <c r="Y2354" s="6">
        <v>18702.074076000001</v>
      </c>
      <c r="Z2354" s="38">
        <v>10010</v>
      </c>
      <c r="AA2354" s="86">
        <f>+((DETALLE_GD_1[[#This Row],[VALOR X UN (GD)]]-DETALLE_GD_1[[#This Row],[VALOR PPTO]])/DETALLE_GD_1[[#This Row],[VALOR PPTO]])</f>
        <v>0.13003509664222265</v>
      </c>
      <c r="AB2354" s="2">
        <f>+DETALLE_GD_1[[#This Row],[VALOR PPTO]]*DETALLE_GD_1[[#This Row],[CANTIDAD RECIBIDA]]</f>
        <v>18702.074000000001</v>
      </c>
      <c r="AC2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4" s="3">
        <f>+DETALLE_GD_1[[#This Row],[CANTIDAD SOLICITADA]]-DETALLE_GD_1[[#This Row],[DEVOLUCIÓN]]</f>
        <v>4</v>
      </c>
      <c r="AE2354" s="38" t="str">
        <f>+_xlfn.XLOOKUP(DETALLE_GD_1[[#This Row],[CODIGO]],PRODUCTOS[CODIGO],PRODUCTOS[DESC CORTA],"",0)</f>
        <v>KIT DESAGUE TINA</v>
      </c>
    </row>
    <row r="2355" spans="1:31" x14ac:dyDescent="0.25">
      <c r="A2355" s="1">
        <v>46190</v>
      </c>
      <c r="B2355" s="1">
        <v>46190</v>
      </c>
      <c r="C2355" s="81" t="s">
        <v>169</v>
      </c>
      <c r="D2355" s="38">
        <v>6</v>
      </c>
      <c r="E2355" s="81" t="s">
        <v>169</v>
      </c>
      <c r="F2355">
        <v>1808145</v>
      </c>
      <c r="G2355" s="81" t="s">
        <v>273</v>
      </c>
      <c r="H2355" s="81" t="s">
        <v>31</v>
      </c>
      <c r="I2355" s="3">
        <v>4</v>
      </c>
      <c r="J2355" s="3"/>
      <c r="K2355" s="26">
        <v>4</v>
      </c>
      <c r="L2355" s="2">
        <v>16121.75</v>
      </c>
      <c r="M2355" s="2">
        <v>64487</v>
      </c>
      <c r="N2355" s="2">
        <v>64487</v>
      </c>
      <c r="O2355" s="2">
        <v>17145</v>
      </c>
      <c r="P2355" s="2">
        <v>1023.25</v>
      </c>
      <c r="Q2355" s="2">
        <v>4093</v>
      </c>
      <c r="R2355" s="4">
        <v>5.9682123067949837E-2</v>
      </c>
      <c r="T2355">
        <v>318660</v>
      </c>
      <c r="U2355" s="26" t="s">
        <v>2017</v>
      </c>
      <c r="V2355" s="2">
        <v>506263</v>
      </c>
      <c r="X2355" s="2">
        <v>6579000000</v>
      </c>
      <c r="Y2355" s="6">
        <v>68580</v>
      </c>
      <c r="Z2355" s="38">
        <v>10010</v>
      </c>
      <c r="AA2355" s="86">
        <f>+((DETALLE_GD_1[[#This Row],[VALOR X UN (GD)]]-DETALLE_GD_1[[#This Row],[VALOR PPTO]])/DETALLE_GD_1[[#This Row],[VALOR PPTO]])</f>
        <v>-5.9682123067949837E-2</v>
      </c>
      <c r="AB2355" s="2">
        <f>+DETALLE_GD_1[[#This Row],[VALOR PPTO]]*DETALLE_GD_1[[#This Row],[CANTIDAD RECIBIDA]]</f>
        <v>68580</v>
      </c>
      <c r="AC2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5" s="3">
        <f>+DETALLE_GD_1[[#This Row],[CANTIDAD SOLICITADA]]-DETALLE_GD_1[[#This Row],[DEVOLUCIÓN]]</f>
        <v>4</v>
      </c>
      <c r="AE2355" s="38" t="str">
        <f>+_xlfn.XLOOKUP(DETALLE_GD_1[[#This Row],[CODIGO]],PRODUCTOS[CODIGO],PRODUCTOS[DESC CORTA],"",0)</f>
        <v>ESTANQUE WC AURA</v>
      </c>
    </row>
    <row r="2356" spans="1:31" x14ac:dyDescent="0.25">
      <c r="A2356" s="1">
        <v>46190</v>
      </c>
      <c r="B2356" s="1">
        <v>46190</v>
      </c>
      <c r="C2356" s="81" t="s">
        <v>169</v>
      </c>
      <c r="D2356" s="38">
        <v>6</v>
      </c>
      <c r="E2356" s="81" t="s">
        <v>169</v>
      </c>
      <c r="F2356">
        <v>1808144</v>
      </c>
      <c r="G2356" s="81" t="s">
        <v>272</v>
      </c>
      <c r="H2356" s="81" t="s">
        <v>31</v>
      </c>
      <c r="I2356" s="3">
        <v>4</v>
      </c>
      <c r="J2356" s="3"/>
      <c r="K2356" s="26">
        <v>4</v>
      </c>
      <c r="L2356" s="2">
        <v>23316.75</v>
      </c>
      <c r="M2356" s="2">
        <v>93267</v>
      </c>
      <c r="N2356" s="2">
        <v>93267</v>
      </c>
      <c r="O2356" s="2">
        <v>23228</v>
      </c>
      <c r="P2356" s="2">
        <v>-88.75</v>
      </c>
      <c r="Q2356" s="2">
        <v>-355</v>
      </c>
      <c r="R2356" s="4">
        <v>-3.820819700361632E-3</v>
      </c>
      <c r="T2356">
        <v>318660</v>
      </c>
      <c r="U2356" s="26"/>
      <c r="V2356" s="2"/>
      <c r="X2356" s="2">
        <v>6579000000</v>
      </c>
      <c r="Y2356" s="6">
        <v>92912</v>
      </c>
      <c r="Z2356" s="38">
        <v>10010</v>
      </c>
      <c r="AA2356" s="86">
        <f>+((DETALLE_GD_1[[#This Row],[VALOR X UN (GD)]]-DETALLE_GD_1[[#This Row],[VALOR PPTO]])/DETALLE_GD_1[[#This Row],[VALOR PPTO]])</f>
        <v>3.8208197003616324E-3</v>
      </c>
      <c r="AB2356" s="2">
        <f>+DETALLE_GD_1[[#This Row],[VALOR PPTO]]*DETALLE_GD_1[[#This Row],[CANTIDAD RECIBIDA]]</f>
        <v>92912</v>
      </c>
      <c r="AC2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6" s="3">
        <f>+DETALLE_GD_1[[#This Row],[CANTIDAD SOLICITADA]]-DETALLE_GD_1[[#This Row],[DEVOLUCIÓN]]</f>
        <v>4</v>
      </c>
      <c r="AE2356" s="38" t="str">
        <f>+_xlfn.XLOOKUP(DETALLE_GD_1[[#This Row],[CODIGO]],PRODUCTOS[CODIGO],PRODUCTOS[DESC CORTA],"",0)</f>
        <v>TAZA WC AURA</v>
      </c>
    </row>
    <row r="2357" spans="1:31" x14ac:dyDescent="0.25">
      <c r="A2357" s="1">
        <v>46190</v>
      </c>
      <c r="B2357" s="1">
        <v>46190</v>
      </c>
      <c r="C2357" s="81" t="s">
        <v>169</v>
      </c>
      <c r="D2357" s="38">
        <v>6</v>
      </c>
      <c r="E2357" s="81" t="s">
        <v>169</v>
      </c>
      <c r="F2357">
        <v>407795</v>
      </c>
      <c r="G2357" s="81" t="s">
        <v>325</v>
      </c>
      <c r="H2357" s="81" t="s">
        <v>31</v>
      </c>
      <c r="I2357" s="3">
        <v>4</v>
      </c>
      <c r="J2357" s="3"/>
      <c r="K2357" s="26">
        <v>4</v>
      </c>
      <c r="L2357" s="2">
        <v>1253.5</v>
      </c>
      <c r="M2357" s="2">
        <v>5014</v>
      </c>
      <c r="N2357" s="2">
        <v>5014</v>
      </c>
      <c r="O2357" s="2">
        <v>1610.9336000000001</v>
      </c>
      <c r="P2357" s="2">
        <v>357.43360000000001</v>
      </c>
      <c r="Q2357" s="2">
        <v>1429.7344000000001</v>
      </c>
      <c r="R2357" s="4">
        <v>0.22187978932291319</v>
      </c>
      <c r="T2357">
        <v>318660</v>
      </c>
      <c r="U2357" s="26"/>
      <c r="V2357" s="2"/>
      <c r="X2357" s="2">
        <v>6579000000</v>
      </c>
      <c r="Y2357" s="6">
        <v>6443.7344400000002</v>
      </c>
      <c r="Z2357" s="38">
        <v>10010</v>
      </c>
      <c r="AA2357" s="86">
        <f>+((DETALLE_GD_1[[#This Row],[VALOR X UN (GD)]]-DETALLE_GD_1[[#This Row],[VALOR PPTO]])/DETALLE_GD_1[[#This Row],[VALOR PPTO]])</f>
        <v>-0.22187978449266937</v>
      </c>
      <c r="AB2357" s="2">
        <f>+DETALLE_GD_1[[#This Row],[VALOR PPTO]]*DETALLE_GD_1[[#This Row],[CANTIDAD RECIBIDA]]</f>
        <v>6443.7344000000003</v>
      </c>
      <c r="AC2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7" s="3">
        <f>+DETALLE_GD_1[[#This Row],[CANTIDAD SOLICITADA]]-DETALLE_GD_1[[#This Row],[DEVOLUCIÓN]]</f>
        <v>4</v>
      </c>
      <c r="AE2357" s="38" t="str">
        <f>+_xlfn.XLOOKUP(DETALLE_GD_1[[#This Row],[CODIGO]],PRODUCTOS[CODIGO],PRODUCTOS[DESC CORTA],"",0)</f>
        <v>SET BALCON</v>
      </c>
    </row>
    <row r="2358" spans="1:31" x14ac:dyDescent="0.25">
      <c r="A2358" s="1">
        <v>46190</v>
      </c>
      <c r="B2358" s="1">
        <v>46190</v>
      </c>
      <c r="C2358" s="81" t="s">
        <v>169</v>
      </c>
      <c r="D2358" s="38">
        <v>6</v>
      </c>
      <c r="E2358" s="81" t="s">
        <v>169</v>
      </c>
      <c r="F2358">
        <v>2304003</v>
      </c>
      <c r="G2358" s="81" t="s">
        <v>132</v>
      </c>
      <c r="H2358" s="81" t="s">
        <v>31</v>
      </c>
      <c r="I2358" s="3">
        <v>3</v>
      </c>
      <c r="J2358" s="3"/>
      <c r="K2358" s="26">
        <v>3</v>
      </c>
      <c r="L2358" s="2">
        <v>1297</v>
      </c>
      <c r="M2358" s="2">
        <v>3891</v>
      </c>
      <c r="N2358" s="2">
        <v>3891</v>
      </c>
      <c r="O2358" s="2">
        <v>1297.1352999999999</v>
      </c>
      <c r="P2358" s="2">
        <v>0.1353</v>
      </c>
      <c r="Q2358" s="2">
        <v>0.40579999999999999</v>
      </c>
      <c r="R2358" s="4">
        <v>1.0427748282122604E-4</v>
      </c>
      <c r="T2358">
        <v>318660</v>
      </c>
      <c r="U2358" s="26"/>
      <c r="V2358" s="2"/>
      <c r="X2358" s="2">
        <v>6579000000</v>
      </c>
      <c r="Y2358" s="6">
        <v>3891.4057859999998</v>
      </c>
      <c r="Z2358" s="38">
        <v>10010</v>
      </c>
      <c r="AA2358" s="86">
        <f>+((DETALLE_GD_1[[#This Row],[VALOR X UN (GD)]]-DETALLE_GD_1[[#This Row],[VALOR PPTO]])/DETALLE_GD_1[[#This Row],[VALOR PPTO]])</f>
        <v>-1.0430677509116867E-4</v>
      </c>
      <c r="AB2358" s="2">
        <f>+DETALLE_GD_1[[#This Row],[VALOR PPTO]]*DETALLE_GD_1[[#This Row],[CANTIDAD RECIBIDA]]</f>
        <v>3891.4058999999997</v>
      </c>
      <c r="AC2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8" s="3">
        <f>+DETALLE_GD_1[[#This Row],[CANTIDAD SOLICITADA]]-DETALLE_GD_1[[#This Row],[DEVOLUCIÓN]]</f>
        <v>3</v>
      </c>
      <c r="AE2358" s="38" t="str">
        <f>+_xlfn.XLOOKUP(DETALLE_GD_1[[#This Row],[CODIGO]],PRODUCTOS[CODIGO],PRODUCTOS[DESC CORTA],"",0)</f>
        <v>SELLO FUNGICIDA</v>
      </c>
    </row>
    <row r="2359" spans="1:31" x14ac:dyDescent="0.25">
      <c r="A2359" s="1">
        <v>46190</v>
      </c>
      <c r="B2359" s="1">
        <v>46190</v>
      </c>
      <c r="C2359" s="81" t="s">
        <v>169</v>
      </c>
      <c r="D2359" s="38">
        <v>6</v>
      </c>
      <c r="E2359" s="81" t="s">
        <v>169</v>
      </c>
      <c r="F2359">
        <v>1802166</v>
      </c>
      <c r="G2359" s="81" t="s">
        <v>283</v>
      </c>
      <c r="H2359" s="81" t="s">
        <v>31</v>
      </c>
      <c r="I2359" s="3">
        <v>4</v>
      </c>
      <c r="J2359" s="3"/>
      <c r="K2359" s="26">
        <v>4</v>
      </c>
      <c r="L2359" s="2">
        <v>13869</v>
      </c>
      <c r="M2359" s="2">
        <v>55476</v>
      </c>
      <c r="N2359" s="2">
        <v>55476</v>
      </c>
      <c r="O2359" s="2">
        <v>13869</v>
      </c>
      <c r="P2359" s="2">
        <v>0</v>
      </c>
      <c r="Q2359" s="2">
        <v>0</v>
      </c>
      <c r="R2359" s="4">
        <v>0</v>
      </c>
      <c r="T2359">
        <v>318660</v>
      </c>
      <c r="U2359" s="26"/>
      <c r="V2359" s="2"/>
      <c r="X2359" s="2">
        <v>6579000000</v>
      </c>
      <c r="Y2359" s="6">
        <v>55476</v>
      </c>
      <c r="Z2359" s="38">
        <v>10010</v>
      </c>
      <c r="AA2359" s="86">
        <f>+((DETALLE_GD_1[[#This Row],[VALOR X UN (GD)]]-DETALLE_GD_1[[#This Row],[VALOR PPTO]])/DETALLE_GD_1[[#This Row],[VALOR PPTO]])</f>
        <v>0</v>
      </c>
      <c r="AB2359" s="2">
        <f>+DETALLE_GD_1[[#This Row],[VALOR PPTO]]*DETALLE_GD_1[[#This Row],[CANTIDAD RECIBIDA]]</f>
        <v>55476</v>
      </c>
      <c r="AC2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59" s="3">
        <f>+DETALLE_GD_1[[#This Row],[CANTIDAD SOLICITADA]]-DETALLE_GD_1[[#This Row],[DEVOLUCIÓN]]</f>
        <v>4</v>
      </c>
      <c r="AE2359" s="38" t="str">
        <f>+_xlfn.XLOOKUP(DETALLE_GD_1[[#This Row],[CODIGO]],PRODUCTOS[CODIGO],PRODUCTOS[DESC CORTA],"",0)</f>
        <v>NEW TS2024022)</v>
      </c>
    </row>
    <row r="2360" spans="1:31" x14ac:dyDescent="0.25">
      <c r="A2360" s="1">
        <v>46190</v>
      </c>
      <c r="B2360" s="1">
        <v>46190</v>
      </c>
      <c r="C2360" s="81" t="s">
        <v>169</v>
      </c>
      <c r="D2360" s="38">
        <v>6</v>
      </c>
      <c r="E2360" s="81" t="s">
        <v>169</v>
      </c>
      <c r="F2360">
        <v>1703006</v>
      </c>
      <c r="G2360" s="81" t="s">
        <v>48</v>
      </c>
      <c r="H2360" s="81" t="s">
        <v>31</v>
      </c>
      <c r="I2360" s="3">
        <v>4</v>
      </c>
      <c r="J2360" s="3"/>
      <c r="K2360" s="26">
        <v>4</v>
      </c>
      <c r="L2360" s="2">
        <v>1662.25</v>
      </c>
      <c r="M2360" s="2">
        <v>6649</v>
      </c>
      <c r="N2360" s="2">
        <v>6649</v>
      </c>
      <c r="O2360" s="2">
        <v>1662</v>
      </c>
      <c r="P2360" s="2">
        <v>-0.25</v>
      </c>
      <c r="Q2360" s="2">
        <v>-1</v>
      </c>
      <c r="R2360" s="4">
        <v>-1.5042117930204573E-4</v>
      </c>
      <c r="T2360">
        <v>318660</v>
      </c>
      <c r="U2360" s="26"/>
      <c r="V2360" s="2"/>
      <c r="X2360" s="2">
        <v>6579000000</v>
      </c>
      <c r="Y2360" s="6">
        <v>6648</v>
      </c>
      <c r="Z2360" s="38">
        <v>10010</v>
      </c>
      <c r="AA2360" s="86">
        <f>+((DETALLE_GD_1[[#This Row],[VALOR X UN (GD)]]-DETALLE_GD_1[[#This Row],[VALOR PPTO]])/DETALLE_GD_1[[#This Row],[VALOR PPTO]])</f>
        <v>1.5042117930204573E-4</v>
      </c>
      <c r="AB2360" s="2">
        <f>+DETALLE_GD_1[[#This Row],[VALOR PPTO]]*DETALLE_GD_1[[#This Row],[CANTIDAD RECIBIDA]]</f>
        <v>6648</v>
      </c>
      <c r="AC2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0" s="3">
        <f>+DETALLE_GD_1[[#This Row],[CANTIDAD SOLICITADA]]-DETALLE_GD_1[[#This Row],[DEVOLUCIÓN]]</f>
        <v>4</v>
      </c>
      <c r="AE2360" s="38" t="str">
        <f>+_xlfn.XLOOKUP(DETALLE_GD_1[[#This Row],[CODIGO]],PRODUCTOS[CODIGO],PRODUCTOS[DESC CORTA],"",0)</f>
        <v>SIFON LAVAPLATO</v>
      </c>
    </row>
    <row r="2361" spans="1:31" x14ac:dyDescent="0.25">
      <c r="A2361" s="1">
        <v>46190</v>
      </c>
      <c r="B2361" s="1">
        <v>46190</v>
      </c>
      <c r="C2361" s="81" t="s">
        <v>169</v>
      </c>
      <c r="D2361" s="38">
        <v>6</v>
      </c>
      <c r="E2361" s="81" t="s">
        <v>169</v>
      </c>
      <c r="F2361">
        <v>5316509</v>
      </c>
      <c r="G2361" s="81" t="s">
        <v>56</v>
      </c>
      <c r="H2361" s="81" t="s">
        <v>31</v>
      </c>
      <c r="I2361" s="3">
        <v>1</v>
      </c>
      <c r="J2361" s="3"/>
      <c r="K2361" s="26">
        <v>1</v>
      </c>
      <c r="L2361" s="2">
        <v>14534</v>
      </c>
      <c r="M2361" s="2">
        <v>14534</v>
      </c>
      <c r="N2361" s="2">
        <v>14534</v>
      </c>
      <c r="O2361" s="2">
        <v>15433.3333</v>
      </c>
      <c r="P2361" s="2">
        <v>899.33330000000001</v>
      </c>
      <c r="Q2361" s="2">
        <v>899.33330000000001</v>
      </c>
      <c r="R2361" s="4">
        <v>5.8272138208602019E-2</v>
      </c>
      <c r="T2361">
        <v>318660</v>
      </c>
      <c r="U2361" s="26"/>
      <c r="V2361" s="2"/>
      <c r="X2361" s="2">
        <v>6579000000</v>
      </c>
      <c r="Y2361" s="6">
        <v>15433.333333</v>
      </c>
      <c r="Z2361" s="38">
        <v>10010</v>
      </c>
      <c r="AA2361" s="86">
        <f>+((DETALLE_GD_1[[#This Row],[VALOR X UN (GD)]]-DETALLE_GD_1[[#This Row],[VALOR PPTO]])/DETALLE_GD_1[[#This Row],[VALOR PPTO]])</f>
        <v>-5.8272136194972228E-2</v>
      </c>
      <c r="AB2361" s="2">
        <f>+DETALLE_GD_1[[#This Row],[VALOR PPTO]]*DETALLE_GD_1[[#This Row],[CANTIDAD RECIBIDA]]</f>
        <v>15433.3333</v>
      </c>
      <c r="AC2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1" s="3">
        <f>+DETALLE_GD_1[[#This Row],[CANTIDAD SOLICITADA]]-DETALLE_GD_1[[#This Row],[DEVOLUCIÓN]]</f>
        <v>1</v>
      </c>
      <c r="AE2361" s="38" t="str">
        <f>+_xlfn.XLOOKUP(DETALLE_GD_1[[#This Row],[CODIGO]],PRODUCTOS[CODIGO],PRODUCTOS[DESC CORTA],"",0)</f>
        <v>LAVAPLATOS</v>
      </c>
    </row>
    <row r="2362" spans="1:31" x14ac:dyDescent="0.25">
      <c r="A2362" s="1">
        <v>46190</v>
      </c>
      <c r="B2362" s="1">
        <v>46190</v>
      </c>
      <c r="C2362" s="81" t="s">
        <v>169</v>
      </c>
      <c r="D2362" s="38">
        <v>6</v>
      </c>
      <c r="E2362" s="81" t="s">
        <v>169</v>
      </c>
      <c r="F2362">
        <v>5316508</v>
      </c>
      <c r="G2362" s="81" t="s">
        <v>470</v>
      </c>
      <c r="H2362" s="81" t="s">
        <v>31</v>
      </c>
      <c r="I2362" s="3">
        <v>3</v>
      </c>
      <c r="J2362" s="3"/>
      <c r="K2362" s="26">
        <v>3</v>
      </c>
      <c r="L2362" s="2">
        <v>14564.6667</v>
      </c>
      <c r="M2362" s="2">
        <v>43694</v>
      </c>
      <c r="N2362" s="2">
        <v>43694</v>
      </c>
      <c r="O2362" s="2"/>
      <c r="P2362" s="2"/>
      <c r="Q2362" s="2">
        <v>-43694</v>
      </c>
      <c r="R2362" s="4"/>
      <c r="T2362">
        <v>318660</v>
      </c>
      <c r="U2362" s="26"/>
      <c r="V2362" s="2"/>
      <c r="X2362" s="2">
        <v>6579000000</v>
      </c>
      <c r="Y2362" s="6" t="s">
        <v>355</v>
      </c>
      <c r="Z2362" s="38">
        <v>10010</v>
      </c>
      <c r="AA2362" s="86" t="e">
        <f>+((DETALLE_GD_1[[#This Row],[VALOR X UN (GD)]]-DETALLE_GD_1[[#This Row],[VALOR PPTO]])/DETALLE_GD_1[[#This Row],[VALOR PPTO]])</f>
        <v>#DIV/0!</v>
      </c>
      <c r="AB2362" s="2">
        <f>+DETALLE_GD_1[[#This Row],[VALOR PPTO]]*DETALLE_GD_1[[#This Row],[CANTIDAD RECIBIDA]]</f>
        <v>0</v>
      </c>
      <c r="AC2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2" s="3">
        <f>+DETALLE_GD_1[[#This Row],[CANTIDAD SOLICITADA]]-DETALLE_GD_1[[#This Row],[DEVOLUCIÓN]]</f>
        <v>3</v>
      </c>
      <c r="AE2362" s="38" t="str">
        <f>+_xlfn.XLOOKUP(DETALLE_GD_1[[#This Row],[CODIGO]],PRODUCTOS[CODIGO],PRODUCTOS[DESC CORTA],"",0)</f>
        <v/>
      </c>
    </row>
    <row r="2363" spans="1:31" x14ac:dyDescent="0.25">
      <c r="A2363" s="1">
        <v>46190</v>
      </c>
      <c r="B2363" s="1">
        <v>46190</v>
      </c>
      <c r="C2363" s="81" t="s">
        <v>169</v>
      </c>
      <c r="D2363" s="38">
        <v>6</v>
      </c>
      <c r="E2363" s="81" t="s">
        <v>169</v>
      </c>
      <c r="F2363">
        <v>5316507</v>
      </c>
      <c r="G2363" s="81" t="s">
        <v>55</v>
      </c>
      <c r="H2363" s="81" t="s">
        <v>31</v>
      </c>
      <c r="I2363" s="3">
        <v>4</v>
      </c>
      <c r="J2363" s="3"/>
      <c r="K2363" s="26">
        <v>4</v>
      </c>
      <c r="L2363" s="2">
        <v>41766</v>
      </c>
      <c r="M2363" s="2">
        <v>167064</v>
      </c>
      <c r="N2363" s="2">
        <v>167064</v>
      </c>
      <c r="O2363" s="2">
        <v>41419.666700000002</v>
      </c>
      <c r="P2363" s="2">
        <v>-346.33330000000001</v>
      </c>
      <c r="Q2363" s="2">
        <v>-1385.3333</v>
      </c>
      <c r="R2363" s="4">
        <v>-8.3615673632625835E-3</v>
      </c>
      <c r="T2363">
        <v>318660</v>
      </c>
      <c r="U2363" s="26"/>
      <c r="V2363" s="2"/>
      <c r="X2363" s="2">
        <v>6579000000</v>
      </c>
      <c r="Y2363" s="6">
        <v>165678.66666799999</v>
      </c>
      <c r="Z2363" s="38">
        <v>10010</v>
      </c>
      <c r="AA2363" s="86">
        <f>+((DETALLE_GD_1[[#This Row],[VALOR X UN (GD)]]-DETALLE_GD_1[[#This Row],[VALOR PPTO]])/DETALLE_GD_1[[#This Row],[VALOR PPTO]])</f>
        <v>8.3615665598776624E-3</v>
      </c>
      <c r="AB2363" s="2">
        <f>+DETALLE_GD_1[[#This Row],[VALOR PPTO]]*DETALLE_GD_1[[#This Row],[CANTIDAD RECIBIDA]]</f>
        <v>165678.66680000001</v>
      </c>
      <c r="AC2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3" s="3">
        <f>+DETALLE_GD_1[[#This Row],[CANTIDAD SOLICITADA]]-DETALLE_GD_1[[#This Row],[DEVOLUCIÓN]]</f>
        <v>4</v>
      </c>
      <c r="AE2363" s="38" t="str">
        <f>+_xlfn.XLOOKUP(DETALLE_GD_1[[#This Row],[CODIGO]],PRODUCTOS[CODIGO],PRODUCTOS[DESC CORTA],"",0)</f>
        <v>MUEBLE LAVAPLATOS</v>
      </c>
    </row>
    <row r="2364" spans="1:31" x14ac:dyDescent="0.25">
      <c r="A2364" s="1">
        <v>46190</v>
      </c>
      <c r="B2364" s="1">
        <v>46190</v>
      </c>
      <c r="C2364" s="81" t="s">
        <v>169</v>
      </c>
      <c r="D2364" s="38">
        <v>6</v>
      </c>
      <c r="E2364" s="81" t="s">
        <v>169</v>
      </c>
      <c r="F2364">
        <v>2505426</v>
      </c>
      <c r="G2364" s="81" t="s">
        <v>711</v>
      </c>
      <c r="H2364" s="81" t="s">
        <v>31</v>
      </c>
      <c r="I2364" s="3">
        <v>4</v>
      </c>
      <c r="J2364" s="3"/>
      <c r="K2364" s="26">
        <v>4</v>
      </c>
      <c r="L2364" s="2">
        <v>1725.75</v>
      </c>
      <c r="M2364" s="2">
        <v>6903</v>
      </c>
      <c r="N2364" s="2">
        <v>6903</v>
      </c>
      <c r="O2364" s="2">
        <v>1684</v>
      </c>
      <c r="P2364" s="2">
        <v>-41.75</v>
      </c>
      <c r="Q2364" s="2">
        <v>-167</v>
      </c>
      <c r="R2364" s="4">
        <v>-2.4792161520190023E-2</v>
      </c>
      <c r="T2364">
        <v>318660</v>
      </c>
      <c r="U2364" s="26"/>
      <c r="V2364" s="2"/>
      <c r="X2364" s="2">
        <v>6579000000</v>
      </c>
      <c r="Y2364" s="6">
        <v>6736</v>
      </c>
      <c r="Z2364" s="38">
        <v>10010</v>
      </c>
      <c r="AA2364" s="86">
        <f>+((DETALLE_GD_1[[#This Row],[VALOR X UN (GD)]]-DETALLE_GD_1[[#This Row],[VALOR PPTO]])/DETALLE_GD_1[[#This Row],[VALOR PPTO]])</f>
        <v>2.4792161520190023E-2</v>
      </c>
      <c r="AB2364" s="2">
        <f>+DETALLE_GD_1[[#This Row],[VALOR PPTO]]*DETALLE_GD_1[[#This Row],[CANTIDAD RECIBIDA]]</f>
        <v>6736</v>
      </c>
      <c r="AC2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4" s="3">
        <f>+DETALLE_GD_1[[#This Row],[CANTIDAD SOLICITADA]]-DETALLE_GD_1[[#This Row],[DEVOLUCIÓN]]</f>
        <v>4</v>
      </c>
      <c r="AE2364" s="38" t="str">
        <f>+_xlfn.XLOOKUP(DETALLE_GD_1[[#This Row],[CODIGO]],PRODUCTOS[CODIGO],PRODUCTOS[DESC CORTA],"",0)</f>
        <v/>
      </c>
    </row>
    <row r="2365" spans="1:31" x14ac:dyDescent="0.25">
      <c r="A2365" s="1">
        <v>46190</v>
      </c>
      <c r="B2365" s="1">
        <v>46190</v>
      </c>
      <c r="C2365" s="81" t="s">
        <v>169</v>
      </c>
      <c r="D2365" s="38">
        <v>6</v>
      </c>
      <c r="E2365" s="81" t="s">
        <v>169</v>
      </c>
      <c r="F2365">
        <v>1802176</v>
      </c>
      <c r="G2365" s="81" t="s">
        <v>196</v>
      </c>
      <c r="H2365" s="81" t="s">
        <v>31</v>
      </c>
      <c r="I2365" s="3">
        <v>4</v>
      </c>
      <c r="J2365" s="3"/>
      <c r="K2365" s="26">
        <v>4</v>
      </c>
      <c r="L2365" s="2">
        <v>2199</v>
      </c>
      <c r="M2365" s="2">
        <v>8796</v>
      </c>
      <c r="N2365" s="2">
        <v>8796</v>
      </c>
      <c r="O2365" s="2">
        <v>2199</v>
      </c>
      <c r="P2365" s="2">
        <v>0</v>
      </c>
      <c r="Q2365" s="2">
        <v>0</v>
      </c>
      <c r="R2365" s="4">
        <v>0</v>
      </c>
      <c r="T2365">
        <v>318660</v>
      </c>
      <c r="U2365" s="26"/>
      <c r="V2365" s="2"/>
      <c r="X2365" s="2">
        <v>6579000000</v>
      </c>
      <c r="Y2365" s="6">
        <v>8796</v>
      </c>
      <c r="Z2365" s="38">
        <v>10010</v>
      </c>
      <c r="AA2365" s="86">
        <f>+((DETALLE_GD_1[[#This Row],[VALOR X UN (GD)]]-DETALLE_GD_1[[#This Row],[VALOR PPTO]])/DETALLE_GD_1[[#This Row],[VALOR PPTO]])</f>
        <v>0</v>
      </c>
      <c r="AB2365" s="2">
        <f>+DETALLE_GD_1[[#This Row],[VALOR PPTO]]*DETALLE_GD_1[[#This Row],[CANTIDAD RECIBIDA]]</f>
        <v>8796</v>
      </c>
      <c r="AC2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5" s="3">
        <f>+DETALLE_GD_1[[#This Row],[CANTIDAD SOLICITADA]]-DETALLE_GD_1[[#This Row],[DEVOLUCIÓN]]</f>
        <v>4</v>
      </c>
      <c r="AE2365" s="38">
        <f>+_xlfn.XLOOKUP(DETALLE_GD_1[[#This Row],[CODIGO]],PRODUCTOS[CODIGO],PRODUCTOS[DESC CORTA],"",0)</f>
        <v>0</v>
      </c>
    </row>
    <row r="2366" spans="1:31" x14ac:dyDescent="0.25">
      <c r="A2366" s="1">
        <v>46190</v>
      </c>
      <c r="B2366" s="1">
        <v>46190</v>
      </c>
      <c r="C2366" s="81" t="s">
        <v>169</v>
      </c>
      <c r="D2366" s="38">
        <v>6</v>
      </c>
      <c r="E2366" s="81" t="s">
        <v>169</v>
      </c>
      <c r="F2366">
        <v>1802165</v>
      </c>
      <c r="G2366" s="81" t="s">
        <v>261</v>
      </c>
      <c r="H2366" s="81" t="s">
        <v>31</v>
      </c>
      <c r="I2366" s="3">
        <v>4</v>
      </c>
      <c r="J2366" s="3"/>
      <c r="K2366" s="26">
        <v>4</v>
      </c>
      <c r="L2366" s="2">
        <v>9122</v>
      </c>
      <c r="M2366" s="2">
        <v>36488</v>
      </c>
      <c r="N2366" s="2">
        <v>36488</v>
      </c>
      <c r="O2366" s="2">
        <v>9122</v>
      </c>
      <c r="P2366" s="2">
        <v>0</v>
      </c>
      <c r="Q2366" s="2">
        <v>0</v>
      </c>
      <c r="R2366" s="4">
        <v>0</v>
      </c>
      <c r="T2366">
        <v>318660</v>
      </c>
      <c r="U2366" s="26"/>
      <c r="V2366" s="2"/>
      <c r="X2366" s="2">
        <v>6579000000</v>
      </c>
      <c r="Y2366" s="6">
        <v>36488</v>
      </c>
      <c r="Z2366" s="38">
        <v>10010</v>
      </c>
      <c r="AA2366" s="86">
        <f>+((DETALLE_GD_1[[#This Row],[VALOR X UN (GD)]]-DETALLE_GD_1[[#This Row],[VALOR PPTO]])/DETALLE_GD_1[[#This Row],[VALOR PPTO]])</f>
        <v>0</v>
      </c>
      <c r="AB2366" s="2">
        <f>+DETALLE_GD_1[[#This Row],[VALOR PPTO]]*DETALLE_GD_1[[#This Row],[CANTIDAD RECIBIDA]]</f>
        <v>36488</v>
      </c>
      <c r="AC2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6" s="3">
        <f>+DETALLE_GD_1[[#This Row],[CANTIDAD SOLICITADA]]-DETALLE_GD_1[[#This Row],[DEVOLUCIÓN]]</f>
        <v>4</v>
      </c>
      <c r="AE2366" s="38" t="str">
        <f>+_xlfn.XLOOKUP(DETALLE_GD_1[[#This Row],[CODIGO]],PRODUCTOS[CODIGO],PRODUCTOS[DESC CORTA],"",0)</f>
        <v>NEW TS2024019)</v>
      </c>
    </row>
    <row r="2367" spans="1:31" x14ac:dyDescent="0.25">
      <c r="A2367" s="1">
        <v>46190</v>
      </c>
      <c r="B2367" s="1">
        <v>46190</v>
      </c>
      <c r="C2367" s="81" t="s">
        <v>169</v>
      </c>
      <c r="D2367" s="38">
        <v>6</v>
      </c>
      <c r="E2367" s="81" t="s">
        <v>169</v>
      </c>
      <c r="F2367">
        <v>1808147</v>
      </c>
      <c r="G2367" s="81" t="s">
        <v>275</v>
      </c>
      <c r="H2367" s="81" t="s">
        <v>31</v>
      </c>
      <c r="I2367" s="3">
        <v>4</v>
      </c>
      <c r="J2367" s="3"/>
      <c r="K2367" s="26">
        <v>4</v>
      </c>
      <c r="L2367" s="2">
        <v>2213</v>
      </c>
      <c r="M2367" s="2">
        <v>8852</v>
      </c>
      <c r="N2367" s="2">
        <v>8852</v>
      </c>
      <c r="O2367" s="2">
        <v>2293</v>
      </c>
      <c r="P2367" s="2">
        <v>80</v>
      </c>
      <c r="Q2367" s="2">
        <v>320</v>
      </c>
      <c r="R2367" s="4">
        <v>3.4888791975577843E-2</v>
      </c>
      <c r="T2367">
        <v>318662</v>
      </c>
      <c r="U2367" s="26" t="s">
        <v>2017</v>
      </c>
      <c r="V2367" s="2">
        <v>13246</v>
      </c>
      <c r="X2367" s="2">
        <v>6579000000</v>
      </c>
      <c r="Y2367" s="6">
        <v>9172</v>
      </c>
      <c r="Z2367" s="38">
        <v>10010</v>
      </c>
      <c r="AA2367" s="86">
        <f>+((DETALLE_GD_1[[#This Row],[VALOR X UN (GD)]]-DETALLE_GD_1[[#This Row],[VALOR PPTO]])/DETALLE_GD_1[[#This Row],[VALOR PPTO]])</f>
        <v>-3.4888791975577843E-2</v>
      </c>
      <c r="AB2367" s="2">
        <f>+DETALLE_GD_1[[#This Row],[VALOR PPTO]]*DETALLE_GD_1[[#This Row],[CANTIDAD RECIBIDA]]</f>
        <v>9172</v>
      </c>
      <c r="AC2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7" s="3">
        <f>+DETALLE_GD_1[[#This Row],[CANTIDAD SOLICITADA]]-DETALLE_GD_1[[#This Row],[DEVOLUCIÓN]]</f>
        <v>4</v>
      </c>
      <c r="AE2367" s="38" t="str">
        <f>+_xlfn.XLOOKUP(DETALLE_GD_1[[#This Row],[CODIGO]],PRODUCTOS[CODIGO],PRODUCTOS[DESC CORTA],"",0)</f>
        <v>LLAVE ANGULAR 1/2X</v>
      </c>
    </row>
    <row r="2368" spans="1:31" x14ac:dyDescent="0.25">
      <c r="A2368" s="1">
        <v>46190</v>
      </c>
      <c r="B2368" s="1">
        <v>46190</v>
      </c>
      <c r="C2368" s="81" t="s">
        <v>169</v>
      </c>
      <c r="D2368" s="38">
        <v>6</v>
      </c>
      <c r="E2368" s="81" t="s">
        <v>169</v>
      </c>
      <c r="F2368">
        <v>1808148</v>
      </c>
      <c r="G2368" s="81" t="s">
        <v>276</v>
      </c>
      <c r="H2368" s="81" t="s">
        <v>31</v>
      </c>
      <c r="I2368" s="3">
        <v>4</v>
      </c>
      <c r="J2368" s="3"/>
      <c r="K2368" s="26">
        <v>4</v>
      </c>
      <c r="L2368" s="2">
        <v>1098.5</v>
      </c>
      <c r="M2368" s="2">
        <v>4394</v>
      </c>
      <c r="N2368" s="2">
        <v>4394</v>
      </c>
      <c r="O2368" s="2">
        <v>1089</v>
      </c>
      <c r="P2368" s="2">
        <v>-9.5</v>
      </c>
      <c r="Q2368" s="2">
        <v>-38</v>
      </c>
      <c r="R2368" s="4">
        <v>-8.7235996326905426E-3</v>
      </c>
      <c r="T2368">
        <v>318662</v>
      </c>
      <c r="U2368" s="26"/>
      <c r="V2368" s="2"/>
      <c r="X2368" s="2">
        <v>6579000000</v>
      </c>
      <c r="Y2368" s="6">
        <v>4356</v>
      </c>
      <c r="Z2368" s="38">
        <v>10010</v>
      </c>
      <c r="AA2368" s="86">
        <f>+((DETALLE_GD_1[[#This Row],[VALOR X UN (GD)]]-DETALLE_GD_1[[#This Row],[VALOR PPTO]])/DETALLE_GD_1[[#This Row],[VALOR PPTO]])</f>
        <v>8.7235996326905426E-3</v>
      </c>
      <c r="AB2368" s="2">
        <f>+DETALLE_GD_1[[#This Row],[VALOR PPTO]]*DETALLE_GD_1[[#This Row],[CANTIDAD RECIBIDA]]</f>
        <v>4356</v>
      </c>
      <c r="AC2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8" s="3">
        <f>+DETALLE_GD_1[[#This Row],[CANTIDAD SOLICITADA]]-DETALLE_GD_1[[#This Row],[DEVOLUCIÓN]]</f>
        <v>4</v>
      </c>
      <c r="AE2368" s="38" t="str">
        <f>+_xlfn.XLOOKUP(DETALLE_GD_1[[#This Row],[CODIGO]],PRODUCTOS[CODIGO],PRODUCTOS[DESC CORTA],"",0)</f>
        <v>SELLO INSTALACION WC</v>
      </c>
    </row>
    <row r="2369" spans="1:31" x14ac:dyDescent="0.25">
      <c r="A2369" s="1">
        <v>46191</v>
      </c>
      <c r="B2369" s="1">
        <v>46191</v>
      </c>
      <c r="C2369" s="81" t="s">
        <v>169</v>
      </c>
      <c r="D2369" s="38">
        <v>6</v>
      </c>
      <c r="E2369" s="81" t="s">
        <v>169</v>
      </c>
      <c r="F2369">
        <v>2505058</v>
      </c>
      <c r="G2369" s="81" t="s">
        <v>142</v>
      </c>
      <c r="H2369" s="81" t="s">
        <v>31</v>
      </c>
      <c r="I2369" s="3">
        <v>25</v>
      </c>
      <c r="J2369" s="3"/>
      <c r="K2369" s="26">
        <v>25</v>
      </c>
      <c r="L2369" s="2">
        <v>16469.68</v>
      </c>
      <c r="M2369" s="2">
        <v>411742</v>
      </c>
      <c r="N2369" s="2">
        <v>411742</v>
      </c>
      <c r="O2369" s="2">
        <v>17870.144100000001</v>
      </c>
      <c r="P2369" s="2">
        <v>1400.4640999999999</v>
      </c>
      <c r="Q2369" s="2">
        <v>35011.601699999999</v>
      </c>
      <c r="R2369" s="4">
        <v>7.8368929912983012E-2</v>
      </c>
      <c r="T2369">
        <v>318776</v>
      </c>
      <c r="U2369" s="26" t="s">
        <v>2012</v>
      </c>
      <c r="V2369" s="2">
        <v>443946</v>
      </c>
      <c r="X2369" s="2">
        <v>6579000000</v>
      </c>
      <c r="Y2369" s="6">
        <v>446753.60170000006</v>
      </c>
      <c r="Z2369" s="38">
        <v>10010</v>
      </c>
      <c r="AA2369" s="86">
        <f>+((DETALLE_GD_1[[#This Row],[VALOR X UN (GD)]]-DETALLE_GD_1[[#This Row],[VALOR PPTO]])/DETALLE_GD_1[[#This Row],[VALOR PPTO]])</f>
        <v>-7.8368931563344305E-2</v>
      </c>
      <c r="AB2369" s="2">
        <f>+DETALLE_GD_1[[#This Row],[VALOR PPTO]]*DETALLE_GD_1[[#This Row],[CANTIDAD RECIBIDA]]</f>
        <v>446753.60250000004</v>
      </c>
      <c r="AC2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69" s="3">
        <f>+DETALLE_GD_1[[#This Row],[CANTIDAD SOLICITADA]]-DETALLE_GD_1[[#This Row],[DEVOLUCIÓN]]</f>
        <v>25</v>
      </c>
      <c r="AE2369" s="38" t="str">
        <f>+_xlfn.XLOOKUP(DETALLE_GD_1[[#This Row],[CODIGO]],PRODUCTOS[CODIGO],PRODUCTOS[DESC CORTA],"",0)</f>
        <v>VENTILACIÓN PASIVA</v>
      </c>
    </row>
    <row r="2370" spans="1:31" x14ac:dyDescent="0.25">
      <c r="A2370" s="1">
        <v>46191</v>
      </c>
      <c r="B2370" s="1">
        <v>46191</v>
      </c>
      <c r="C2370" s="81" t="s">
        <v>169</v>
      </c>
      <c r="D2370" s="38">
        <v>6</v>
      </c>
      <c r="E2370" s="81" t="s">
        <v>169</v>
      </c>
      <c r="F2370" t="s">
        <v>787</v>
      </c>
      <c r="G2370" s="81" t="s">
        <v>95</v>
      </c>
      <c r="H2370" s="81" t="s">
        <v>31</v>
      </c>
      <c r="I2370" s="3">
        <v>10</v>
      </c>
      <c r="J2370" s="3"/>
      <c r="K2370" s="26">
        <v>10</v>
      </c>
      <c r="L2370" s="2">
        <v>3021.3</v>
      </c>
      <c r="M2370" s="2">
        <v>30213</v>
      </c>
      <c r="N2370" s="2">
        <v>30213</v>
      </c>
      <c r="O2370" s="2">
        <v>3021.2829000000002</v>
      </c>
      <c r="P2370" s="2">
        <v>-1.7100000000000001E-2</v>
      </c>
      <c r="Q2370" s="2">
        <v>-0.17130000000000001</v>
      </c>
      <c r="R2370" s="4">
        <v>-5.6701079449996769E-6</v>
      </c>
      <c r="T2370">
        <v>318776</v>
      </c>
      <c r="U2370" s="26"/>
      <c r="V2370" s="2"/>
      <c r="X2370" s="2">
        <v>6579000000</v>
      </c>
      <c r="Y2370" s="6">
        <v>30212.828690000009</v>
      </c>
      <c r="Z2370" s="38">
        <v>10010</v>
      </c>
      <c r="AA2370" s="86">
        <f>+((DETALLE_GD_1[[#This Row],[VALOR X UN (GD)]]-DETALLE_GD_1[[#This Row],[VALOR PPTO]])/DETALLE_GD_1[[#This Row],[VALOR PPTO]])</f>
        <v>5.6598473449896557E-6</v>
      </c>
      <c r="AB2370" s="2">
        <f>+DETALLE_GD_1[[#This Row],[VALOR PPTO]]*DETALLE_GD_1[[#This Row],[CANTIDAD RECIBIDA]]</f>
        <v>30212.829000000002</v>
      </c>
      <c r="AC2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0" s="3">
        <f>+DETALLE_GD_1[[#This Row],[CANTIDAD SOLICITADA]]-DETALLE_GD_1[[#This Row],[DEVOLUCIÓN]]</f>
        <v>10</v>
      </c>
      <c r="AE2370" s="38" t="str">
        <f>+_xlfn.XLOOKUP(DETALLE_GD_1[[#This Row],[CODIGO]],PRODUCTOS[CODIGO],PRODUCTOS[DESC CORTA],"",0)</f>
        <v>TOPE DE PUERTA</v>
      </c>
    </row>
    <row r="2371" spans="1:31" x14ac:dyDescent="0.25">
      <c r="A2371" s="1">
        <v>46191</v>
      </c>
      <c r="B2371" s="1">
        <v>46191</v>
      </c>
      <c r="C2371" s="81" t="s">
        <v>169</v>
      </c>
      <c r="D2371" s="38">
        <v>6</v>
      </c>
      <c r="E2371" s="81" t="s">
        <v>169</v>
      </c>
      <c r="F2371">
        <v>610019</v>
      </c>
      <c r="G2371" s="81" t="s">
        <v>355</v>
      </c>
      <c r="H2371" s="81" t="s">
        <v>355</v>
      </c>
      <c r="I2371" s="3">
        <v>2</v>
      </c>
      <c r="J2371" s="3"/>
      <c r="K2371" s="26">
        <v>2</v>
      </c>
      <c r="L2371" s="2">
        <v>995.5</v>
      </c>
      <c r="M2371" s="2">
        <v>1991</v>
      </c>
      <c r="N2371" s="2">
        <v>1991</v>
      </c>
      <c r="O2371" s="2"/>
      <c r="P2371" s="2"/>
      <c r="Q2371" s="2">
        <v>-1991</v>
      </c>
      <c r="R2371" s="4"/>
      <c r="T2371">
        <v>318776</v>
      </c>
      <c r="U2371" s="26"/>
      <c r="V2371" s="2"/>
      <c r="X2371" s="2">
        <v>6579000000</v>
      </c>
      <c r="Y2371" s="6" t="s">
        <v>355</v>
      </c>
      <c r="Z2371" s="38">
        <v>10010</v>
      </c>
      <c r="AA2371" s="86" t="e">
        <f>+((DETALLE_GD_1[[#This Row],[VALOR X UN (GD)]]-DETALLE_GD_1[[#This Row],[VALOR PPTO]])/DETALLE_GD_1[[#This Row],[VALOR PPTO]])</f>
        <v>#DIV/0!</v>
      </c>
      <c r="AB2371" s="2">
        <f>+DETALLE_GD_1[[#This Row],[VALOR PPTO]]*DETALLE_GD_1[[#This Row],[CANTIDAD RECIBIDA]]</f>
        <v>0</v>
      </c>
      <c r="AC2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1" s="3">
        <f>+DETALLE_GD_1[[#This Row],[CANTIDAD SOLICITADA]]-DETALLE_GD_1[[#This Row],[DEVOLUCIÓN]]</f>
        <v>2</v>
      </c>
      <c r="AE2371" s="38" t="str">
        <f>+_xlfn.XLOOKUP(DETALLE_GD_1[[#This Row],[CODIGO]],PRODUCTOS[CODIGO],PRODUCTOS[DESC CORTA],"",0)</f>
        <v/>
      </c>
    </row>
    <row r="2372" spans="1:31" x14ac:dyDescent="0.25">
      <c r="A2372" s="1">
        <v>46191</v>
      </c>
      <c r="B2372" s="1">
        <v>46191</v>
      </c>
      <c r="C2372" s="81" t="s">
        <v>169</v>
      </c>
      <c r="D2372" s="38">
        <v>6</v>
      </c>
      <c r="E2372" s="81" t="s">
        <v>169</v>
      </c>
      <c r="F2372">
        <v>617055</v>
      </c>
      <c r="G2372" s="81" t="s">
        <v>182</v>
      </c>
      <c r="H2372" s="81" t="s">
        <v>31</v>
      </c>
      <c r="I2372" s="3">
        <v>12</v>
      </c>
      <c r="J2372" s="3"/>
      <c r="K2372" s="26">
        <v>12</v>
      </c>
      <c r="L2372" s="2">
        <v>694.75</v>
      </c>
      <c r="M2372" s="2">
        <v>8337</v>
      </c>
      <c r="N2372" s="2">
        <v>8337</v>
      </c>
      <c r="O2372" s="2">
        <v>920.35379999999998</v>
      </c>
      <c r="P2372" s="2">
        <v>225.60380000000001</v>
      </c>
      <c r="Q2372" s="2">
        <v>2707.2453999999998</v>
      </c>
      <c r="R2372" s="4">
        <v>0.2451272387395125</v>
      </c>
      <c r="T2372">
        <v>318779</v>
      </c>
      <c r="U2372" s="26" t="s">
        <v>2022</v>
      </c>
      <c r="V2372" s="2">
        <v>13686510</v>
      </c>
      <c r="X2372" s="2">
        <v>6579000000</v>
      </c>
      <c r="Y2372" s="6">
        <v>11044.245371999999</v>
      </c>
      <c r="Z2372" s="38">
        <v>10010</v>
      </c>
      <c r="AA2372" s="86">
        <f>+((DETALLE_GD_1[[#This Row],[VALOR X UN (GD)]]-DETALLE_GD_1[[#This Row],[VALOR PPTO]])/DETALLE_GD_1[[#This Row],[VALOR PPTO]])</f>
        <v>-0.24512725432328306</v>
      </c>
      <c r="AB2372" s="2">
        <f>+DETALLE_GD_1[[#This Row],[VALOR PPTO]]*DETALLE_GD_1[[#This Row],[CANTIDAD RECIBIDA]]</f>
        <v>11044.2456</v>
      </c>
      <c r="AC2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2" s="3">
        <f>+DETALLE_GD_1[[#This Row],[CANTIDAD SOLICITADA]]-DETALLE_GD_1[[#This Row],[DEVOLUCIÓN]]</f>
        <v>12</v>
      </c>
      <c r="AE2372" s="38">
        <f>+_xlfn.XLOOKUP(DETALLE_GD_1[[#This Row],[CODIGO]],PRODUCTOS[CODIGO],PRODUCTOS[DESC CORTA],"",0)</f>
        <v>0</v>
      </c>
    </row>
    <row r="2373" spans="1:31" x14ac:dyDescent="0.25">
      <c r="A2373" s="1">
        <v>46191</v>
      </c>
      <c r="B2373" s="1">
        <v>46191</v>
      </c>
      <c r="C2373" s="81" t="s">
        <v>169</v>
      </c>
      <c r="D2373" s="38">
        <v>6</v>
      </c>
      <c r="E2373" s="81" t="s">
        <v>169</v>
      </c>
      <c r="F2373">
        <v>617057</v>
      </c>
      <c r="G2373" s="81" t="s">
        <v>134</v>
      </c>
      <c r="H2373" s="81" t="s">
        <v>31</v>
      </c>
      <c r="I2373" s="3">
        <v>12</v>
      </c>
      <c r="J2373" s="3"/>
      <c r="K2373" s="26">
        <v>12</v>
      </c>
      <c r="L2373" s="2">
        <v>1698.3333</v>
      </c>
      <c r="M2373" s="2">
        <v>20380</v>
      </c>
      <c r="N2373" s="2">
        <v>20380</v>
      </c>
      <c r="O2373" s="2">
        <v>2042.1197</v>
      </c>
      <c r="P2373" s="2">
        <v>343.78640000000001</v>
      </c>
      <c r="Q2373" s="2">
        <v>4125.4364999999998</v>
      </c>
      <c r="R2373" s="4">
        <v>0.16834780628019985</v>
      </c>
      <c r="T2373">
        <v>318779</v>
      </c>
      <c r="U2373" s="26"/>
      <c r="V2373" s="2"/>
      <c r="X2373" s="2">
        <v>6579000000</v>
      </c>
      <c r="Y2373" s="6">
        <v>24505.436472000001</v>
      </c>
      <c r="Z2373" s="38">
        <v>10010</v>
      </c>
      <c r="AA2373" s="86">
        <f>+((DETALLE_GD_1[[#This Row],[VALOR X UN (GD)]]-DETALLE_GD_1[[#This Row],[VALOR PPTO]])/DETALLE_GD_1[[#This Row],[VALOR PPTO]])</f>
        <v>-0.16834782015961158</v>
      </c>
      <c r="AB2373" s="2">
        <f>+DETALLE_GD_1[[#This Row],[VALOR PPTO]]*DETALLE_GD_1[[#This Row],[CANTIDAD RECIBIDA]]</f>
        <v>24505.436399999999</v>
      </c>
      <c r="AC2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3" s="3">
        <f>+DETALLE_GD_1[[#This Row],[CANTIDAD SOLICITADA]]-DETALLE_GD_1[[#This Row],[DEVOLUCIÓN]]</f>
        <v>12</v>
      </c>
      <c r="AE2373" s="38" t="str">
        <f>+_xlfn.XLOOKUP(DETALLE_GD_1[[#This Row],[CODIGO]],PRODUCTOS[CODIGO],PRODUCTOS[DESC CORTA],"",0)</f>
        <v>BROCHA 5/8 X4</v>
      </c>
    </row>
    <row r="2374" spans="1:31" x14ac:dyDescent="0.25">
      <c r="A2374" s="1">
        <v>46191</v>
      </c>
      <c r="B2374" s="1">
        <v>46191</v>
      </c>
      <c r="C2374" s="81" t="s">
        <v>169</v>
      </c>
      <c r="D2374" s="38">
        <v>6</v>
      </c>
      <c r="E2374" s="81" t="s">
        <v>169</v>
      </c>
      <c r="F2374">
        <v>408034</v>
      </c>
      <c r="G2374" s="81" t="s">
        <v>250</v>
      </c>
      <c r="H2374" s="81" t="s">
        <v>36</v>
      </c>
      <c r="I2374" s="3">
        <v>4</v>
      </c>
      <c r="J2374" s="3"/>
      <c r="K2374" s="26">
        <v>4</v>
      </c>
      <c r="L2374" s="2">
        <v>1867</v>
      </c>
      <c r="M2374" s="2">
        <v>7468</v>
      </c>
      <c r="N2374" s="2">
        <v>7468</v>
      </c>
      <c r="O2374" s="2">
        <v>1866.9503999999999</v>
      </c>
      <c r="P2374" s="2">
        <v>-4.9599999999999998E-2</v>
      </c>
      <c r="Q2374" s="2">
        <v>-0.1986</v>
      </c>
      <c r="R2374" s="4">
        <v>-2.6591494447838636E-5</v>
      </c>
      <c r="T2374">
        <v>318779</v>
      </c>
      <c r="U2374" s="26"/>
      <c r="V2374" s="2"/>
      <c r="X2374" s="2">
        <v>6579000000</v>
      </c>
      <c r="Y2374" s="6">
        <v>7467.8014200000034</v>
      </c>
      <c r="Z2374" s="38">
        <v>10010</v>
      </c>
      <c r="AA2374" s="86">
        <f>+((DETALLE_GD_1[[#This Row],[VALOR X UN (GD)]]-DETALLE_GD_1[[#This Row],[VALOR PPTO]])/DETALLE_GD_1[[#This Row],[VALOR PPTO]])</f>
        <v>2.6567390328128124E-5</v>
      </c>
      <c r="AB2374" s="2">
        <f>+DETALLE_GD_1[[#This Row],[VALOR PPTO]]*DETALLE_GD_1[[#This Row],[CANTIDAD RECIBIDA]]</f>
        <v>7467.8015999999998</v>
      </c>
      <c r="AC2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4" s="3">
        <f>+DETALLE_GD_1[[#This Row],[CANTIDAD SOLICITADA]]-DETALLE_GD_1[[#This Row],[DEVOLUCIÓN]]</f>
        <v>4</v>
      </c>
      <c r="AE2374" s="38">
        <f>+_xlfn.XLOOKUP(DETALLE_GD_1[[#This Row],[CODIGO]],PRODUCTOS[CODIGO],PRODUCTOS[DESC CORTA],"",0)</f>
        <v>0</v>
      </c>
    </row>
    <row r="2375" spans="1:31" x14ac:dyDescent="0.25">
      <c r="A2375" s="1">
        <v>46191</v>
      </c>
      <c r="B2375" s="1">
        <v>46191</v>
      </c>
      <c r="C2375" s="81" t="s">
        <v>169</v>
      </c>
      <c r="D2375" s="38">
        <v>6</v>
      </c>
      <c r="E2375" s="81" t="s">
        <v>169</v>
      </c>
      <c r="F2375">
        <v>302046</v>
      </c>
      <c r="G2375" s="81" t="s">
        <v>115</v>
      </c>
      <c r="H2375" s="81" t="s">
        <v>20</v>
      </c>
      <c r="I2375" s="3">
        <v>288</v>
      </c>
      <c r="J2375" s="3"/>
      <c r="K2375" s="26">
        <v>288</v>
      </c>
      <c r="L2375" s="2">
        <v>10234.663200000001</v>
      </c>
      <c r="M2375" s="2">
        <v>2947583</v>
      </c>
      <c r="N2375" s="2">
        <v>2947583</v>
      </c>
      <c r="O2375" s="2">
        <v>10156.5985</v>
      </c>
      <c r="P2375" s="2">
        <v>-78.064700000000002</v>
      </c>
      <c r="Q2375" s="2">
        <v>-22482.641500000002</v>
      </c>
      <c r="R2375" s="4">
        <v>-7.6861094487574002E-3</v>
      </c>
      <c r="T2375">
        <v>318779</v>
      </c>
      <c r="U2375" s="26"/>
      <c r="V2375" s="2"/>
      <c r="X2375" s="2">
        <v>6579000000</v>
      </c>
      <c r="Y2375" s="6">
        <v>2925100.3584960005</v>
      </c>
      <c r="Z2375" s="38">
        <v>10010</v>
      </c>
      <c r="AA2375" s="86">
        <f>+((DETALLE_GD_1[[#This Row],[VALOR X UN (GD)]]-DETALLE_GD_1[[#This Row],[VALOR PPTO]])/DETALLE_GD_1[[#This Row],[VALOR PPTO]])</f>
        <v>7.6861067216549726E-3</v>
      </c>
      <c r="AB2375" s="2">
        <f>+DETALLE_GD_1[[#This Row],[VALOR PPTO]]*DETALLE_GD_1[[#This Row],[CANTIDAD RECIBIDA]]</f>
        <v>2925100.3679999998</v>
      </c>
      <c r="AC2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5" s="3">
        <f>+DETALLE_GD_1[[#This Row],[CANTIDAD SOLICITADA]]-DETALLE_GD_1[[#This Row],[DEVOLUCIÓN]]</f>
        <v>288</v>
      </c>
      <c r="AE2375" s="38" t="str">
        <f>+_xlfn.XLOOKUP(DETALLE_GD_1[[#This Row],[CODIGO]],PRODUCTOS[CODIGO],PRODUCTOS[DESC CORTA],"",0)</f>
        <v>PINO 2X6X400</v>
      </c>
    </row>
    <row r="2376" spans="1:31" x14ac:dyDescent="0.25">
      <c r="A2376" s="1">
        <v>46191</v>
      </c>
      <c r="B2376" s="1">
        <v>46191</v>
      </c>
      <c r="C2376" s="81" t="s">
        <v>169</v>
      </c>
      <c r="D2376" s="38">
        <v>6</v>
      </c>
      <c r="E2376" s="81" t="s">
        <v>169</v>
      </c>
      <c r="F2376">
        <v>302249</v>
      </c>
      <c r="G2376" s="81" t="s">
        <v>178</v>
      </c>
      <c r="H2376" s="81" t="s">
        <v>20</v>
      </c>
      <c r="I2376" s="3">
        <v>240</v>
      </c>
      <c r="J2376" s="3"/>
      <c r="K2376" s="26">
        <v>240</v>
      </c>
      <c r="L2376" s="2">
        <v>2226.3083000000001</v>
      </c>
      <c r="M2376" s="2">
        <v>534314</v>
      </c>
      <c r="N2376" s="2">
        <v>534314</v>
      </c>
      <c r="O2376" s="2">
        <v>2226.3090999999999</v>
      </c>
      <c r="P2376" s="2">
        <v>8.0000000000000004E-4</v>
      </c>
      <c r="Q2376" s="2">
        <v>0.19550000000000001</v>
      </c>
      <c r="R2376" s="4">
        <v>3.659270174408054E-7</v>
      </c>
      <c r="T2376">
        <v>318779</v>
      </c>
      <c r="U2376" s="26"/>
      <c r="V2376" s="2"/>
      <c r="X2376" s="2">
        <v>6579000000</v>
      </c>
      <c r="Y2376" s="6">
        <v>534314.19551999995</v>
      </c>
      <c r="Z2376" s="38">
        <v>10010</v>
      </c>
      <c r="AA2376" s="86">
        <f>+((DETALLE_GD_1[[#This Row],[VALOR X UN (GD)]]-DETALLE_GD_1[[#This Row],[VALOR PPTO]])/DETALLE_GD_1[[#This Row],[VALOR PPTO]])</f>
        <v>-3.5933914109194611E-7</v>
      </c>
      <c r="AB2376" s="2">
        <f>+DETALLE_GD_1[[#This Row],[VALOR PPTO]]*DETALLE_GD_1[[#This Row],[CANTIDAD RECIBIDA]]</f>
        <v>534314.18400000001</v>
      </c>
      <c r="AC2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6" s="3">
        <f>+DETALLE_GD_1[[#This Row],[CANTIDAD SOLICITADA]]-DETALLE_GD_1[[#This Row],[DEVOLUCIÓN]]</f>
        <v>240</v>
      </c>
      <c r="AE2376" s="38">
        <f>+_xlfn.XLOOKUP(DETALLE_GD_1[[#This Row],[CODIGO]],PRODUCTOS[CODIGO],PRODUCTOS[DESC CORTA],"",0)</f>
        <v>0</v>
      </c>
    </row>
    <row r="2377" spans="1:31" x14ac:dyDescent="0.25">
      <c r="A2377" s="1">
        <v>46191</v>
      </c>
      <c r="B2377" s="1">
        <v>46191</v>
      </c>
      <c r="C2377" s="81" t="s">
        <v>169</v>
      </c>
      <c r="D2377" s="38">
        <v>6</v>
      </c>
      <c r="E2377" s="81" t="s">
        <v>169</v>
      </c>
      <c r="F2377">
        <v>302048</v>
      </c>
      <c r="G2377" s="81" t="s">
        <v>126</v>
      </c>
      <c r="H2377" s="81" t="s">
        <v>20</v>
      </c>
      <c r="I2377" s="3">
        <v>216</v>
      </c>
      <c r="J2377" s="3"/>
      <c r="K2377" s="26">
        <v>216</v>
      </c>
      <c r="L2377" s="2">
        <v>14163.5324</v>
      </c>
      <c r="M2377" s="2">
        <v>3059323</v>
      </c>
      <c r="N2377" s="2">
        <v>3059323</v>
      </c>
      <c r="O2377" s="2">
        <v>13710.695</v>
      </c>
      <c r="P2377" s="2">
        <v>-452.8374</v>
      </c>
      <c r="Q2377" s="2">
        <v>-97812.888399999996</v>
      </c>
      <c r="R2377" s="4">
        <v>-3.3028044726799148E-2</v>
      </c>
      <c r="T2377">
        <v>318779</v>
      </c>
      <c r="U2377" s="26"/>
      <c r="V2377" s="2"/>
      <c r="X2377" s="2">
        <v>6579000000</v>
      </c>
      <c r="Y2377" s="6">
        <v>2961510.1115760002</v>
      </c>
      <c r="Z2377" s="38">
        <v>10010</v>
      </c>
      <c r="AA2377" s="86">
        <f>+((DETALLE_GD_1[[#This Row],[VALOR X UN (GD)]]-DETALLE_GD_1[[#This Row],[VALOR PPTO]])/DETALLE_GD_1[[#This Row],[VALOR PPTO]])</f>
        <v>3.3028041248091389E-2</v>
      </c>
      <c r="AB2377" s="2">
        <f>+DETALLE_GD_1[[#This Row],[VALOR PPTO]]*DETALLE_GD_1[[#This Row],[CANTIDAD RECIBIDA]]</f>
        <v>2961510.12</v>
      </c>
      <c r="AC2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7" s="3">
        <f>+DETALLE_GD_1[[#This Row],[CANTIDAD SOLICITADA]]-DETALLE_GD_1[[#This Row],[DEVOLUCIÓN]]</f>
        <v>216</v>
      </c>
      <c r="AE2377" s="38" t="str">
        <f>+_xlfn.XLOOKUP(DETALLE_GD_1[[#This Row],[CODIGO]],PRODUCTOS[CODIGO],PRODUCTOS[DESC CORTA],"",0)</f>
        <v>PINO 2X8X4</v>
      </c>
    </row>
    <row r="2378" spans="1:31" x14ac:dyDescent="0.25">
      <c r="A2378" s="1">
        <v>46191</v>
      </c>
      <c r="B2378" s="1">
        <v>46191</v>
      </c>
      <c r="C2378" s="81" t="s">
        <v>169</v>
      </c>
      <c r="D2378" s="38">
        <v>6</v>
      </c>
      <c r="E2378" s="81" t="s">
        <v>169</v>
      </c>
      <c r="F2378">
        <v>302010</v>
      </c>
      <c r="G2378" s="81" t="s">
        <v>323</v>
      </c>
      <c r="H2378" s="81" t="s">
        <v>20</v>
      </c>
      <c r="I2378" s="3">
        <v>168</v>
      </c>
      <c r="J2378" s="3"/>
      <c r="K2378" s="26">
        <v>168</v>
      </c>
      <c r="L2378" s="2">
        <v>6754.2975999999999</v>
      </c>
      <c r="M2378" s="2">
        <v>1134722</v>
      </c>
      <c r="N2378" s="2">
        <v>1134722</v>
      </c>
      <c r="O2378" s="2">
        <v>6585.1337000000003</v>
      </c>
      <c r="P2378" s="2">
        <v>-169.16390000000001</v>
      </c>
      <c r="Q2378" s="2">
        <v>-28419.5308</v>
      </c>
      <c r="R2378" s="4">
        <v>-2.5688752969682861E-2</v>
      </c>
      <c r="T2378">
        <v>318779</v>
      </c>
      <c r="U2378" s="26"/>
      <c r="V2378" s="2"/>
      <c r="X2378" s="2">
        <v>6579000000</v>
      </c>
      <c r="Y2378" s="6">
        <v>1106302.4691599987</v>
      </c>
      <c r="Z2378" s="38">
        <v>10010</v>
      </c>
      <c r="AA2378" s="86">
        <f>+((DETALLE_GD_1[[#This Row],[VALOR X UN (GD)]]-DETALLE_GD_1[[#This Row],[VALOR PPTO]])/DETALLE_GD_1[[#This Row],[VALOR PPTO]])</f>
        <v>2.5688757086283539E-2</v>
      </c>
      <c r="AB2378" s="2">
        <f>+DETALLE_GD_1[[#This Row],[VALOR PPTO]]*DETALLE_GD_1[[#This Row],[CANTIDAD RECIBIDA]]</f>
        <v>1106302.4616</v>
      </c>
      <c r="AC2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78" s="3">
        <f>+DETALLE_GD_1[[#This Row],[CANTIDAD SOLICITADA]]-DETALLE_GD_1[[#This Row],[DEVOLUCIÓN]]</f>
        <v>168</v>
      </c>
      <c r="AE2378" s="38" t="str">
        <f>+_xlfn.XLOOKUP(DETALLE_GD_1[[#This Row],[CODIGO]],PRODUCTOS[CODIGO],PRODUCTOS[DESC CORTA],"",0)</f>
        <v>PINO 2X6X320</v>
      </c>
    </row>
    <row r="2379" spans="1:31" x14ac:dyDescent="0.25">
      <c r="A2379" s="1">
        <v>46191</v>
      </c>
      <c r="B2379" s="1">
        <v>46191</v>
      </c>
      <c r="C2379" s="81" t="s">
        <v>169</v>
      </c>
      <c r="D2379" s="38">
        <v>6</v>
      </c>
      <c r="E2379" s="81" t="s">
        <v>169</v>
      </c>
      <c r="F2379">
        <v>408017</v>
      </c>
      <c r="G2379" s="81" t="s">
        <v>445</v>
      </c>
      <c r="H2379" s="81" t="s">
        <v>36</v>
      </c>
      <c r="I2379" s="3">
        <v>2</v>
      </c>
      <c r="J2379" s="3"/>
      <c r="K2379" s="26">
        <v>2</v>
      </c>
      <c r="L2379" s="2">
        <v>17300</v>
      </c>
      <c r="M2379" s="2">
        <v>34600</v>
      </c>
      <c r="N2379" s="2">
        <v>34600</v>
      </c>
      <c r="O2379" s="2"/>
      <c r="P2379" s="2"/>
      <c r="Q2379" s="2">
        <v>-34600</v>
      </c>
      <c r="R2379" s="4"/>
      <c r="T2379">
        <v>318779</v>
      </c>
      <c r="U2379" s="26"/>
      <c r="V2379" s="2"/>
      <c r="X2379" s="2">
        <v>6579000000</v>
      </c>
      <c r="Y2379" s="6" t="s">
        <v>355</v>
      </c>
      <c r="Z2379" s="38">
        <v>10010</v>
      </c>
      <c r="AA2379" s="86" t="e">
        <f>+((DETALLE_GD_1[[#This Row],[VALOR X UN (GD)]]-DETALLE_GD_1[[#This Row],[VALOR PPTO]])/DETALLE_GD_1[[#This Row],[VALOR PPTO]])</f>
        <v>#DIV/0!</v>
      </c>
      <c r="AB2379" s="2">
        <f>+DETALLE_GD_1[[#This Row],[VALOR PPTO]]*DETALLE_GD_1[[#This Row],[CANTIDAD RECIBIDA]]</f>
        <v>0</v>
      </c>
      <c r="AC2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79" s="3">
        <f>+DETALLE_GD_1[[#This Row],[CANTIDAD SOLICITADA]]-DETALLE_GD_1[[#This Row],[DEVOLUCIÓN]]</f>
        <v>2</v>
      </c>
      <c r="AE2379" s="38" t="str">
        <f>+_xlfn.XLOOKUP(DETALLE_GD_1[[#This Row],[CODIGO]],PRODUCTOS[CODIGO],PRODUCTOS[DESC CORTA],"",0)</f>
        <v/>
      </c>
    </row>
    <row r="2380" spans="1:31" x14ac:dyDescent="0.25">
      <c r="A2380" s="1">
        <v>46191</v>
      </c>
      <c r="B2380" s="1">
        <v>46191</v>
      </c>
      <c r="C2380" s="81" t="s">
        <v>169</v>
      </c>
      <c r="D2380" s="38">
        <v>6</v>
      </c>
      <c r="E2380" s="81" t="s">
        <v>169</v>
      </c>
      <c r="F2380" t="s">
        <v>82</v>
      </c>
      <c r="G2380" s="81" t="s">
        <v>83</v>
      </c>
      <c r="H2380" s="81" t="s">
        <v>36</v>
      </c>
      <c r="I2380" s="3">
        <v>5</v>
      </c>
      <c r="J2380" s="3"/>
      <c r="K2380" s="26">
        <v>5</v>
      </c>
      <c r="L2380" s="2">
        <v>36939.800000000003</v>
      </c>
      <c r="M2380" s="2">
        <v>184699</v>
      </c>
      <c r="N2380" s="2">
        <v>184699</v>
      </c>
      <c r="O2380" s="2">
        <v>36939.818200000002</v>
      </c>
      <c r="P2380" s="2">
        <v>1.8200000000000001E-2</v>
      </c>
      <c r="Q2380" s="2">
        <v>9.0899999999999995E-2</v>
      </c>
      <c r="R2380" s="4">
        <v>4.9220599559162897E-7</v>
      </c>
      <c r="T2380">
        <v>318779</v>
      </c>
      <c r="U2380" s="26"/>
      <c r="V2380" s="2"/>
      <c r="X2380" s="2">
        <v>6579000000</v>
      </c>
      <c r="Y2380" s="6">
        <v>184699.09090999991</v>
      </c>
      <c r="Z2380" s="38">
        <v>10010</v>
      </c>
      <c r="AA2380" s="86">
        <f>+((DETALLE_GD_1[[#This Row],[VALOR X UN (GD)]]-DETALLE_GD_1[[#This Row],[VALOR PPTO]])/DETALLE_GD_1[[#This Row],[VALOR PPTO]])</f>
        <v>-4.9269327477671928E-7</v>
      </c>
      <c r="AB2380" s="2">
        <f>+DETALLE_GD_1[[#This Row],[VALOR PPTO]]*DETALLE_GD_1[[#This Row],[CANTIDAD RECIBIDA]]</f>
        <v>184699.09100000001</v>
      </c>
      <c r="AC23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0" s="3">
        <f>+DETALLE_GD_1[[#This Row],[CANTIDAD SOLICITADA]]-DETALLE_GD_1[[#This Row],[DEVOLUCIÓN]]</f>
        <v>5</v>
      </c>
      <c r="AE2380" s="38" t="str">
        <f>+_xlfn.XLOOKUP(DETALLE_GD_1[[#This Row],[CODIGO]],PRODUCTOS[CODIGO],PRODUCTOS[DESC CORTA],"",0)</f>
        <v>CLAVO R20</v>
      </c>
    </row>
    <row r="2381" spans="1:31" x14ac:dyDescent="0.25">
      <c r="A2381" s="1">
        <v>46191</v>
      </c>
      <c r="B2381" s="1">
        <v>46191</v>
      </c>
      <c r="C2381" s="81" t="s">
        <v>169</v>
      </c>
      <c r="D2381" s="38">
        <v>6</v>
      </c>
      <c r="E2381" s="81" t="s">
        <v>169</v>
      </c>
      <c r="F2381">
        <v>410126</v>
      </c>
      <c r="G2381" s="81" t="s">
        <v>159</v>
      </c>
      <c r="H2381" s="81" t="s">
        <v>31</v>
      </c>
      <c r="I2381" s="3">
        <v>88</v>
      </c>
      <c r="J2381" s="3"/>
      <c r="K2381" s="26">
        <v>88</v>
      </c>
      <c r="L2381" s="2">
        <v>983.875</v>
      </c>
      <c r="M2381" s="2">
        <v>86581</v>
      </c>
      <c r="N2381" s="2">
        <v>86581</v>
      </c>
      <c r="O2381" s="2">
        <v>983.61890000000005</v>
      </c>
      <c r="P2381" s="2">
        <v>-0.25609999999999999</v>
      </c>
      <c r="Q2381" s="2">
        <v>-22.538499999999999</v>
      </c>
      <c r="R2381" s="4">
        <v>-2.6038438763956455E-4</v>
      </c>
      <c r="T2381">
        <v>318779</v>
      </c>
      <c r="U2381" s="26"/>
      <c r="V2381" s="2"/>
      <c r="X2381" s="2">
        <v>6579000000</v>
      </c>
      <c r="Y2381" s="6">
        <v>86558.461528000014</v>
      </c>
      <c r="Z2381" s="38">
        <v>10010</v>
      </c>
      <c r="AA2381" s="86">
        <f>+((DETALLE_GD_1[[#This Row],[VALOR X UN (GD)]]-DETALLE_GD_1[[#This Row],[VALOR PPTO]])/DETALLE_GD_1[[#This Row],[VALOR PPTO]])</f>
        <v>2.6036506618564028E-4</v>
      </c>
      <c r="AB2381" s="2">
        <f>+DETALLE_GD_1[[#This Row],[VALOR PPTO]]*DETALLE_GD_1[[#This Row],[CANTIDAD RECIBIDA]]</f>
        <v>86558.463199999998</v>
      </c>
      <c r="AC2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1" s="3">
        <f>+DETALLE_GD_1[[#This Row],[CANTIDAD SOLICITADA]]-DETALLE_GD_1[[#This Row],[DEVOLUCIÓN]]</f>
        <v>88</v>
      </c>
      <c r="AE2381" s="38">
        <f>+_xlfn.XLOOKUP(DETALLE_GD_1[[#This Row],[CODIGO]],PRODUCTOS[CODIGO],PRODUCTOS[DESC CORTA],"",0)</f>
        <v>0</v>
      </c>
    </row>
    <row r="2382" spans="1:31" x14ac:dyDescent="0.25">
      <c r="A2382" s="1">
        <v>46191</v>
      </c>
      <c r="B2382" s="1">
        <v>46191</v>
      </c>
      <c r="C2382" s="81" t="s">
        <v>169</v>
      </c>
      <c r="D2382" s="38">
        <v>6</v>
      </c>
      <c r="E2382" s="81" t="s">
        <v>169</v>
      </c>
      <c r="F2382">
        <v>410045</v>
      </c>
      <c r="G2382" s="81" t="s">
        <v>110</v>
      </c>
      <c r="H2382" s="81" t="s">
        <v>31</v>
      </c>
      <c r="I2382" s="3">
        <v>232</v>
      </c>
      <c r="J2382" s="3"/>
      <c r="K2382" s="26">
        <v>232</v>
      </c>
      <c r="L2382" s="2">
        <v>335.9828</v>
      </c>
      <c r="M2382" s="2">
        <v>77948</v>
      </c>
      <c r="N2382" s="2">
        <v>77948</v>
      </c>
      <c r="O2382" s="2">
        <v>368.00139999999999</v>
      </c>
      <c r="P2382" s="2">
        <v>32.018599999999999</v>
      </c>
      <c r="Q2382" s="2">
        <v>7428.3158000000003</v>
      </c>
      <c r="R2382" s="4">
        <v>8.7006749899792554E-2</v>
      </c>
      <c r="T2382">
        <v>318779</v>
      </c>
      <c r="U2382" s="26"/>
      <c r="V2382" s="2"/>
      <c r="X2382" s="2">
        <v>6579000000</v>
      </c>
      <c r="Y2382" s="6">
        <v>85376.31575199998</v>
      </c>
      <c r="Z2382" s="38">
        <v>10010</v>
      </c>
      <c r="AA2382" s="86">
        <f>+((DETALLE_GD_1[[#This Row],[VALOR X UN (GD)]]-DETALLE_GD_1[[#This Row],[VALOR PPTO]])/DETALLE_GD_1[[#This Row],[VALOR PPTO]])</f>
        <v>-8.7006734213511128E-2</v>
      </c>
      <c r="AB2382" s="2">
        <f>+DETALLE_GD_1[[#This Row],[VALOR PPTO]]*DETALLE_GD_1[[#This Row],[CANTIDAD RECIBIDA]]</f>
        <v>85376.324800000002</v>
      </c>
      <c r="AC2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2" s="3">
        <f>+DETALLE_GD_1[[#This Row],[CANTIDAD SOLICITADA]]-DETALLE_GD_1[[#This Row],[DEVOLUCIÓN]]</f>
        <v>232</v>
      </c>
      <c r="AE2382" s="38" t="str">
        <f>+_xlfn.XLOOKUP(DETALLE_GD_1[[#This Row],[CODIGO]],PRODUCTOS[CODIGO],PRODUCTOS[DESC CORTA],"",0)</f>
        <v>CONECTOR DENTADO</v>
      </c>
    </row>
    <row r="2383" spans="1:31" x14ac:dyDescent="0.25">
      <c r="A2383" s="1">
        <v>46191</v>
      </c>
      <c r="B2383" s="1">
        <v>46191</v>
      </c>
      <c r="C2383" s="81" t="s">
        <v>169</v>
      </c>
      <c r="D2383" s="38">
        <v>6</v>
      </c>
      <c r="E2383" s="81" t="s">
        <v>169</v>
      </c>
      <c r="F2383">
        <v>410046</v>
      </c>
      <c r="G2383" s="81" t="s">
        <v>361</v>
      </c>
      <c r="H2383" s="81" t="s">
        <v>31</v>
      </c>
      <c r="I2383" s="3">
        <v>129</v>
      </c>
      <c r="J2383" s="3"/>
      <c r="K2383" s="26">
        <v>129</v>
      </c>
      <c r="L2383" s="2">
        <v>746</v>
      </c>
      <c r="M2383" s="2">
        <v>96234</v>
      </c>
      <c r="N2383" s="2">
        <v>96234</v>
      </c>
      <c r="O2383" s="2">
        <v>746</v>
      </c>
      <c r="P2383" s="2">
        <v>0</v>
      </c>
      <c r="Q2383" s="2">
        <v>0</v>
      </c>
      <c r="R2383" s="4">
        <v>0</v>
      </c>
      <c r="T2383">
        <v>318779</v>
      </c>
      <c r="U2383" s="26"/>
      <c r="V2383" s="2"/>
      <c r="X2383" s="2">
        <v>6579000000</v>
      </c>
      <c r="Y2383" s="6">
        <v>96234</v>
      </c>
      <c r="Z2383" s="38">
        <v>10010</v>
      </c>
      <c r="AA2383" s="86">
        <f>+((DETALLE_GD_1[[#This Row],[VALOR X UN (GD)]]-DETALLE_GD_1[[#This Row],[VALOR PPTO]])/DETALLE_GD_1[[#This Row],[VALOR PPTO]])</f>
        <v>0</v>
      </c>
      <c r="AB2383" s="2">
        <f>+DETALLE_GD_1[[#This Row],[VALOR PPTO]]*DETALLE_GD_1[[#This Row],[CANTIDAD RECIBIDA]]</f>
        <v>96234</v>
      </c>
      <c r="AC23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3" s="3">
        <f>+DETALLE_GD_1[[#This Row],[CANTIDAD SOLICITADA]]-DETALLE_GD_1[[#This Row],[DEVOLUCIÓN]]</f>
        <v>129</v>
      </c>
      <c r="AE2383" s="38">
        <f>+_xlfn.XLOOKUP(DETALLE_GD_1[[#This Row],[CODIGO]],PRODUCTOS[CODIGO],PRODUCTOS[DESC CORTA],"",0)</f>
        <v>0</v>
      </c>
    </row>
    <row r="2384" spans="1:31" x14ac:dyDescent="0.25">
      <c r="A2384" s="1">
        <v>46191</v>
      </c>
      <c r="B2384" s="1">
        <v>46191</v>
      </c>
      <c r="C2384" s="81" t="s">
        <v>169</v>
      </c>
      <c r="D2384" s="38">
        <v>6</v>
      </c>
      <c r="E2384" s="81" t="s">
        <v>169</v>
      </c>
      <c r="F2384">
        <v>701096</v>
      </c>
      <c r="G2384" s="81" t="s">
        <v>204</v>
      </c>
      <c r="H2384" s="81" t="s">
        <v>18</v>
      </c>
      <c r="I2384" s="3">
        <v>210</v>
      </c>
      <c r="J2384" s="3"/>
      <c r="K2384" s="26">
        <v>210</v>
      </c>
      <c r="L2384" s="2">
        <v>16248.880999999999</v>
      </c>
      <c r="M2384" s="2">
        <v>3412265</v>
      </c>
      <c r="N2384" s="2">
        <v>3412265</v>
      </c>
      <c r="O2384" s="2">
        <v>16019.885700000001</v>
      </c>
      <c r="P2384" s="2">
        <v>-228.99529999999999</v>
      </c>
      <c r="Q2384" s="2">
        <v>-48089.006099999999</v>
      </c>
      <c r="R2384" s="4">
        <v>-1.4294438292738E-2</v>
      </c>
      <c r="T2384">
        <v>318779</v>
      </c>
      <c r="U2384" s="26"/>
      <c r="V2384" s="2"/>
      <c r="X2384" s="2">
        <v>6579000000</v>
      </c>
      <c r="Y2384" s="6">
        <v>3364175.9938500007</v>
      </c>
      <c r="Z2384" s="38">
        <v>10010</v>
      </c>
      <c r="AA2384" s="86">
        <f>+((DETALLE_GD_1[[#This Row],[VALOR X UN (GD)]]-DETALLE_GD_1[[#This Row],[VALOR PPTO]])/DETALLE_GD_1[[#This Row],[VALOR PPTO]])</f>
        <v>1.4294440315513529E-2</v>
      </c>
      <c r="AB2384" s="2">
        <f>+DETALLE_GD_1[[#This Row],[VALOR PPTO]]*DETALLE_GD_1[[#This Row],[CANTIDAD RECIBIDA]]</f>
        <v>3364175.997</v>
      </c>
      <c r="AC23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D2384" s="3">
        <f>+DETALLE_GD_1[[#This Row],[CANTIDAD SOLICITADA]]-DETALLE_GD_1[[#This Row],[DEVOLUCIÓN]]</f>
        <v>210</v>
      </c>
      <c r="AE2384" s="38" t="str">
        <f>+_xlfn.XLOOKUP(DETALLE_GD_1[[#This Row],[CODIGO]],PRODUCTOS[CODIGO],PRODUCTOS[DESC CORTA],"",0)</f>
        <v>VOCANITA EMPAPELADA MURO</v>
      </c>
    </row>
    <row r="2385" spans="1:31" x14ac:dyDescent="0.25">
      <c r="A2385" s="1">
        <v>46191</v>
      </c>
      <c r="B2385" s="1">
        <v>46191</v>
      </c>
      <c r="C2385" s="81" t="s">
        <v>169</v>
      </c>
      <c r="D2385" s="38">
        <v>6</v>
      </c>
      <c r="E2385" s="81" t="s">
        <v>169</v>
      </c>
      <c r="F2385">
        <v>4212234</v>
      </c>
      <c r="G2385" s="81" t="s">
        <v>54</v>
      </c>
      <c r="H2385" s="81" t="s">
        <v>31</v>
      </c>
      <c r="I2385" s="3">
        <v>6</v>
      </c>
      <c r="J2385" s="3"/>
      <c r="K2385" s="26">
        <v>6</v>
      </c>
      <c r="L2385" s="2">
        <v>124909</v>
      </c>
      <c r="M2385" s="2">
        <v>749454</v>
      </c>
      <c r="N2385" s="2">
        <v>749454</v>
      </c>
      <c r="O2385" s="2">
        <v>124909</v>
      </c>
      <c r="P2385" s="2">
        <v>0</v>
      </c>
      <c r="Q2385" s="2">
        <v>0</v>
      </c>
      <c r="R2385" s="4">
        <v>0</v>
      </c>
      <c r="T2385">
        <v>318779</v>
      </c>
      <c r="U2385" s="26"/>
      <c r="V2385" s="2"/>
      <c r="X2385" s="2">
        <v>6579000000</v>
      </c>
      <c r="Y2385" s="6">
        <v>749454</v>
      </c>
      <c r="Z2385" s="38">
        <v>10010</v>
      </c>
      <c r="AA2385" s="86">
        <f>+((DETALLE_GD_1[[#This Row],[VALOR X UN (GD)]]-DETALLE_GD_1[[#This Row],[VALOR PPTO]])/DETALLE_GD_1[[#This Row],[VALOR PPTO]])</f>
        <v>0</v>
      </c>
      <c r="AB2385" s="2">
        <f>+DETALLE_GD_1[[#This Row],[VALOR PPTO]]*DETALLE_GD_1[[#This Row],[CANTIDAD RECIBIDA]]</f>
        <v>749454</v>
      </c>
      <c r="AC2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5" s="3">
        <f>+DETALLE_GD_1[[#This Row],[CANTIDAD SOLICITADA]]-DETALLE_GD_1[[#This Row],[DEVOLUCIÓN]]</f>
        <v>6</v>
      </c>
      <c r="AE2385" s="38" t="str">
        <f>+_xlfn.XLOOKUP(DETALLE_GD_1[[#This Row],[CODIGO]],PRODUCTOS[CODIGO],PRODUCTOS[DESC CORTA],"",0)</f>
        <v>BARANDA BALCON</v>
      </c>
    </row>
    <row r="2386" spans="1:31" x14ac:dyDescent="0.25">
      <c r="A2386" s="1">
        <v>46191</v>
      </c>
      <c r="B2386" s="1">
        <v>46191</v>
      </c>
      <c r="C2386" s="81" t="s">
        <v>169</v>
      </c>
      <c r="D2386" s="38">
        <v>6</v>
      </c>
      <c r="E2386" s="81" t="s">
        <v>169</v>
      </c>
      <c r="F2386">
        <v>5309018</v>
      </c>
      <c r="G2386" s="81" t="s">
        <v>112</v>
      </c>
      <c r="H2386" s="81" t="s">
        <v>113</v>
      </c>
      <c r="I2386" s="3">
        <v>500</v>
      </c>
      <c r="J2386" s="3"/>
      <c r="K2386" s="26">
        <v>500</v>
      </c>
      <c r="L2386" s="2">
        <v>717.12599999999998</v>
      </c>
      <c r="M2386" s="2">
        <v>358563</v>
      </c>
      <c r="N2386" s="2">
        <v>358563</v>
      </c>
      <c r="O2386" s="2">
        <v>699.99919999999997</v>
      </c>
      <c r="P2386" s="2">
        <v>-17.126799999999999</v>
      </c>
      <c r="Q2386" s="2">
        <v>-8563.384</v>
      </c>
      <c r="R2386" s="4">
        <v>-2.4466838272187569E-2</v>
      </c>
      <c r="T2386">
        <v>318779</v>
      </c>
      <c r="U2386" s="26"/>
      <c r="V2386" s="2"/>
      <c r="X2386" s="2">
        <v>6579000000</v>
      </c>
      <c r="Y2386" s="6">
        <v>349999.61600000021</v>
      </c>
      <c r="Z2386" s="38">
        <v>10010</v>
      </c>
      <c r="AA2386" s="86">
        <f>+((DETALLE_GD_1[[#This Row],[VALOR X UN (GD)]]-DETALLE_GD_1[[#This Row],[VALOR PPTO]])/DETALLE_GD_1[[#This Row],[VALOR PPTO]])</f>
        <v>2.4466885105011552E-2</v>
      </c>
      <c r="AB2386" s="2">
        <f>+DETALLE_GD_1[[#This Row],[VALOR PPTO]]*DETALLE_GD_1[[#This Row],[CANTIDAD RECIBIDA]]</f>
        <v>349999.6</v>
      </c>
      <c r="AC23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6" s="3">
        <f>+DETALLE_GD_1[[#This Row],[CANTIDAD SOLICITADA]]-DETALLE_GD_1[[#This Row],[DEVOLUCIÓN]]</f>
        <v>500</v>
      </c>
      <c r="AE2386" s="38">
        <f>+_xlfn.XLOOKUP(DETALLE_GD_1[[#This Row],[CODIGO]],PRODUCTOS[CODIGO],PRODUCTOS[DESC CORTA],"",0)</f>
        <v>0</v>
      </c>
    </row>
    <row r="2387" spans="1:31" x14ac:dyDescent="0.25">
      <c r="A2387" s="1">
        <v>46191</v>
      </c>
      <c r="B2387" s="1">
        <v>46191</v>
      </c>
      <c r="C2387" s="81" t="s">
        <v>169</v>
      </c>
      <c r="D2387" s="38">
        <v>6</v>
      </c>
      <c r="E2387" s="81" t="s">
        <v>169</v>
      </c>
      <c r="F2387">
        <v>701084</v>
      </c>
      <c r="G2387" s="81" t="s">
        <v>38</v>
      </c>
      <c r="H2387" s="81" t="s">
        <v>18</v>
      </c>
      <c r="I2387" s="3">
        <v>20</v>
      </c>
      <c r="J2387" s="3"/>
      <c r="K2387" s="26">
        <v>20</v>
      </c>
      <c r="L2387" s="2">
        <v>39944.699999999997</v>
      </c>
      <c r="M2387" s="2">
        <v>798894</v>
      </c>
      <c r="N2387" s="2">
        <v>798894</v>
      </c>
      <c r="O2387" s="2">
        <v>38182.916700000002</v>
      </c>
      <c r="P2387" s="2">
        <v>-1761.7833000000001</v>
      </c>
      <c r="Q2387" s="2">
        <v>-35235.666700000002</v>
      </c>
      <c r="R2387" s="4">
        <v>-4.6140616977084936E-2</v>
      </c>
      <c r="T2387">
        <v>318779</v>
      </c>
      <c r="U2387" s="26"/>
      <c r="V2387" s="2"/>
      <c r="X2387" s="2">
        <v>6579000000</v>
      </c>
      <c r="Y2387" s="6">
        <v>763658.3333399999</v>
      </c>
      <c r="Z2387" s="38">
        <v>10010</v>
      </c>
      <c r="AA2387" s="86">
        <f>+((DETALLE_GD_1[[#This Row],[VALOR X UN (GD)]]-DETALLE_GD_1[[#This Row],[VALOR PPTO]])/DETALLE_GD_1[[#This Row],[VALOR PPTO]])</f>
        <v>4.614061607294645E-2</v>
      </c>
      <c r="AB2387" s="2">
        <f>+DETALLE_GD_1[[#This Row],[VALOR PPTO]]*DETALLE_GD_1[[#This Row],[CANTIDAD RECIBIDA]]</f>
        <v>763658.33400000003</v>
      </c>
      <c r="AC2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7" s="3">
        <f>+DETALLE_GD_1[[#This Row],[CANTIDAD SOLICITADA]]-DETALLE_GD_1[[#This Row],[DEVOLUCIÓN]]</f>
        <v>20</v>
      </c>
      <c r="AE2387" s="38" t="str">
        <f>+_xlfn.XLOOKUP(DETALLE_GD_1[[#This Row],[CODIGO]],PRODUCTOS[CODIGO],PRODUCTOS[DESC CORTA],"",0)</f>
        <v>FIBROCEMENTO BALCON</v>
      </c>
    </row>
    <row r="2388" spans="1:31" x14ac:dyDescent="0.25">
      <c r="A2388" s="1">
        <v>46191</v>
      </c>
      <c r="B2388" s="1">
        <v>46191</v>
      </c>
      <c r="C2388" s="81" t="s">
        <v>169</v>
      </c>
      <c r="D2388" s="38">
        <v>6</v>
      </c>
      <c r="E2388" s="81" t="s">
        <v>169</v>
      </c>
      <c r="F2388">
        <v>2304008</v>
      </c>
      <c r="G2388" s="81" t="s">
        <v>707</v>
      </c>
      <c r="H2388" s="81" t="s">
        <v>31</v>
      </c>
      <c r="I2388" s="3">
        <v>12</v>
      </c>
      <c r="J2388" s="3"/>
      <c r="K2388" s="26">
        <v>12</v>
      </c>
      <c r="L2388" s="2">
        <v>2550</v>
      </c>
      <c r="M2388" s="2">
        <v>30600</v>
      </c>
      <c r="N2388" s="2">
        <v>30600</v>
      </c>
      <c r="O2388" s="2"/>
      <c r="P2388" s="2"/>
      <c r="Q2388" s="2">
        <v>-30600</v>
      </c>
      <c r="R2388" s="4"/>
      <c r="T2388">
        <v>318779</v>
      </c>
      <c r="U2388" s="26"/>
      <c r="V2388" s="2"/>
      <c r="X2388" s="2">
        <v>6579000000</v>
      </c>
      <c r="Y2388" s="6" t="s">
        <v>355</v>
      </c>
      <c r="Z2388" s="38">
        <v>10010</v>
      </c>
      <c r="AA2388" s="86" t="e">
        <f>+((DETALLE_GD_1[[#This Row],[VALOR X UN (GD)]]-DETALLE_GD_1[[#This Row],[VALOR PPTO]])/DETALLE_GD_1[[#This Row],[VALOR PPTO]])</f>
        <v>#DIV/0!</v>
      </c>
      <c r="AB2388" s="2">
        <f>+DETALLE_GD_1[[#This Row],[VALOR PPTO]]*DETALLE_GD_1[[#This Row],[CANTIDAD RECIBIDA]]</f>
        <v>0</v>
      </c>
      <c r="AC2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8" s="3">
        <f>+DETALLE_GD_1[[#This Row],[CANTIDAD SOLICITADA]]-DETALLE_GD_1[[#This Row],[DEVOLUCIÓN]]</f>
        <v>12</v>
      </c>
      <c r="AE2388" s="38" t="str">
        <f>+_xlfn.XLOOKUP(DETALLE_GD_1[[#This Row],[CODIGO]],PRODUCTOS[CODIGO],PRODUCTOS[DESC CORTA],"",0)</f>
        <v/>
      </c>
    </row>
    <row r="2389" spans="1:31" x14ac:dyDescent="0.25">
      <c r="A2389" s="1">
        <v>46191</v>
      </c>
      <c r="B2389" s="1">
        <v>46191</v>
      </c>
      <c r="C2389" s="81" t="s">
        <v>169</v>
      </c>
      <c r="D2389" s="38">
        <v>6</v>
      </c>
      <c r="E2389" s="81" t="s">
        <v>169</v>
      </c>
      <c r="F2389">
        <v>704046</v>
      </c>
      <c r="G2389" s="81" t="s">
        <v>255</v>
      </c>
      <c r="H2389" s="81" t="s">
        <v>47</v>
      </c>
      <c r="I2389" s="3">
        <v>16</v>
      </c>
      <c r="J2389" s="3"/>
      <c r="K2389" s="26">
        <v>16</v>
      </c>
      <c r="L2389" s="2">
        <v>9034.0625</v>
      </c>
      <c r="M2389" s="2">
        <v>144545</v>
      </c>
      <c r="N2389" s="2">
        <v>144545</v>
      </c>
      <c r="O2389" s="2">
        <v>9076.0622000000003</v>
      </c>
      <c r="P2389" s="2">
        <v>41.999699999999997</v>
      </c>
      <c r="Q2389" s="2">
        <v>671.99519999999995</v>
      </c>
      <c r="R2389" s="4">
        <v>4.6275241496123365E-3</v>
      </c>
      <c r="T2389">
        <v>318779</v>
      </c>
      <c r="U2389" s="26"/>
      <c r="V2389" s="2"/>
      <c r="X2389" s="2">
        <v>6579000000</v>
      </c>
      <c r="Y2389" s="6">
        <v>145216.99515200002</v>
      </c>
      <c r="Z2389" s="38">
        <v>10010</v>
      </c>
      <c r="AA2389" s="86">
        <f>+((DETALLE_GD_1[[#This Row],[VALOR X UN (GD)]]-DETALLE_GD_1[[#This Row],[VALOR PPTO]])/DETALLE_GD_1[[#This Row],[VALOR PPTO]])</f>
        <v>-4.6275244786224915E-3</v>
      </c>
      <c r="AB2389" s="2">
        <f>+DETALLE_GD_1[[#This Row],[VALOR PPTO]]*DETALLE_GD_1[[#This Row],[CANTIDAD RECIBIDA]]</f>
        <v>145216.9952</v>
      </c>
      <c r="AC2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89" s="3">
        <f>+DETALLE_GD_1[[#This Row],[CANTIDAD SOLICITADA]]-DETALLE_GD_1[[#This Row],[DEVOLUCIÓN]]</f>
        <v>16</v>
      </c>
      <c r="AE2389" s="38">
        <f>+_xlfn.XLOOKUP(DETALLE_GD_1[[#This Row],[CODIGO]],PRODUCTOS[CODIGO],PRODUCTOS[DESC CORTA],"",0)</f>
        <v>0</v>
      </c>
    </row>
    <row r="2390" spans="1:31" x14ac:dyDescent="0.25">
      <c r="A2390" s="1">
        <v>46191</v>
      </c>
      <c r="B2390" s="1">
        <v>46191</v>
      </c>
      <c r="C2390" s="81" t="s">
        <v>169</v>
      </c>
      <c r="D2390" s="38">
        <v>6</v>
      </c>
      <c r="E2390" s="81" t="s">
        <v>169</v>
      </c>
      <c r="F2390">
        <v>408014</v>
      </c>
      <c r="G2390" s="81" t="s">
        <v>108</v>
      </c>
      <c r="H2390" s="81" t="s">
        <v>36</v>
      </c>
      <c r="I2390" s="3">
        <v>2</v>
      </c>
      <c r="J2390" s="3"/>
      <c r="K2390" s="26">
        <v>2</v>
      </c>
      <c r="L2390" s="2">
        <v>16182</v>
      </c>
      <c r="M2390" s="2">
        <v>32364</v>
      </c>
      <c r="N2390" s="2">
        <v>32364</v>
      </c>
      <c r="O2390" s="2">
        <v>16182.1068</v>
      </c>
      <c r="P2390" s="2">
        <v>0.10680000000000001</v>
      </c>
      <c r="Q2390" s="2">
        <v>0.2135</v>
      </c>
      <c r="R2390" s="4">
        <v>6.5975340279806539E-6</v>
      </c>
      <c r="T2390">
        <v>318798</v>
      </c>
      <c r="U2390" s="26" t="s">
        <v>2016</v>
      </c>
      <c r="V2390" s="2">
        <v>107722</v>
      </c>
      <c r="X2390" s="2">
        <v>6579000000</v>
      </c>
      <c r="Y2390" s="6">
        <v>32364.213524000013</v>
      </c>
      <c r="Z2390" s="38">
        <v>10010</v>
      </c>
      <c r="AA2390" s="86">
        <f>+((DETALLE_GD_1[[#This Row],[VALOR X UN (GD)]]-DETALLE_GD_1[[#This Row],[VALOR PPTO]])/DETALLE_GD_1[[#This Row],[VALOR PPTO]])</f>
        <v>-6.5998822847693946E-6</v>
      </c>
      <c r="AB2390" s="2">
        <f>+DETALLE_GD_1[[#This Row],[VALOR PPTO]]*DETALLE_GD_1[[#This Row],[CANTIDAD RECIBIDA]]</f>
        <v>32364.213599999999</v>
      </c>
      <c r="AC2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0" s="3">
        <f>+DETALLE_GD_1[[#This Row],[CANTIDAD SOLICITADA]]-DETALLE_GD_1[[#This Row],[DEVOLUCIÓN]]</f>
        <v>2</v>
      </c>
      <c r="AE2390" s="38" t="str">
        <f>+_xlfn.XLOOKUP(DETALLE_GD_1[[#This Row],[CODIGO]],PRODUCTOS[CODIGO],PRODUCTOS[DESC CORTA],"",0)</f>
        <v>GRAPA T40</v>
      </c>
    </row>
    <row r="2391" spans="1:31" x14ac:dyDescent="0.25">
      <c r="A2391" s="1">
        <v>46191</v>
      </c>
      <c r="B2391" s="1">
        <v>46191</v>
      </c>
      <c r="C2391" s="81" t="s">
        <v>169</v>
      </c>
      <c r="D2391" s="38">
        <v>6</v>
      </c>
      <c r="E2391" s="81" t="s">
        <v>169</v>
      </c>
      <c r="F2391">
        <v>1610023</v>
      </c>
      <c r="G2391" s="81" t="s">
        <v>351</v>
      </c>
      <c r="H2391" s="81" t="s">
        <v>28</v>
      </c>
      <c r="I2391" s="3">
        <v>10</v>
      </c>
      <c r="J2391" s="3"/>
      <c r="K2391" s="26">
        <v>10</v>
      </c>
      <c r="L2391" s="2">
        <v>2278.1999999999998</v>
      </c>
      <c r="M2391" s="2">
        <v>22782</v>
      </c>
      <c r="N2391" s="2">
        <v>22782</v>
      </c>
      <c r="O2391" s="2">
        <v>2109.0585000000001</v>
      </c>
      <c r="P2391" s="2">
        <v>-169.14150000000001</v>
      </c>
      <c r="Q2391" s="2">
        <v>-1691.4146000000001</v>
      </c>
      <c r="R2391" s="4">
        <v>-8.0197611698158158E-2</v>
      </c>
      <c r="T2391">
        <v>318798</v>
      </c>
      <c r="U2391" s="26"/>
      <c r="V2391" s="2"/>
      <c r="X2391" s="2">
        <v>6579000000</v>
      </c>
      <c r="Y2391" s="6">
        <v>21090.585420000003</v>
      </c>
      <c r="Z2391" s="38">
        <v>10010</v>
      </c>
      <c r="AA2391" s="86">
        <f>+((DETALLE_GD_1[[#This Row],[VALOR X UN (GD)]]-DETALLE_GD_1[[#This Row],[VALOR PPTO]])/DETALLE_GD_1[[#This Row],[VALOR PPTO]])</f>
        <v>8.0197633209320524E-2</v>
      </c>
      <c r="AB2391" s="2">
        <f>+DETALLE_GD_1[[#This Row],[VALOR PPTO]]*DETALLE_GD_1[[#This Row],[CANTIDAD RECIBIDA]]</f>
        <v>21090.584999999999</v>
      </c>
      <c r="AC2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1" s="3">
        <f>+DETALLE_GD_1[[#This Row],[CANTIDAD SOLICITADA]]-DETALLE_GD_1[[#This Row],[DEVOLUCIÓN]]</f>
        <v>10</v>
      </c>
      <c r="AE2391" s="38" t="str">
        <f>+_xlfn.XLOOKUP(DETALLE_GD_1[[#This Row],[CODIGO]],PRODUCTOS[CODIGO],PRODUCTOS[DESC CORTA],"",0)</f>
        <v>TRAPOS DE ASEO</v>
      </c>
    </row>
    <row r="2392" spans="1:31" x14ac:dyDescent="0.25">
      <c r="A2392" s="1">
        <v>46191</v>
      </c>
      <c r="B2392" s="1">
        <v>46191</v>
      </c>
      <c r="C2392" s="81" t="s">
        <v>169</v>
      </c>
      <c r="D2392" s="38">
        <v>6</v>
      </c>
      <c r="E2392" s="81" t="s">
        <v>169</v>
      </c>
      <c r="F2392">
        <v>617057</v>
      </c>
      <c r="G2392" s="81" t="s">
        <v>134</v>
      </c>
      <c r="H2392" s="81" t="s">
        <v>31</v>
      </c>
      <c r="I2392" s="3">
        <v>10</v>
      </c>
      <c r="J2392" s="3"/>
      <c r="K2392" s="26">
        <v>10</v>
      </c>
      <c r="L2392" s="2">
        <v>1698.6</v>
      </c>
      <c r="M2392" s="2">
        <v>16986</v>
      </c>
      <c r="N2392" s="2">
        <v>16986</v>
      </c>
      <c r="O2392" s="2">
        <v>2042.1197</v>
      </c>
      <c r="P2392" s="2">
        <v>343.5197</v>
      </c>
      <c r="Q2392" s="2">
        <v>3435.1970999999999</v>
      </c>
      <c r="R2392" s="4">
        <v>0.16821722301131353</v>
      </c>
      <c r="T2392">
        <v>318798</v>
      </c>
      <c r="U2392" s="26"/>
      <c r="V2392" s="2"/>
      <c r="X2392" s="2">
        <v>6579000000</v>
      </c>
      <c r="Y2392" s="6">
        <v>20421.197059999999</v>
      </c>
      <c r="Z2392" s="38">
        <v>10010</v>
      </c>
      <c r="AA2392" s="86">
        <f>+((DETALLE_GD_1[[#This Row],[VALOR X UN (GD)]]-DETALLE_GD_1[[#This Row],[VALOR PPTO]])/DETALLE_GD_1[[#This Row],[VALOR PPTO]])</f>
        <v>-0.16821722056743299</v>
      </c>
      <c r="AB2392" s="2">
        <f>+DETALLE_GD_1[[#This Row],[VALOR PPTO]]*DETALLE_GD_1[[#This Row],[CANTIDAD RECIBIDA]]</f>
        <v>20421.197</v>
      </c>
      <c r="AC2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2" s="3">
        <f>+DETALLE_GD_1[[#This Row],[CANTIDAD SOLICITADA]]-DETALLE_GD_1[[#This Row],[DEVOLUCIÓN]]</f>
        <v>10</v>
      </c>
      <c r="AE2392" s="38" t="str">
        <f>+_xlfn.XLOOKUP(DETALLE_GD_1[[#This Row],[CODIGO]],PRODUCTOS[CODIGO],PRODUCTOS[DESC CORTA],"",0)</f>
        <v>BROCHA 5/8 X4</v>
      </c>
    </row>
    <row r="2393" spans="1:31" x14ac:dyDescent="0.25">
      <c r="A2393" s="1">
        <v>46191</v>
      </c>
      <c r="B2393" s="1">
        <v>46191</v>
      </c>
      <c r="C2393" s="81" t="s">
        <v>169</v>
      </c>
      <c r="D2393" s="38">
        <v>6</v>
      </c>
      <c r="E2393" s="81" t="s">
        <v>169</v>
      </c>
      <c r="F2393">
        <v>617016</v>
      </c>
      <c r="G2393" s="81" t="s">
        <v>133</v>
      </c>
      <c r="H2393" s="81" t="s">
        <v>31</v>
      </c>
      <c r="I2393" s="3">
        <v>10</v>
      </c>
      <c r="J2393" s="3"/>
      <c r="K2393" s="26">
        <v>10</v>
      </c>
      <c r="L2393" s="2">
        <v>2864.3</v>
      </c>
      <c r="M2393" s="2">
        <v>28643</v>
      </c>
      <c r="N2393" s="2">
        <v>28643</v>
      </c>
      <c r="O2393" s="2">
        <v>2857.5133000000001</v>
      </c>
      <c r="P2393" s="2">
        <v>-6.7866999999999997</v>
      </c>
      <c r="Q2393" s="2">
        <v>-67.8673</v>
      </c>
      <c r="R2393" s="4">
        <v>-2.3750461849998991E-3</v>
      </c>
      <c r="T2393">
        <v>318798</v>
      </c>
      <c r="U2393" s="26"/>
      <c r="V2393" s="2"/>
      <c r="X2393" s="2">
        <v>6579000000</v>
      </c>
      <c r="Y2393" s="6">
        <v>28575.132740000001</v>
      </c>
      <c r="Z2393" s="38">
        <v>10010</v>
      </c>
      <c r="AA2393" s="86">
        <f>+((DETALLE_GD_1[[#This Row],[VALOR X UN (GD)]]-DETALLE_GD_1[[#This Row],[VALOR PPTO]])/DETALLE_GD_1[[#This Row],[VALOR PPTO]])</f>
        <v>2.3750370645694318E-3</v>
      </c>
      <c r="AB2393" s="2">
        <f>+DETALLE_GD_1[[#This Row],[VALOR PPTO]]*DETALLE_GD_1[[#This Row],[CANTIDAD RECIBIDA]]</f>
        <v>28575.133000000002</v>
      </c>
      <c r="AC2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3" s="3">
        <f>+DETALLE_GD_1[[#This Row],[CANTIDAD SOLICITADA]]-DETALLE_GD_1[[#This Row],[DEVOLUCIÓN]]</f>
        <v>10</v>
      </c>
      <c r="AE2393" s="38" t="str">
        <f>+_xlfn.XLOOKUP(DETALLE_GD_1[[#This Row],[CODIGO]],PRODUCTOS[CODIGO],PRODUCTOS[DESC CORTA],"",0)</f>
        <v>RODILLO CHIPORRO</v>
      </c>
    </row>
    <row r="2394" spans="1:31" x14ac:dyDescent="0.25">
      <c r="A2394" s="1">
        <v>46191</v>
      </c>
      <c r="B2394" s="1">
        <v>46191</v>
      </c>
      <c r="C2394" s="81" t="s">
        <v>169</v>
      </c>
      <c r="D2394" s="38">
        <v>6</v>
      </c>
      <c r="E2394" s="81" t="s">
        <v>169</v>
      </c>
      <c r="F2394">
        <v>617055</v>
      </c>
      <c r="G2394" s="81" t="s">
        <v>182</v>
      </c>
      <c r="H2394" s="81" t="s">
        <v>31</v>
      </c>
      <c r="I2394" s="3">
        <v>10</v>
      </c>
      <c r="J2394" s="3"/>
      <c r="K2394" s="26">
        <v>10</v>
      </c>
      <c r="L2394" s="2">
        <v>694.7</v>
      </c>
      <c r="M2394" s="2">
        <v>6947</v>
      </c>
      <c r="N2394" s="2">
        <v>6947</v>
      </c>
      <c r="O2394" s="2">
        <v>920.35379999999998</v>
      </c>
      <c r="P2394" s="2">
        <v>225.65379999999999</v>
      </c>
      <c r="Q2394" s="2">
        <v>2256.5378000000001</v>
      </c>
      <c r="R2394" s="4">
        <v>0.24518156567447183</v>
      </c>
      <c r="T2394">
        <v>318798</v>
      </c>
      <c r="U2394" s="26"/>
      <c r="V2394" s="2"/>
      <c r="X2394" s="2">
        <v>6579000000</v>
      </c>
      <c r="Y2394" s="6">
        <v>9203.5378099999998</v>
      </c>
      <c r="Z2394" s="38">
        <v>10010</v>
      </c>
      <c r="AA2394" s="86">
        <f>+((DETALLE_GD_1[[#This Row],[VALOR X UN (GD)]]-DETALLE_GD_1[[#This Row],[VALOR PPTO]])/DETALLE_GD_1[[#This Row],[VALOR PPTO]])</f>
        <v>-0.24518158125712083</v>
      </c>
      <c r="AB2394" s="2">
        <f>+DETALLE_GD_1[[#This Row],[VALOR PPTO]]*DETALLE_GD_1[[#This Row],[CANTIDAD RECIBIDA]]</f>
        <v>9203.5380000000005</v>
      </c>
      <c r="AC2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D2394" s="3">
        <f>+DETALLE_GD_1[[#This Row],[CANTIDAD SOLICITADA]]-DETALLE_GD_1[[#This Row],[DEVOLUCIÓN]]</f>
        <v>10</v>
      </c>
      <c r="AE2394" s="38">
        <f>+_xlfn.XLOOKUP(DETALLE_GD_1[[#This Row],[CODIGO]],PRODUCTOS[CODIGO],PRODUCTOS[DESC CORTA],"",0)</f>
        <v>0</v>
      </c>
    </row>
    <row r="2395" spans="1:31" x14ac:dyDescent="0.25">
      <c r="A2395" s="1"/>
      <c r="B2395" s="1"/>
      <c r="H2395" s="3"/>
      <c r="I2395" s="3"/>
      <c r="J2395" s="2"/>
      <c r="K2395" s="2"/>
      <c r="L2395" s="2"/>
      <c r="M2395" s="2"/>
      <c r="N2395" s="2"/>
      <c r="O2395" s="2"/>
      <c r="S2395" s="2"/>
      <c r="U2395" s="2"/>
      <c r="V2395" s="2"/>
      <c r="W2395" s="2"/>
      <c r="AA2395" s="2"/>
      <c r="AB2395" s="4"/>
      <c r="AC2395" s="2"/>
      <c r="AD2395" s="2"/>
      <c r="AE2395" s="3"/>
    </row>
    <row r="2396" spans="1:31" x14ac:dyDescent="0.25">
      <c r="A2396" s="1"/>
      <c r="B2396" s="1"/>
      <c r="H2396" s="3"/>
      <c r="I2396" s="3"/>
      <c r="J2396" s="2"/>
      <c r="K2396" s="2"/>
      <c r="L2396" s="2"/>
      <c r="M2396" s="2"/>
      <c r="N2396" s="2"/>
      <c r="O2396" s="2"/>
      <c r="S2396" s="2"/>
      <c r="U2396" s="2"/>
      <c r="V2396" s="2"/>
      <c r="W2396" s="2"/>
      <c r="AA2396" s="2"/>
      <c r="AB2396" s="4"/>
      <c r="AC2396" s="2"/>
      <c r="AD2396" s="2"/>
      <c r="AE2396" s="3"/>
    </row>
    <row r="2397" spans="1:31" x14ac:dyDescent="0.25">
      <c r="A2397" s="1"/>
      <c r="B2397" s="1"/>
      <c r="H2397" s="3"/>
      <c r="I2397" s="3"/>
      <c r="J2397" s="2"/>
      <c r="K2397" s="2"/>
      <c r="L2397" s="2"/>
      <c r="M2397" s="2"/>
      <c r="N2397" s="2"/>
      <c r="O2397" s="2"/>
      <c r="S2397" s="2"/>
      <c r="U2397" s="2"/>
      <c r="V2397" s="2"/>
      <c r="W2397" s="2"/>
      <c r="AA2397" s="2"/>
      <c r="AB2397" s="4"/>
      <c r="AC2397" s="2"/>
      <c r="AD2397" s="2"/>
      <c r="AE2397" s="3"/>
    </row>
    <row r="2398" spans="1:31" x14ac:dyDescent="0.25">
      <c r="A2398" s="1"/>
      <c r="B2398" s="1"/>
      <c r="H2398" s="3"/>
      <c r="I2398" s="3"/>
      <c r="J2398" s="2"/>
      <c r="K2398" s="2"/>
      <c r="L2398" s="2"/>
      <c r="M2398" s="2"/>
      <c r="N2398" s="2"/>
      <c r="O2398" s="2"/>
      <c r="S2398" s="2"/>
      <c r="U2398" s="2"/>
      <c r="V2398" s="2"/>
      <c r="W2398" s="2"/>
      <c r="AA2398" s="2"/>
      <c r="AB2398" s="4"/>
      <c r="AC2398" s="2"/>
      <c r="AD2398" s="2"/>
      <c r="AE2398" s="3"/>
    </row>
    <row r="2399" spans="1:31" x14ac:dyDescent="0.25">
      <c r="A2399" s="1"/>
      <c r="B2399" s="1"/>
      <c r="H2399" s="3"/>
      <c r="I2399" s="3"/>
      <c r="J2399" s="2"/>
      <c r="K2399" s="2"/>
      <c r="L2399" s="2"/>
      <c r="M2399" s="2"/>
      <c r="N2399" s="2"/>
      <c r="O2399" s="2"/>
      <c r="S2399" s="2"/>
      <c r="U2399" s="2"/>
      <c r="V2399" s="2"/>
      <c r="W2399" s="2"/>
      <c r="AA2399" s="2"/>
      <c r="AB2399" s="4"/>
      <c r="AC2399" s="2"/>
      <c r="AD2399" s="2"/>
      <c r="AE2399" s="3"/>
    </row>
    <row r="2400" spans="1:31" x14ac:dyDescent="0.25">
      <c r="A2400" s="1"/>
      <c r="B2400" s="1"/>
      <c r="H2400" s="3"/>
      <c r="I2400" s="3"/>
      <c r="J2400" s="2"/>
      <c r="K2400" s="2"/>
      <c r="L2400" s="2"/>
      <c r="M2400" s="2"/>
      <c r="N2400" s="2"/>
      <c r="O2400" s="2"/>
      <c r="S2400" s="2"/>
      <c r="U2400" s="2"/>
      <c r="V2400" s="2"/>
      <c r="W2400" s="2"/>
      <c r="AA2400" s="2"/>
      <c r="AB2400" s="4"/>
      <c r="AC2400" s="2"/>
      <c r="AD2400" s="2"/>
      <c r="AE2400" s="3"/>
    </row>
    <row r="2401" spans="1:31" x14ac:dyDescent="0.25">
      <c r="A2401" s="1"/>
      <c r="B2401" s="1"/>
      <c r="H2401" s="3"/>
      <c r="I2401" s="3"/>
      <c r="J2401" s="2"/>
      <c r="K2401" s="2"/>
      <c r="L2401" s="2"/>
      <c r="M2401" s="2"/>
      <c r="N2401" s="2"/>
      <c r="O2401" s="2"/>
      <c r="S2401" s="2"/>
      <c r="U2401" s="2"/>
      <c r="V2401" s="2"/>
      <c r="W2401" s="2"/>
      <c r="AA2401" s="2"/>
      <c r="AB2401" s="4"/>
      <c r="AC2401" s="2"/>
      <c r="AD2401" s="2"/>
      <c r="AE2401" s="3"/>
    </row>
    <row r="2402" spans="1:31" x14ac:dyDescent="0.25">
      <c r="A2402" s="1"/>
      <c r="B2402" s="1"/>
      <c r="H2402" s="3"/>
      <c r="I2402" s="3"/>
      <c r="J2402" s="2"/>
      <c r="K2402" s="2"/>
      <c r="L2402" s="2"/>
      <c r="M2402" s="2"/>
      <c r="N2402" s="2"/>
      <c r="O2402" s="2"/>
      <c r="S2402" s="2"/>
      <c r="U2402" s="2"/>
      <c r="V2402" s="2"/>
      <c r="W2402" s="2"/>
      <c r="AA2402" s="2"/>
      <c r="AB2402" s="4"/>
      <c r="AC2402" s="2"/>
      <c r="AD2402" s="2"/>
      <c r="AE2402" s="3"/>
    </row>
    <row r="2403" spans="1:31" x14ac:dyDescent="0.25">
      <c r="A2403" s="1"/>
      <c r="B2403" s="1"/>
      <c r="H2403" s="3"/>
      <c r="I2403" s="3"/>
      <c r="J2403" s="2"/>
      <c r="K2403" s="2"/>
      <c r="L2403" s="2"/>
      <c r="M2403" s="2"/>
      <c r="N2403" s="2"/>
      <c r="O2403" s="2"/>
      <c r="S2403" s="2"/>
      <c r="U2403" s="2"/>
      <c r="V2403" s="2"/>
      <c r="W2403" s="2"/>
      <c r="AA2403" s="2"/>
      <c r="AB2403" s="4"/>
      <c r="AC2403" s="2"/>
      <c r="AD2403" s="2"/>
      <c r="AE2403" s="3"/>
    </row>
    <row r="2404" spans="1:31" x14ac:dyDescent="0.25">
      <c r="A2404" s="1"/>
      <c r="B2404" s="1"/>
      <c r="H2404" s="3"/>
      <c r="I2404" s="3"/>
      <c r="J2404" s="2"/>
      <c r="K2404" s="2"/>
      <c r="L2404" s="2"/>
      <c r="M2404" s="2"/>
      <c r="N2404" s="2"/>
      <c r="O2404" s="2"/>
      <c r="S2404" s="2"/>
      <c r="U2404" s="2"/>
      <c r="V2404" s="2"/>
      <c r="W2404" s="2"/>
      <c r="AA2404" s="2"/>
      <c r="AB2404" s="4"/>
      <c r="AC2404" s="2"/>
      <c r="AD2404" s="2"/>
      <c r="AE2404" s="3"/>
    </row>
    <row r="2405" spans="1:31" x14ac:dyDescent="0.25">
      <c r="A2405" s="1"/>
      <c r="B2405" s="1"/>
      <c r="H2405" s="3"/>
      <c r="I2405" s="3"/>
      <c r="J2405" s="2"/>
      <c r="K2405" s="2"/>
      <c r="L2405" s="2"/>
      <c r="M2405" s="2"/>
      <c r="N2405" s="2"/>
      <c r="O2405" s="2"/>
      <c r="S2405" s="2"/>
      <c r="U2405" s="2"/>
      <c r="V2405" s="2"/>
      <c r="W2405" s="2"/>
      <c r="AA2405" s="2"/>
      <c r="AB2405" s="4"/>
      <c r="AC2405" s="2"/>
      <c r="AD2405" s="2"/>
      <c r="AE2405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9649.7527739926027</v>
      </c>
      <c r="H2" s="5">
        <f>+IFERROR(Tabla2[[#This Row],[PRECIO PROMEDIO]]-Tabla2[[#This Row],[PRECIO PPTO]],"")</f>
        <v>-7.8351760074019694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437857.53211991437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15443.519144144144</v>
      </c>
      <c r="H5" s="5">
        <f>+IFERROR(Tabla2[[#This Row],[PRECIO PROMEDIO]]-Tabla2[[#This Row],[PRECIO PPTO]],"")</f>
        <v>83.816359144140733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92661.114864864867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2062.1150223869076</v>
      </c>
      <c r="H7" s="5">
        <f>+IFERROR(Tabla2[[#This Row],[PRECIO PROMEDIO]]-Tabla2[[#This Row],[PRECIO PPTO]],"")</f>
        <v>-50.680756613092399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122608.10702416352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465.43354671796743</v>
      </c>
      <c r="H9" s="5">
        <f>+IFERROR(Tabla2[[#This Row],[PRECIO PROMEDIO]]-Tabla2[[#This Row],[PRECIO PPTO]],"")</f>
        <v>-7.741693282032486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269951.4570964211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21593.507725476105</v>
      </c>
      <c r="H10" s="5">
        <f>+IFERROR(Tabla2[[#This Row],[PRECIO PROMEDIO]]-Tabla2[[#This Row],[PRECIO PPTO]],"")</f>
        <v>347.00057247610675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475057.1699604743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39308.848214285717</v>
      </c>
      <c r="H11" s="5">
        <f>+IFERROR(Tabla2[[#This Row],[PRECIO PROMEDIO]]-Tabla2[[#This Row],[PRECIO PPTO]],"")</f>
        <v>1125.9315472857197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52280.76812500001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4597.6156097560979</v>
      </c>
      <c r="H12" s="5">
        <f>+IFERROR(Tabla2[[#This Row],[PRECIO PROMEDIO]]-Tabla2[[#This Row],[PRECIO PPTO]],"")</f>
        <v>400.19773475609691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74481.372878048773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39174.555421686746</v>
      </c>
      <c r="H13" s="5">
        <f>+IFERROR(Tabla2[[#This Row],[PRECIO PROMEDIO]]-Tabla2[[#This Row],[PRECIO PPTO]],"")</f>
        <v>-828.3646713132548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332983.72108433733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86858.235483870973</v>
      </c>
      <c r="H14" s="5">
        <f>+IFERROR(Tabla2[[#This Row],[PRECIO PROMEDIO]]-Tabla2[[#This Row],[PRECIO PPTO]],"")</f>
        <v>-709.20699412901013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868582.3548387097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6.4898332206756697</v>
      </c>
      <c r="H15" s="5">
        <f>+IFERROR(Tabla2[[#This Row],[PRECIO PROMEDIO]]-Tabla2[[#This Row],[PRECIO PPTO]],"")</f>
        <v>-0.38848677932433073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5970.6465630216162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1662.2790697674418</v>
      </c>
      <c r="H16" s="5">
        <f>+IFERROR(Tabla2[[#This Row],[PRECIO PROMEDIO]]-Tabla2[[#This Row],[PRECIO PPTO]],"")</f>
        <v>0.27906976744179701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1662.2790697674418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5104.8055555555557</v>
      </c>
      <c r="H17" s="5">
        <f>+IFERROR(Tabla2[[#This Row],[PRECIO PROMEDIO]]-Tabla2[[#This Row],[PRECIO PPTO]],"")</f>
        <v>429.28703655555546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5104.8055555555557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126990.34210526316</v>
      </c>
      <c r="H19" s="5">
        <f>+IFERROR(Tabla2[[#This Row],[PRECIO PROMEDIO]]-Tabla2[[#This Row],[PRECIO PPTO]],"")</f>
        <v>2081.3421052631602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126990.34210526316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41504.948717948719</v>
      </c>
      <c r="H20" s="5">
        <f>+IFERROR(Tabla2[[#This Row],[PRECIO PROMEDIO]]-Tabla2[[#This Row],[PRECIO PPTO]],"")</f>
        <v>85.282050948721007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41504.948717948719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14596.190476190477</v>
      </c>
      <c r="H21" s="5">
        <f>+IFERROR(Tabla2[[#This Row],[PRECIO PROMEDIO]]-Tabla2[[#This Row],[PRECIO PPTO]],"")</f>
        <v>-837.14285680952344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14596.190476190477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2215.0887096774195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2215.0887096774195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2256.3507462686566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1128.1753731343283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22787.11135857461</v>
      </c>
      <c r="H27" s="5">
        <f>+IFERROR(Tabla2[[#This Row],[PRECIO PROMEDIO]]-Tabla2[[#This Row],[PRECIO PPTO]],"")</f>
        <v>-139.97484842539052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145267.83491091314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3815.7</v>
      </c>
      <c r="H28" s="5">
        <f>+IFERROR(Tabla2[[#This Row],[PRECIO PROMEDIO]]-Tabla2[[#This Row],[PRECIO PPTO]],"")</f>
        <v>320.69999999999982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3815.7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3683.7175188600168</v>
      </c>
      <c r="H29" s="5">
        <f>+IFERROR(Tabla2[[#This Row],[PRECIO PROMEDIO]]-Tabla2[[#This Row],[PRECIO PPTO]],"")</f>
        <v>12.717518860016753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11051.152556580051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11497.288819875776</v>
      </c>
      <c r="H31" s="5">
        <f>+IFERROR(Tabla2[[#This Row],[PRECIO PROMEDIO]]-Tabla2[[#This Row],[PRECIO PPTO]],"")</f>
        <v>52.935797875779826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94852.632763975154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36774.767857142855</v>
      </c>
      <c r="H32" s="5">
        <f>+IFERROR(Tabla2[[#This Row],[PRECIO PROMEDIO]]-Tabla2[[#This Row],[PRECIO PPTO]],"")</f>
        <v>-165.05032485712582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120970.59886607146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3021.2828947368421</v>
      </c>
      <c r="H33" s="5">
        <f>+IFERROR(Tabla2[[#This Row],[PRECIO PROMEDIO]]-Tabla2[[#This Row],[PRECIO PPTO]],"")</f>
        <v>2.5736841507750796E-5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9063.8486842105267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4330.0714285714284</v>
      </c>
      <c r="H34" s="5">
        <f>+IFERROR(Tabla2[[#This Row],[PRECIO PROMEDIO]]-Tabla2[[#This Row],[PRECIO PPTO]],"")</f>
        <v>-42.655844428571982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4330.0714285714284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3044.4927536231885</v>
      </c>
      <c r="H35" s="5">
        <f>+IFERROR(Tabla2[[#This Row],[PRECIO PROMEDIO]]-Tabla2[[#This Row],[PRECIO PPTO]],"")</f>
        <v>-193.11438937681169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3044.4927536231885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3.4258024487744345</v>
      </c>
      <c r="H36" s="5">
        <f>+IFERROR(Tabla2[[#This Row],[PRECIO PROMEDIO]]-Tabla2[[#This Row],[PRECIO PPTO]],"")</f>
        <v>-103.21469953500934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2572.7776390296003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4.9768471659919031</v>
      </c>
      <c r="H37" s="5">
        <f>+IFERROR(Tabla2[[#This Row],[PRECIO PROMEDIO]]-Tabla2[[#This Row],[PRECIO PPTO]],"")</f>
        <v>9.6631165991902357E-2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716.66599190283409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4765.1099898157581</v>
      </c>
      <c r="H38" s="5">
        <f>+IFERROR(Tabla2[[#This Row],[PRECIO PROMEDIO]]-Tabla2[[#This Row],[PRECIO PPTO]],"")</f>
        <v>-358.69253718424352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783860.59332469222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16127.448275862069</v>
      </c>
      <c r="H39" s="5">
        <f>+IFERROR(Tabla2[[#This Row],[PRECIO PROMEDIO]]-Tabla2[[#This Row],[PRECIO PPTO]],"")</f>
        <v>-54.65848613793969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2193.3329655172411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347.30333745364646</v>
      </c>
      <c r="H40" s="5">
        <f>+IFERROR(Tabla2[[#This Row],[PRECIO PROMEDIO]]-Tabla2[[#This Row],[PRECIO PPTO]],"")</f>
        <v>-20.698023546353454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5556.8533992583434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707.86891891891889</v>
      </c>
      <c r="H42" s="5">
        <f>+IFERROR(Tabla2[[#This Row],[PRECIO PROMEDIO]]-Tabla2[[#This Row],[PRECIO PPTO]],"")</f>
        <v>7.8696869189184326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23359.674324324322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10289.047343394666</v>
      </c>
      <c r="H43" s="5">
        <f>+IFERROR(Tabla2[[#This Row],[PRECIO PROMEDIO]]-Tabla2[[#This Row],[PRECIO PPTO]],"")</f>
        <v>132.44887639466469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339538.56233202398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13754.132906894101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460763.45238095237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49159.947368421053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14747.984210526316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1298.1739130434783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140.63550724637685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2863.9220183486241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11455.688073394496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1836.0562770562772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2754.0844155844156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2312.4893617021276</v>
      </c>
      <c r="H49" s="5">
        <f>+IFERROR(Tabla2[[#This Row],[PRECIO PROMEDIO]]-Tabla2[[#This Row],[PRECIO PPTO]],"")</f>
        <v>0.48936170212755314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2312.4893617021276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16637.035532994923</v>
      </c>
      <c r="H50" s="5">
        <f>+IFERROR(Tabla2[[#This Row],[PRECIO PROMEDIO]]-Tabla2[[#This Row],[PRECIO PPTO]],"")</f>
        <v>-1233.108535005078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33274.071065989847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150740.5806451613</v>
      </c>
      <c r="H53" s="5">
        <f>+IFERROR(Tabla2[[#This Row],[PRECIO PROMEDIO]]-Tabla2[[#This Row],[PRECIO PPTO]],"")</f>
        <v>36.605185161344707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59530.47010838709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82867.84782608696</v>
      </c>
      <c r="H54" s="5">
        <f>+IFERROR(Tabla2[[#This Row],[PRECIO PROMEDIO]]-Tabla2[[#This Row],[PRECIO PPTO]],"")</f>
        <v>1669.9662470869807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62150.885869565231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983.80741410488247</v>
      </c>
      <c r="H55" s="5">
        <f>+IFERROR(Tabla2[[#This Row],[PRECIO PROMEDIO]]-Tabla2[[#This Row],[PRECIO PPTO]],"")</f>
        <v>0.18853310488248098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9838.0741410488245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2453.4507042253522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2453.4507042253522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13351.223684210527</v>
      </c>
      <c r="H59" s="5">
        <f>+IFERROR(Tabla2[[#This Row],[PRECIO PROMEDIO]]-Tabla2[[#This Row],[PRECIO PPTO]],"")</f>
        <v>1468.8357672105267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193592.74342105264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2251.4451219512193</v>
      </c>
      <c r="H61" s="5">
        <f>+IFERROR(Tabla2[[#This Row],[PRECIO PROMEDIO]]-Tabla2[[#This Row],[PRECIO PPTO]],"")</f>
        <v>25.135973951219512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13508.670731707316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763.39597315436242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1526.7919463087248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2239.3429752066118</v>
      </c>
      <c r="H64" s="5">
        <f>+IFERROR(Tabla2[[#This Row],[PRECIO PROMEDIO]]-Tabla2[[#This Row],[PRECIO PPTO]],"")</f>
        <v>-139.03206579338803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17914.743801652894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6979.6585365853662</v>
      </c>
      <c r="H65" s="5">
        <f>+IFERROR(Tabla2[[#This Row],[PRECIO PROMEDIO]]-Tabla2[[#This Row],[PRECIO PPTO]],"")</f>
        <v>221.12520358536585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6979.6585365853662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20120.18604651163</v>
      </c>
      <c r="H66" s="5">
        <f>+IFERROR(Tabla2[[#This Row],[PRECIO PROMEDIO]]-Tabla2[[#This Row],[PRECIO PPTO]],"")</f>
        <v>4336.7021755116293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20120.18604651163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2906.681818181818</v>
      </c>
      <c r="H67" s="5">
        <f>+IFERROR(Tabla2[[#This Row],[PRECIO PROMEDIO]]-Tabla2[[#This Row],[PRECIO PPTO]],"")</f>
        <v>1.0722181817982346E-2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3633.3522727272725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167.74157303370785</v>
      </c>
      <c r="H68" s="5">
        <f>+IFERROR(Tabla2[[#This Row],[PRECIO PROMEDIO]]-Tabla2[[#This Row],[PRECIO PPTO]],"")</f>
        <v>-3.2849662921705658E-3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293.54775280898872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35.250864197530866</v>
      </c>
      <c r="H71" s="5">
        <f>+IFERROR(Tabla2[[#This Row],[PRECIO PROMEDIO]]-Tabla2[[#This Row],[PRECIO PPTO]],"")</f>
        <v>5.3404197530859676E-2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1022.2750617283951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16228.418009810792</v>
      </c>
      <c r="H73" s="5">
        <f>+IFERROR(Tabla2[[#This Row],[PRECIO PROMEDIO]]-Tabla2[[#This Row],[PRECIO PPTO]],"")</f>
        <v>208.53232481078703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482795.43579187104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5690.5508432539682</v>
      </c>
      <c r="H74" s="5">
        <f>+IFERROR(Tabla2[[#This Row],[PRECIO PROMEDIO]]-Tabla2[[#This Row],[PRECIO PPTO]],"")</f>
        <v>-894.58290174602371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189210.81553819444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1400.5517890772128</v>
      </c>
      <c r="H75" s="5">
        <f>+IFERROR(Tabla2[[#This Row],[PRECIO PROMEDIO]]-Tabla2[[#This Row],[PRECIO PPTO]],"")</f>
        <v>24.080065077212794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1400.5517890772128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1008.4576877234804</v>
      </c>
      <c r="H76" s="5">
        <f>+IFERROR(Tabla2[[#This Row],[PRECIO PROMEDIO]]-Tabla2[[#This Row],[PRECIO PPTO]],"")</f>
        <v>146.45768772348026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2016.9153754469608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44744</v>
      </c>
      <c r="H77" s="5">
        <f>+IFERROR(Tabla2[[#This Row],[PRECIO PROMEDIO]]-Tabla2[[#This Row],[PRECIO PPTO]],"")</f>
        <v>-1316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30614.124449999999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39911.246246246243</v>
      </c>
      <c r="H79" s="5">
        <f>+IFERROR(Tabla2[[#This Row],[PRECIO PROMEDIO]]-Tabla2[[#This Row],[PRECIO PPTO]],"")</f>
        <v>39259.746246246243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80121.826839339337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49030.705882352944</v>
      </c>
      <c r="H81" s="5">
        <f>+IFERROR(Tabla2[[#This Row],[PRECIO PROMEDIO]]-Tabla2[[#This Row],[PRECIO PPTO]],"")</f>
        <v>-7.420647052640561E-3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3912.6503294117656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16.201902949571835</v>
      </c>
      <c r="H83" s="5">
        <f>+IFERROR(Tabla2[[#This Row],[PRECIO PROMEDIO]]-Tabla2[[#This Row],[PRECIO PPTO]],"")</f>
        <v>-2.5905042816631862E-4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972.11417697431011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3634.167051578137</v>
      </c>
      <c r="H84" s="5">
        <f>+IFERROR(Tabla2[[#This Row],[PRECIO PROMEDIO]]-Tabla2[[#This Row],[PRECIO PPTO]],"")</f>
        <v>-77.419989421863193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146725.44382259381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21789.277777777777</v>
      </c>
      <c r="H85" s="5">
        <f>+IFERROR(Tabla2[[#This Row],[PRECIO PROMEDIO]]-Tabla2[[#This Row],[PRECIO PPTO]],"")</f>
        <v>-502.72222222222263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32683.916666666664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3354.7810650887573</v>
      </c>
      <c r="H86" s="5">
        <f>+IFERROR(Tabla2[[#This Row],[PRECIO PROMEDIO]]-Tabla2[[#This Row],[PRECIO PPTO]],"")</f>
        <v>80.056427088757118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6709.5621301775145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23724.038461538461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19548.607692307691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9059.0506329113923</v>
      </c>
      <c r="H90" s="5">
        <f>+IFERROR(Tabla2[[#This Row],[PRECIO PROMEDIO]]-Tabla2[[#This Row],[PRECIO PPTO]],"")</f>
        <v>-17.011564088608793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7633.363975928617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3800.1916666666666</v>
      </c>
      <c r="H91" s="5">
        <f>+IFERROR(Tabla2[[#This Row],[PRECIO PROMEDIO]]-Tabla2[[#This Row],[PRECIO PPTO]],"")</f>
        <v>-0.49943233333397075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15200.766666666666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154137.95000000001</v>
      </c>
      <c r="H92" s="5">
        <f>+IFERROR(Tabla2[[#This Row],[PRECIO PROMEDIO]]-Tabla2[[#This Row],[PRECIO PPTO]],"")</f>
        <v>-2131.2166670000297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104397.37326454037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15067.421912350597</v>
      </c>
      <c r="H93" s="5">
        <f>+IFERROR(Tabla2[[#This Row],[PRECIO PROMEDIO]]-Tabla2[[#This Row],[PRECIO PPTO]],"")</f>
        <v>85.421912350604543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349036.82859960152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51886.021276595748</v>
      </c>
      <c r="H97" s="5">
        <f>+IFERROR(Tabla2[[#This Row],[PRECIO PROMEDIO]]-Tabla2[[#This Row],[PRECIO PPTO]],"")</f>
        <v>13.021276595754898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103772.0425531915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1971.0428798305982</v>
      </c>
      <c r="H98" s="5">
        <f>+IFERROR(Tabla2[[#This Row],[PRECIO PROMEDIO]]-Tabla2[[#This Row],[PRECIO PPTO]],"")</f>
        <v>-141.75289916940187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55431.875434621485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8951.4408602150543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311.96296296296299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11984.657142857142</v>
      </c>
      <c r="H106" s="5">
        <f>+IFERROR(Tabla2[[#This Row],[PRECIO PROMEDIO]]-Tabla2[[#This Row],[PRECIO PPTO]],"")</f>
        <v>-11.342857142857611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11984.657142857142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1098.6129032258063</v>
      </c>
      <c r="H107" s="5">
        <f>+IFERROR(Tabla2[[#This Row],[PRECIO PROMEDIO]]-Tabla2[[#This Row],[PRECIO PPTO]],"")</f>
        <v>9.6129032258063489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576.77177419354837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1502.6363636363637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1502.6363636363637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16223.941176470587</v>
      </c>
      <c r="H109" s="5">
        <f>+IFERROR(Tabla2[[#This Row],[PRECIO PROMEDIO]]-Tabla2[[#This Row],[PRECIO PPTO]],"")</f>
        <v>-921.05882352941262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16223.941176470587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23316.735294117647</v>
      </c>
      <c r="H110" s="5">
        <f>+IFERROR(Tabla2[[#This Row],[PRECIO PROMEDIO]]-Tabla2[[#This Row],[PRECIO PPTO]],"")</f>
        <v>88.735294117646845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23316.735294117647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7573.8870967741932</v>
      </c>
      <c r="H112" s="5">
        <f>+IFERROR(Tabla2[[#This Row],[PRECIO PROMEDIO]]-Tabla2[[#This Row],[PRECIO PPTO]],"")</f>
        <v>5.8870967741931963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11360.83064516129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7626.5178571428569</v>
      </c>
      <c r="H113" s="5">
        <f>+IFERROR(Tabla2[[#This Row],[PRECIO PROMEDIO]]-Tabla2[[#This Row],[PRECIO PPTO]],"")</f>
        <v>30.517857142856883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7626.5178571428569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7701.7058823529414</v>
      </c>
      <c r="H114" s="5">
        <f>+IFERROR(Tabla2[[#This Row],[PRECIO PROMEDIO]]-Tabla2[[#This Row],[PRECIO PPTO]],"")</f>
        <v>-7.294117647058556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7701.7058823529414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8460.6666666666661</v>
      </c>
      <c r="H119" s="5">
        <f>+IFERROR(Tabla2[[#This Row],[PRECIO PROMEDIO]]-Tabla2[[#This Row],[PRECIO PPTO]],"")</f>
        <v>-10.33333333333394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846.06666666666672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1889.6227272727272</v>
      </c>
      <c r="H123" s="5">
        <f>+IFERROR(Tabla2[[#This Row],[PRECIO PROMEDIO]]-Tabla2[[#This Row],[PRECIO PPTO]],"")</f>
        <v>0.56918327272705938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14172.170454545454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2061.5272727272727</v>
      </c>
      <c r="H124" s="5">
        <f>+IFERROR(Tabla2[[#This Row],[PRECIO PROMEDIO]]-Tabla2[[#This Row],[PRECIO PPTO]],"")</f>
        <v>-365.4727272727273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4123.0545454545454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2738.0167597765362</v>
      </c>
      <c r="H125" s="5">
        <f>+IFERROR(Tabla2[[#This Row],[PRECIO PROMEDIO]]-Tabla2[[#This Row],[PRECIO PPTO]],"")</f>
        <v>-452.98324022346378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5476.0335195530724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1671.1438939728621</v>
      </c>
      <c r="H127" s="5">
        <f>+IFERROR(Tabla2[[#This Row],[PRECIO PROMEDIO]]-Tabla2[[#This Row],[PRECIO PPTO]],"")</f>
        <v>-424.20623502713647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103610.92142631745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142832.95454545456</v>
      </c>
      <c r="H133" s="5">
        <f>+IFERROR(Tabla2[[#This Row],[PRECIO PROMEDIO]]-Tabla2[[#This Row],[PRECIO PPTO]],"")</f>
        <v>-3014.0454545454413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142832.95454545456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1931.6046511627908</v>
      </c>
      <c r="H137" s="5">
        <f>+IFERROR(Tabla2[[#This Row],[PRECIO PROMEDIO]]-Tabla2[[#This Row],[PRECIO PPTO]],"")</f>
        <v>15.604651162790788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1931.6046511627908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3032.3953488372094</v>
      </c>
      <c r="H138" s="5">
        <f>+IFERROR(Tabla2[[#This Row],[PRECIO PROMEDIO]]-Tabla2[[#This Row],[PRECIO PPTO]],"")</f>
        <v>-2.6046511627905602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3032.3953488372094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3187</v>
      </c>
      <c r="H139" s="5">
        <f>+IFERROR(Tabla2[[#This Row],[PRECIO PROMEDIO]]-Tabla2[[#This Row],[PRECIO PPTO]],"")</f>
        <v>-445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3187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2217.5588235294117</v>
      </c>
      <c r="H142" s="5">
        <f>+IFERROR(Tabla2[[#This Row],[PRECIO PROMEDIO]]-Tabla2[[#This Row],[PRECIO PPTO]],"")</f>
        <v>-75.441176470588289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2217.5588235294117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6676.0769230769229</v>
      </c>
      <c r="H151" s="5">
        <f>+IFERROR(Tabla2[[#This Row],[PRECIO PROMEDIO]]-Tabla2[[#This Row],[PRECIO PPTO]],"")</f>
        <v>-61.923076923077133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13352.153846153846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4782.5853658536589</v>
      </c>
      <c r="H152" s="5">
        <f>+IFERROR(Tabla2[[#This Row],[PRECIO PROMEDIO]]-Tabla2[[#This Row],[PRECIO PPTO]],"")</f>
        <v>-15.414634146341086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9565.1707317073178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5064.9285714285716</v>
      </c>
      <c r="H153" s="5">
        <f>+IFERROR(Tabla2[[#This Row],[PRECIO PROMEDIO]]-Tabla2[[#This Row],[PRECIO PPTO]],"")</f>
        <v>-19.071428571428442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7597.3928571428569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1475.95</v>
      </c>
      <c r="H154" s="5">
        <f>+IFERROR(Tabla2[[#This Row],[PRECIO PROMEDIO]]-Tabla2[[#This Row],[PRECIO PPTO]],"")</f>
        <v>65.950000000000045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2951.9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1724.1162790697674</v>
      </c>
      <c r="H155" s="5">
        <f>+IFERROR(Tabla2[[#This Row],[PRECIO PROMEDIO]]-Tabla2[[#This Row],[PRECIO PPTO]],"")</f>
        <v>126.11627906976742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1724.1162790697674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2844504.8532323195</v>
      </c>
      <c r="I166" s="2">
        <f>SUM(Tabla2[PROYECCION PPTO])</f>
        <v>8004198.3624865944</v>
      </c>
      <c r="J166" s="2">
        <f>SUM(Tabla2[PROYECCIÓN PRECIO ACTUALIZADO])</f>
        <v>9923649.7990865111</v>
      </c>
    </row>
    <row r="168" spans="1:10" x14ac:dyDescent="0.25">
      <c r="G168" s="2">
        <f>+G166-F166</f>
        <v>99900.943497336935</v>
      </c>
      <c r="J168" s="2">
        <f>+J166-I166</f>
        <v>1919451.4365999168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832</v>
      </c>
      <c r="I2" s="81" t="s">
        <v>833</v>
      </c>
      <c r="J2" s="81" t="e">
        <f>+GD_MODULOS[[#This Row],[CANTIDAD]]+J1</f>
        <v>#VALUE!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832</v>
      </c>
      <c r="I3" s="81" t="s">
        <v>834</v>
      </c>
      <c r="J3" s="81" t="e">
        <f>+GD_MODULOS[[#This Row],[CANTIDAD]]+J2</f>
        <v>#VALUE!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837</v>
      </c>
      <c r="H4" s="81" t="s">
        <v>832</v>
      </c>
      <c r="I4" s="81" t="s">
        <v>834</v>
      </c>
      <c r="J4" s="81" t="e">
        <f>+GD_MODULOS[[#This Row],[CANTIDAD]]+J3</f>
        <v>#VALUE!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832</v>
      </c>
      <c r="I5" s="81" t="s">
        <v>833</v>
      </c>
      <c r="J5" s="81" t="e">
        <f>+GD_MODULOS[[#This Row],[CANTIDAD]]+J4</f>
        <v>#VALUE!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842</v>
      </c>
      <c r="H6" s="81" t="s">
        <v>832</v>
      </c>
      <c r="I6" s="81" t="s">
        <v>833</v>
      </c>
      <c r="J6" s="81" t="e">
        <f>+GD_MODULOS[[#This Row],[CANTIDAD]]+J5</f>
        <v>#VALUE!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843</v>
      </c>
      <c r="H7" s="81" t="s">
        <v>832</v>
      </c>
      <c r="I7" s="81" t="s">
        <v>834</v>
      </c>
      <c r="J7" s="81" t="e">
        <f>+GD_MODULOS[[#This Row],[CANTIDAD]]+J6</f>
        <v>#VALUE!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832</v>
      </c>
      <c r="I8" s="81" t="s">
        <v>834</v>
      </c>
      <c r="J8" s="81" t="e">
        <f>+GD_MODULOS[[#This Row],[CANTIDAD]]+J7</f>
        <v>#VALUE!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849</v>
      </c>
      <c r="H9" s="81" t="s">
        <v>832</v>
      </c>
      <c r="I9" s="81" t="s">
        <v>833</v>
      </c>
      <c r="J9" s="81" t="e">
        <f>+GD_MODULOS[[#This Row],[CANTIDAD]]+J8</f>
        <v>#VALUE!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850</v>
      </c>
      <c r="H10" s="81" t="s">
        <v>832</v>
      </c>
      <c r="I10" s="81" t="s">
        <v>834</v>
      </c>
      <c r="J10" s="81" t="e">
        <f>+GD_MODULOS[[#This Row],[CANTIDAD]]+J9</f>
        <v>#VALUE!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832</v>
      </c>
      <c r="I11" s="81" t="s">
        <v>834</v>
      </c>
      <c r="J11" s="81" t="e">
        <f>+GD_MODULOS[[#This Row],[CANTIDAD]]+J10</f>
        <v>#VALUE!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844</v>
      </c>
      <c r="H12" s="81" t="s">
        <v>832</v>
      </c>
      <c r="I12" s="81" t="s">
        <v>834</v>
      </c>
      <c r="J12" s="81" t="e">
        <f>+GD_MODULOS[[#This Row],[CANTIDAD]]+J11</f>
        <v>#VALUE!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851</v>
      </c>
      <c r="H13" s="81" t="s">
        <v>832</v>
      </c>
      <c r="I13" s="81" t="s">
        <v>834</v>
      </c>
      <c r="J13" s="81" t="e">
        <f>+GD_MODULOS[[#This Row],[CANTIDAD]]+J12</f>
        <v>#VALUE!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845</v>
      </c>
      <c r="H14" s="81" t="s">
        <v>832</v>
      </c>
      <c r="I14" s="81" t="s">
        <v>833</v>
      </c>
      <c r="J14" s="81" t="e">
        <f>+GD_MODULOS[[#This Row],[CANTIDAD]]+J13</f>
        <v>#VALUE!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832</v>
      </c>
      <c r="I15" s="81" t="s">
        <v>834</v>
      </c>
      <c r="J15" s="81" t="e">
        <f>+GD_MODULOS[[#This Row],[CANTIDAD]]+J14</f>
        <v>#VALUE!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832</v>
      </c>
      <c r="I16" s="81" t="s">
        <v>833</v>
      </c>
      <c r="J16" s="81" t="e">
        <f>+GD_MODULOS[[#This Row],[CANTIDAD]]+J15</f>
        <v>#VALUE!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852</v>
      </c>
      <c r="H17" s="81" t="s">
        <v>832</v>
      </c>
      <c r="I17" s="81" t="s">
        <v>833</v>
      </c>
      <c r="J17" s="81" t="e">
        <f>+GD_MODULOS[[#This Row],[CANTIDAD]]+J16</f>
        <v>#VALUE!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839</v>
      </c>
      <c r="H18" s="81" t="s">
        <v>832</v>
      </c>
      <c r="I18" s="81" t="s">
        <v>834</v>
      </c>
      <c r="J18" s="81" t="e">
        <f>+GD_MODULOS[[#This Row],[CANTIDAD]]+J17</f>
        <v>#VALUE!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838</v>
      </c>
      <c r="H19" s="81" t="s">
        <v>832</v>
      </c>
      <c r="I19" s="81" t="s">
        <v>833</v>
      </c>
      <c r="J19" s="81" t="e">
        <f>+GD_MODULOS[[#This Row],[CANTIDAD]]+J18</f>
        <v>#VALUE!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846</v>
      </c>
      <c r="H20" s="81" t="s">
        <v>832</v>
      </c>
      <c r="I20" s="81" t="s">
        <v>833</v>
      </c>
      <c r="J20" s="81" t="e">
        <f>+GD_MODULOS[[#This Row],[CANTIDAD]]+J19</f>
        <v>#VALUE!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836</v>
      </c>
      <c r="H21" s="81" t="s">
        <v>832</v>
      </c>
      <c r="I21" s="81" t="s">
        <v>833</v>
      </c>
      <c r="J21" s="81" t="e">
        <f>+GD_MODULOS[[#This Row],[CANTIDAD]]+J20</f>
        <v>#VALUE!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840</v>
      </c>
      <c r="H22" s="81" t="s">
        <v>832</v>
      </c>
      <c r="I22" s="81" t="s">
        <v>834</v>
      </c>
      <c r="J22" s="81" t="e">
        <f>+GD_MODULOS[[#This Row],[CANTIDAD]]+J21</f>
        <v>#VALUE!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835</v>
      </c>
      <c r="H23" s="81" t="s">
        <v>832</v>
      </c>
      <c r="I23" s="81" t="s">
        <v>834</v>
      </c>
      <c r="J23" s="81" t="e">
        <f>+GD_MODULOS[[#This Row],[CANTIDAD]]+J22</f>
        <v>#VALUE!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832</v>
      </c>
      <c r="I24" s="81" t="s">
        <v>833</v>
      </c>
      <c r="J24" s="81" t="e">
        <f>+GD_MODULOS[[#This Row],[CANTIDAD]]+J23</f>
        <v>#VALUE!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832</v>
      </c>
      <c r="I25" s="81" t="s">
        <v>833</v>
      </c>
      <c r="J25" s="81" t="e">
        <f>+GD_MODULOS[[#This Row],[CANTIDAD]]+J24</f>
        <v>#VALUE!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847</v>
      </c>
      <c r="H26" s="81" t="s">
        <v>832</v>
      </c>
      <c r="I26" s="81" t="s">
        <v>834</v>
      </c>
      <c r="J26" s="81" t="e">
        <f>+GD_MODULOS[[#This Row],[CANTIDAD]]+J25</f>
        <v>#VALUE!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853</v>
      </c>
      <c r="H27" s="81" t="s">
        <v>832</v>
      </c>
      <c r="I27" s="81" t="s">
        <v>833</v>
      </c>
      <c r="J27" s="81" t="e">
        <f>+GD_MODULOS[[#This Row],[CANTIDAD]]+J26</f>
        <v>#VALUE!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854</v>
      </c>
      <c r="H28" s="81" t="s">
        <v>832</v>
      </c>
      <c r="I28" s="81" t="s">
        <v>834</v>
      </c>
      <c r="J28" s="81" t="e">
        <f>+GD_MODULOS[[#This Row],[CANTIDAD]]+J27</f>
        <v>#VALUE!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841</v>
      </c>
      <c r="H29" s="81" t="s">
        <v>832</v>
      </c>
      <c r="I29" s="81" t="s">
        <v>833</v>
      </c>
      <c r="J29" s="81" t="e">
        <f>+GD_MODULOS[[#This Row],[CANTIDAD]]+J28</f>
        <v>#VALUE!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832</v>
      </c>
      <c r="I30" s="81" t="s">
        <v>833</v>
      </c>
      <c r="J30" s="81" t="e">
        <f>+GD_MODULOS[[#This Row],[CANTIDAD]]+J29</f>
        <v>#VALUE!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848</v>
      </c>
      <c r="H31" s="81" t="s">
        <v>832</v>
      </c>
      <c r="I31" s="81" t="s">
        <v>834</v>
      </c>
      <c r="J31" s="81" t="e">
        <f>+GD_MODULOS[[#This Row],[CANTIDAD]]+J30</f>
        <v>#VALUE!</v>
      </c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855</v>
      </c>
      <c r="H32" s="81" t="s">
        <v>832</v>
      </c>
      <c r="I32" s="81" t="s">
        <v>834</v>
      </c>
      <c r="J32" s="81" t="e">
        <f>+GD_MODULOS[[#This Row],[CANTIDAD]]+J31</f>
        <v>#VALUE!</v>
      </c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856</v>
      </c>
      <c r="H33" s="81" t="s">
        <v>832</v>
      </c>
      <c r="I33" s="81" t="s">
        <v>833</v>
      </c>
      <c r="J33" s="81" t="e">
        <f>+GD_MODULOS[[#This Row],[CANTIDAD]]+J32</f>
        <v>#VALUE!</v>
      </c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:17" x14ac:dyDescent="0.25">
      <c r="A34" s="1">
        <v>46189</v>
      </c>
      <c r="B34" s="1">
        <v>46189</v>
      </c>
      <c r="C34">
        <v>44414</v>
      </c>
      <c r="D34">
        <v>2302600035</v>
      </c>
      <c r="E34">
        <v>1</v>
      </c>
      <c r="F34" s="48">
        <v>19978011</v>
      </c>
      <c r="G34" s="81" t="s">
        <v>860</v>
      </c>
      <c r="H34" s="81" t="s">
        <v>857</v>
      </c>
      <c r="I34" s="81" t="s">
        <v>834</v>
      </c>
      <c r="J34" s="81" t="e">
        <f>+GD_MODULOS[[#This Row],[CANTIDAD]]+J33</f>
        <v>#VALUE!</v>
      </c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:17" x14ac:dyDescent="0.25">
      <c r="A35" s="1">
        <v>46189</v>
      </c>
      <c r="B35" s="1">
        <v>46189</v>
      </c>
      <c r="C35">
        <v>44415</v>
      </c>
      <c r="D35">
        <v>2282600033</v>
      </c>
      <c r="E35">
        <v>1</v>
      </c>
      <c r="F35" s="48">
        <v>19978011</v>
      </c>
      <c r="G35" s="81" t="s">
        <v>858</v>
      </c>
      <c r="H35" s="81" t="s">
        <v>857</v>
      </c>
      <c r="I35" s="81" t="s">
        <v>833</v>
      </c>
      <c r="J35" s="81" t="e">
        <f>+GD_MODULOS[[#This Row],[CANTIDAD]]+J34</f>
        <v>#VALUE!</v>
      </c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:17" x14ac:dyDescent="0.25">
      <c r="A36" s="1">
        <v>46189</v>
      </c>
      <c r="B36" s="1">
        <v>46189</v>
      </c>
      <c r="C36">
        <v>44416</v>
      </c>
      <c r="D36">
        <v>2302600034</v>
      </c>
      <c r="E36">
        <v>1</v>
      </c>
      <c r="F36" s="48">
        <v>19978011</v>
      </c>
      <c r="G36" s="81" t="s">
        <v>859</v>
      </c>
      <c r="H36" s="81" t="s">
        <v>857</v>
      </c>
      <c r="I36" s="81" t="s">
        <v>834</v>
      </c>
      <c r="J36" s="81" t="e">
        <f>+GD_MODULOS[[#This Row],[CANTIDAD]]+J35</f>
        <v>#VALUE!</v>
      </c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:17" x14ac:dyDescent="0.25">
      <c r="A37" s="1">
        <v>46190</v>
      </c>
      <c r="B37" s="1">
        <v>46190</v>
      </c>
      <c r="C37">
        <v>44427</v>
      </c>
      <c r="D37">
        <v>2282600036</v>
      </c>
      <c r="E37">
        <v>1</v>
      </c>
      <c r="F37" s="48">
        <v>19979338</v>
      </c>
      <c r="G37" s="81" t="s">
        <v>861</v>
      </c>
      <c r="H37" s="81" t="s">
        <v>857</v>
      </c>
      <c r="I37" s="81" t="s">
        <v>833</v>
      </c>
      <c r="J37" s="81" t="e">
        <f>+GD_MODULOS[[#This Row],[CANTIDAD]]+J36</f>
        <v>#VALUE!</v>
      </c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:17" x14ac:dyDescent="0.25">
      <c r="A38" s="1">
        <v>46190</v>
      </c>
      <c r="B38" s="1">
        <v>46190</v>
      </c>
      <c r="C38">
        <v>44428</v>
      </c>
      <c r="D38">
        <v>2282600037</v>
      </c>
      <c r="E38">
        <v>1</v>
      </c>
      <c r="F38" s="48">
        <v>19979338</v>
      </c>
      <c r="G38" s="81" t="s">
        <v>862</v>
      </c>
      <c r="H38" s="81" t="s">
        <v>857</v>
      </c>
      <c r="I38" s="81" t="s">
        <v>833</v>
      </c>
      <c r="J38" s="81" t="e">
        <f>+GD_MODULOS[[#This Row],[CANTIDAD]]+J37</f>
        <v>#VALUE!</v>
      </c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:17" x14ac:dyDescent="0.25">
      <c r="A39" s="1">
        <v>46190</v>
      </c>
      <c r="B39" s="1">
        <v>46190</v>
      </c>
      <c r="C39">
        <v>44429</v>
      </c>
      <c r="D39">
        <v>2302600038</v>
      </c>
      <c r="E39">
        <v>1</v>
      </c>
      <c r="F39" s="48">
        <v>19979338</v>
      </c>
      <c r="G39" s="81" t="s">
        <v>863</v>
      </c>
      <c r="H39" s="81" t="s">
        <v>857</v>
      </c>
      <c r="I39" s="81" t="s">
        <v>834</v>
      </c>
      <c r="J39" s="81" t="e">
        <f>+GD_MODULOS[[#This Row],[CANTIDAD]]+J38</f>
        <v>#VALUE!</v>
      </c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:17" x14ac:dyDescent="0.25">
      <c r="A40" s="1">
        <v>46191</v>
      </c>
      <c r="B40" s="1">
        <v>46191</v>
      </c>
      <c r="C40">
        <v>44445</v>
      </c>
      <c r="D40">
        <v>2282600040</v>
      </c>
      <c r="E40">
        <v>1</v>
      </c>
      <c r="F40" s="48">
        <v>19980671</v>
      </c>
      <c r="G40" s="81" t="s">
        <v>865</v>
      </c>
      <c r="H40" s="81" t="s">
        <v>857</v>
      </c>
      <c r="I40" s="81" t="s">
        <v>833</v>
      </c>
      <c r="J40" s="81" t="e">
        <f>+GD_MODULOS[[#This Row],[CANTIDAD]]+J39</f>
        <v>#VALUE!</v>
      </c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:17" x14ac:dyDescent="0.25">
      <c r="A41" s="1">
        <v>46191</v>
      </c>
      <c r="B41" s="1">
        <v>46191</v>
      </c>
      <c r="C41">
        <v>44446</v>
      </c>
      <c r="D41">
        <v>2302600042</v>
      </c>
      <c r="E41">
        <v>1</v>
      </c>
      <c r="F41" s="48">
        <v>19980671</v>
      </c>
      <c r="G41" s="81" t="s">
        <v>867</v>
      </c>
      <c r="H41" s="81" t="s">
        <v>857</v>
      </c>
      <c r="I41" s="81" t="s">
        <v>834</v>
      </c>
      <c r="J41" s="81" t="e">
        <f>+GD_MODULOS[[#This Row],[CANTIDAD]]+J40</f>
        <v>#VALUE!</v>
      </c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:17" x14ac:dyDescent="0.25">
      <c r="A42" s="1">
        <v>46191</v>
      </c>
      <c r="B42" s="1">
        <v>46191</v>
      </c>
      <c r="C42">
        <v>44447</v>
      </c>
      <c r="D42">
        <v>2282600041</v>
      </c>
      <c r="E42">
        <v>1</v>
      </c>
      <c r="F42" s="48">
        <v>19980671</v>
      </c>
      <c r="G42" s="81" t="s">
        <v>866</v>
      </c>
      <c r="H42" s="81" t="s">
        <v>857</v>
      </c>
      <c r="I42" s="81" t="s">
        <v>833</v>
      </c>
      <c r="J42" s="81" t="e">
        <f>+GD_MODULOS[[#This Row],[CANTIDAD]]+J41</f>
        <v>#VALUE!</v>
      </c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8.7109375" hidden="1" customWidth="1"/>
    <col min="6" max="7" width="7.7109375" hidden="1" customWidth="1"/>
    <col min="8" max="8" width="12.5703125" hidden="1" customWidth="1"/>
    <col min="9" max="9" width="13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177103560</v>
      </c>
      <c r="L5" s="47">
        <v>980476952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1.6447368421052627E-2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0.99999999999999978</v>
      </c>
      <c r="F20" s="13">
        <v>4.7770700636942671E-2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0.99999999999999978</v>
      </c>
      <c r="F24" s="13">
        <v>0.96211538461538448</v>
      </c>
      <c r="G24" s="13">
        <v>8.412079510703363E-2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0.99999999999999978</v>
      </c>
      <c r="F28" s="13">
        <v>0.96211538461538448</v>
      </c>
      <c r="G28" s="13">
        <v>0.80616666666666636</v>
      </c>
      <c r="H28" s="13">
        <v>0.11578947368421048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0.99999999999999978</v>
      </c>
      <c r="F32" s="13">
        <v>0.96211538461538448</v>
      </c>
      <c r="G32" s="13">
        <v>0.80616666666666636</v>
      </c>
      <c r="H32" s="13">
        <v>0.40774999999999978</v>
      </c>
      <c r="I32" s="13">
        <v>0.12408380681818186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0.99999999999999978</v>
      </c>
      <c r="F36" s="13">
        <v>0.96211538461538448</v>
      </c>
      <c r="G36" s="13">
        <v>0.80616666666666636</v>
      </c>
      <c r="H36" s="13">
        <v>0.40774999999999978</v>
      </c>
      <c r="I36" s="13">
        <v>0.12408380681818186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0.99999999999999978</v>
      </c>
      <c r="F40" s="13">
        <v>0.96211538461538448</v>
      </c>
      <c r="G40" s="13">
        <v>0.80616666666666636</v>
      </c>
      <c r="H40" s="13">
        <v>0.40774999999999978</v>
      </c>
      <c r="I40" s="13">
        <v>0.12408380681818186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0.99999999999999978</v>
      </c>
      <c r="F44" s="13">
        <v>0.96211538461538448</v>
      </c>
      <c r="G44" s="13">
        <v>0.80616666666666636</v>
      </c>
      <c r="H44" s="13">
        <v>0.40774999999999978</v>
      </c>
      <c r="I44" s="13">
        <v>0.12408380681818186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0.99999999999999978</v>
      </c>
      <c r="F48" s="13">
        <v>0.96211538461538448</v>
      </c>
      <c r="G48" s="13">
        <v>0.80616666666666636</v>
      </c>
      <c r="H48" s="13">
        <v>0.40774999999999978</v>
      </c>
      <c r="I48" s="13">
        <v>0.12408380681818186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0.99999999999999978</v>
      </c>
      <c r="F52" s="13">
        <v>0.96211538461538448</v>
      </c>
      <c r="G52" s="13">
        <v>0.80616666666666636</v>
      </c>
      <c r="H52" s="13">
        <v>0.40774999999999978</v>
      </c>
      <c r="I52" s="13">
        <v>0.12408380681818186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0.99999999999999978</v>
      </c>
      <c r="F56" s="13">
        <v>0.96211538461538448</v>
      </c>
      <c r="G56" s="13">
        <v>0.80616666666666636</v>
      </c>
      <c r="H56" s="13">
        <v>0.40774999999999978</v>
      </c>
      <c r="I56" s="13">
        <v>0.12408380681818186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981292641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177103560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980476952</v>
      </c>
      <c r="I68" s="48">
        <f t="shared" ref="I68" si="2">+H68+I67</f>
        <v>980476952</v>
      </c>
      <c r="J68" s="48">
        <f t="shared" ref="J68" si="3">+I68+J67</f>
        <v>980476952</v>
      </c>
      <c r="K68" s="48">
        <f t="shared" ref="K68" si="4">+J68+K67</f>
        <v>980476952</v>
      </c>
      <c r="L68" s="48">
        <f t="shared" ref="L68" si="5">+K68+L67</f>
        <v>980476952</v>
      </c>
      <c r="M68" s="48">
        <f t="shared" ref="M68" si="6">+L68+M67</f>
        <v>980476952</v>
      </c>
      <c r="N68" s="48">
        <f t="shared" ref="N68" si="7">+M68+N67</f>
        <v>980476952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1.6447368421052627E-2</v>
      </c>
      <c r="E75" s="7">
        <f>+GETPIVOTDATA("% AVANCE",$B$18)</f>
        <v>4.7770700636942671E-2</v>
      </c>
      <c r="F75" s="7">
        <f>+GETPIVOTDATA("% AVANCE",$B$22)</f>
        <v>8.412079510703363E-2</v>
      </c>
      <c r="G75" s="7">
        <f>+GETPIVOTDATA("% AVANCE",$B$26)</f>
        <v>0.11578947368421048</v>
      </c>
      <c r="H75" s="7">
        <f>+GETPIVOTDATA("% AVANCE",$B$30)</f>
        <v>0.12408380681818186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1.6447368421052627E-2</v>
      </c>
      <c r="E76" s="7">
        <f>+E75-D76</f>
        <v>3.1323332215890044E-2</v>
      </c>
      <c r="F76" s="7">
        <f>+F75-E76</f>
        <v>5.2797462891143586E-2</v>
      </c>
      <c r="G76" s="7">
        <f>+G75-F76</f>
        <v>6.2992010793066905E-2</v>
      </c>
      <c r="H76" s="7">
        <f>+H75-G76</f>
        <v>6.1091796025114956E-2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1.6447368421052627E-2</v>
      </c>
      <c r="L82" s="7">
        <f>+K82-K81</f>
        <v>1.6447368421052627E-2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4.7770700636942671E-2</v>
      </c>
      <c r="L83" s="7">
        <f>+K83-L82</f>
        <v>3.1323332215890044E-2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8.412079510703363E-2</v>
      </c>
      <c r="L84" s="7">
        <f>+K84-L83</f>
        <v>5.2797462891143586E-2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0.11578947368421048</v>
      </c>
      <c r="L85" s="7">
        <f>+K85-L84</f>
        <v>6.2992010793066905E-2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177103560</v>
      </c>
      <c r="D86" s="48">
        <f t="shared" si="13"/>
        <v>981292641</v>
      </c>
      <c r="E86" s="48">
        <v>1173013527.8693182</v>
      </c>
      <c r="F86" s="48">
        <f t="shared" si="14"/>
        <v>3177786568.6031523</v>
      </c>
      <c r="G86" s="7">
        <f t="shared" si="11"/>
        <v>2.6919525763793889E-2</v>
      </c>
      <c r="H86" s="7">
        <f t="shared" ref="H86:H92" si="15">+H85+G86</f>
        <v>0.14915528818969448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0.12408380681818186</v>
      </c>
      <c r="L86" s="7">
        <f>+K86-L85</f>
        <v>6.1091796025114956E-2</v>
      </c>
      <c r="M86" s="13">
        <f t="shared" si="12"/>
        <v>5.8307746963478832E-2</v>
      </c>
    </row>
    <row r="87" spans="2:14" ht="15.75" customHeight="1" x14ac:dyDescent="0.25">
      <c r="B87" s="18" t="s">
        <v>1621</v>
      </c>
      <c r="D87" s="48">
        <f t="shared" si="13"/>
        <v>981292641</v>
      </c>
      <c r="E87" s="48">
        <v>1173013527.8693182</v>
      </c>
      <c r="F87" s="48">
        <f t="shared" si="14"/>
        <v>4350800096.4724703</v>
      </c>
      <c r="H87" s="7">
        <f t="shared" si="15"/>
        <v>0.14915528818969448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0.12408380681818186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981292641</v>
      </c>
      <c r="E88" s="48">
        <v>1173013527.8693182</v>
      </c>
      <c r="F88" s="48">
        <f t="shared" si="14"/>
        <v>5523813624.3417883</v>
      </c>
      <c r="H88" s="7">
        <f t="shared" si="15"/>
        <v>0.14915528818969448</v>
      </c>
      <c r="I88" s="7">
        <v>8.5227272727272721E-2</v>
      </c>
      <c r="J88" s="13">
        <f>+J87+I88</f>
        <v>0.39811363636363628</v>
      </c>
      <c r="K88" s="7">
        <f>+GETPIVOTDATA("% AVANCE",$B$38)</f>
        <v>0.12408380681818186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981292641</v>
      </c>
      <c r="E89" s="48">
        <v>1173013527.8693182</v>
      </c>
      <c r="F89" s="48">
        <f t="shared" si="14"/>
        <v>6696827152.2111063</v>
      </c>
      <c r="H89" s="7">
        <f t="shared" si="15"/>
        <v>0.14915528818969448</v>
      </c>
      <c r="I89" s="7">
        <v>8.5227272727272721E-2</v>
      </c>
      <c r="J89" s="13">
        <f>+J88+I89</f>
        <v>0.48334090909090899</v>
      </c>
      <c r="K89" s="7">
        <f>+GETPIVOTDATA("% AVANCE",$B$42)</f>
        <v>0.12408380681818186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981292641</v>
      </c>
      <c r="E90" s="48">
        <v>1173013527.8693182</v>
      </c>
      <c r="F90" s="48">
        <f t="shared" si="14"/>
        <v>7869840680.0804243</v>
      </c>
      <c r="H90" s="7">
        <f t="shared" si="15"/>
        <v>0.14915528818969448</v>
      </c>
      <c r="I90" s="7">
        <v>8.5227272727272721E-2</v>
      </c>
      <c r="J90" s="13">
        <f>+J89+I90</f>
        <v>0.56856818181818169</v>
      </c>
      <c r="K90" s="7">
        <f>+GETPIVOTDATA("% AVANCE",$B$46)</f>
        <v>0.12408380681818186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981292641</v>
      </c>
      <c r="E91" s="48">
        <v>1173013527.8693182</v>
      </c>
      <c r="F91" s="48">
        <f t="shared" si="14"/>
        <v>9042854207.9497433</v>
      </c>
      <c r="H91" s="7">
        <f t="shared" si="15"/>
        <v>0.14915528818969448</v>
      </c>
      <c r="I91" s="7">
        <v>8.5227272727272721E-2</v>
      </c>
      <c r="J91" s="13">
        <f>+J90+I91</f>
        <v>0.6537954545454544</v>
      </c>
      <c r="K91" s="7">
        <f>+GETPIVOTDATA("% AVANCE",$B$50)</f>
        <v>0.12408380681818186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981292641</v>
      </c>
      <c r="E92" s="48">
        <v>1173013527.8693182</v>
      </c>
      <c r="F92" s="48">
        <f t="shared" si="14"/>
        <v>10215867735.819061</v>
      </c>
      <c r="H92" s="7">
        <f t="shared" si="15"/>
        <v>0.14915528818969448</v>
      </c>
      <c r="I92" s="7">
        <v>8.5227272727272721E-2</v>
      </c>
      <c r="J92" s="13">
        <f>+J91+I92</f>
        <v>0.73902272727272711</v>
      </c>
      <c r="K92" s="7">
        <f>+GETPIVOTDATA("% AVANCE",$B$54)</f>
        <v>0.12408380681818186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1.6447368421052627E-2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4.7770700636942671E-2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8.412079510703363E-2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0.11578947368421048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0.14915528818969448</v>
      </c>
      <c r="D107" s="13">
        <v>0.12408380681818186</v>
      </c>
      <c r="F107" s="9" t="s">
        <v>1620</v>
      </c>
      <c r="G107" s="49">
        <v>981292641</v>
      </c>
      <c r="H107" s="49">
        <v>3177786568.6031523</v>
      </c>
      <c r="J107" s="9" t="s">
        <v>1620</v>
      </c>
      <c r="K107" s="13">
        <v>0.14915528818969448</v>
      </c>
      <c r="L107" s="13">
        <v>0.22765909090909087</v>
      </c>
      <c r="N107" s="9" t="s">
        <v>1620</v>
      </c>
      <c r="O107" s="13">
        <v>2.6919525763793889E-2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0.14915528818969448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0.14915528818969448</v>
      </c>
      <c r="AI139" s="56">
        <f>+AJ139-AH139</f>
        <v>0.85084471181030552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0.12408380681818186</v>
      </c>
      <c r="AI140" s="56">
        <f>+AJ140-AH140</f>
        <v>0.87591619318181813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7.8503802719396387E-2</v>
      </c>
      <c r="AI142" s="57">
        <f>+AJ142-AH142</f>
        <v>0.92149619728060361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abSelected="1" topLeftCell="AG4" zoomScale="77" zoomScaleNormal="84" workbookViewId="0">
      <selection activeCell="BJ83" sqref="BJ83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946033211</v>
      </c>
      <c r="E9" s="11">
        <v>953311538.84159994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177103560</v>
      </c>
      <c r="E15" s="11">
        <v>182346817.65000004</v>
      </c>
    </row>
    <row r="16" spans="3:31" hidden="1" x14ac:dyDescent="0.25">
      <c r="C16" s="9" t="s">
        <v>420</v>
      </c>
      <c r="D16" s="11">
        <v>980476952</v>
      </c>
      <c r="E16" s="11">
        <v>988015198.69879985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980476952</v>
      </c>
      <c r="D46" s="5">
        <v>988015198.69880188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946033211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177103560</v>
      </c>
    </row>
    <row r="60" spans="3:4" hidden="1" x14ac:dyDescent="0.25">
      <c r="C60" s="9" t="s">
        <v>420</v>
      </c>
      <c r="D60" s="5">
        <v>980476952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212727044</v>
      </c>
      <c r="E84" s="4">
        <f>+GETPIVOTDATA("VALOR TOTAL POR ITEM GD",$C$83,"TIPO PRODUCTO","NO CRITICO")/GETPIVOTDATA("VALOR TOTAL POR ITEM GD",$C$83)</f>
        <v>0.21696281954009664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767749908</v>
      </c>
      <c r="E85" s="4">
        <f>+GETPIVOTDATA("VALOR TOTAL POR ITEM GD",$C$83,"TIPO PRODUCTO","PRODUCTO CRITICO")/GETPIVOTDATA("VALOR TOTAL POR ITEM GD",$C$83)</f>
        <v>0.78303718045990334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980476952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7100030.2948999982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-668295.33180000016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781</v>
      </c>
      <c r="D100" s="11">
        <v>6024933.8523999993</v>
      </c>
    </row>
    <row r="101" spans="3:4" x14ac:dyDescent="0.25">
      <c r="C101" s="10" t="s">
        <v>1596</v>
      </c>
      <c r="D101" s="11">
        <v>2346557.9712999999</v>
      </c>
    </row>
    <row r="102" spans="3:4" hidden="1" x14ac:dyDescent="0.25">
      <c r="C102" s="9" t="s">
        <v>420</v>
      </c>
      <c r="D102" s="11">
        <v>7182009.5850999989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0.17284006965682738</v>
      </c>
    </row>
    <row r="202" spans="3:51" x14ac:dyDescent="0.25">
      <c r="C202" s="9" t="s">
        <v>279</v>
      </c>
      <c r="D202" s="13">
        <v>0.13130972791887824</v>
      </c>
      <c r="AY202" t="s">
        <v>390</v>
      </c>
    </row>
    <row r="203" spans="3:51" x14ac:dyDescent="0.25">
      <c r="C203" s="9" t="s">
        <v>39</v>
      </c>
      <c r="D203" s="13">
        <v>7.8492286467286565E-2</v>
      </c>
    </row>
    <row r="204" spans="3:51" x14ac:dyDescent="0.25">
      <c r="C204" s="9" t="s">
        <v>83</v>
      </c>
      <c r="D204" s="13">
        <v>2.3573007962962095E-2</v>
      </c>
    </row>
    <row r="205" spans="3:51" x14ac:dyDescent="0.25">
      <c r="C205" s="9" t="s">
        <v>249</v>
      </c>
      <c r="D205" s="13">
        <v>7.4282606759271813E-2</v>
      </c>
    </row>
    <row r="206" spans="3:51" x14ac:dyDescent="0.25">
      <c r="C206" s="9" t="s">
        <v>40</v>
      </c>
      <c r="D206" s="13">
        <v>0.17607127704709377</v>
      </c>
    </row>
    <row r="207" spans="3:51" x14ac:dyDescent="0.25">
      <c r="C207" s="9" t="s">
        <v>41</v>
      </c>
      <c r="D207" s="13">
        <v>0.17993963315532852</v>
      </c>
    </row>
    <row r="208" spans="3:51" x14ac:dyDescent="0.25">
      <c r="C208" s="9" t="s">
        <v>337</v>
      </c>
      <c r="D208" s="13">
        <v>6.7899451025715096E-2</v>
      </c>
    </row>
    <row r="209" spans="3:4" x14ac:dyDescent="0.25">
      <c r="C209" s="9" t="s">
        <v>256</v>
      </c>
      <c r="D209" s="13">
        <v>0.13615973350500191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 t="e">
        <v>#DIV/0!</v>
      </c>
    </row>
    <row r="212" spans="3:4" x14ac:dyDescent="0.25">
      <c r="C212" s="9" t="s">
        <v>356</v>
      </c>
      <c r="D212" s="13" t="e">
        <v>#DIV/0!</v>
      </c>
    </row>
    <row r="213" spans="3:4" x14ac:dyDescent="0.25">
      <c r="C213" s="9" t="s">
        <v>246</v>
      </c>
      <c r="D213" s="13">
        <v>9.7484236994730966E-2</v>
      </c>
    </row>
    <row r="214" spans="3:4" x14ac:dyDescent="0.25">
      <c r="C214" s="9" t="s">
        <v>323</v>
      </c>
      <c r="D214" s="13">
        <v>0.19623875715453787</v>
      </c>
    </row>
    <row r="215" spans="3:4" x14ac:dyDescent="0.25">
      <c r="C215" s="9" t="s">
        <v>115</v>
      </c>
      <c r="D215" s="13">
        <v>0.24733338105805713</v>
      </c>
    </row>
    <row r="216" spans="3:4" x14ac:dyDescent="0.25">
      <c r="C216" s="9" t="s">
        <v>22</v>
      </c>
      <c r="D216" s="13">
        <v>0.25033829499323407</v>
      </c>
    </row>
    <row r="217" spans="3:4" x14ac:dyDescent="0.25">
      <c r="C217" s="9" t="s">
        <v>167</v>
      </c>
      <c r="D217" s="13">
        <v>0.1652461297616977</v>
      </c>
    </row>
    <row r="218" spans="3:4" x14ac:dyDescent="0.25">
      <c r="C218" s="9" t="s">
        <v>72</v>
      </c>
      <c r="D218" s="13">
        <v>0.20998971097184549</v>
      </c>
    </row>
    <row r="219" spans="3:4" x14ac:dyDescent="0.25">
      <c r="C219" s="9" t="s">
        <v>17</v>
      </c>
      <c r="D219" s="13">
        <v>0.18085353574471391</v>
      </c>
    </row>
    <row r="220" spans="3:4" x14ac:dyDescent="0.25">
      <c r="C220" s="9" t="s">
        <v>80</v>
      </c>
      <c r="D220" s="13">
        <v>0.26775320139697312</v>
      </c>
    </row>
    <row r="221" spans="3:4" x14ac:dyDescent="0.25">
      <c r="C221" s="9" t="s">
        <v>37</v>
      </c>
      <c r="D221" s="13">
        <v>0.204361873990307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0.14913362456367704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0.1809091412307933</v>
      </c>
    </row>
    <row r="226" spans="3:4" hidden="1" x14ac:dyDescent="0.25">
      <c r="C226" s="9" t="s">
        <v>30</v>
      </c>
      <c r="D226" s="13">
        <v>0.17049998020664264</v>
      </c>
    </row>
    <row r="227" spans="3:4" hidden="1" x14ac:dyDescent="0.25">
      <c r="C227" s="9" t="s">
        <v>297</v>
      </c>
      <c r="D227" s="13">
        <v>0.1456912585244885</v>
      </c>
    </row>
    <row r="228" spans="3:4" hidden="1" x14ac:dyDescent="0.25">
      <c r="C228" s="9" t="s">
        <v>289</v>
      </c>
      <c r="D228" s="13">
        <v>0.14569125852448853</v>
      </c>
    </row>
    <row r="229" spans="3:4" hidden="1" x14ac:dyDescent="0.25">
      <c r="C229" s="9" t="s">
        <v>287</v>
      </c>
      <c r="D229" s="13">
        <v>0.14569125852448853</v>
      </c>
    </row>
    <row r="230" spans="3:4" hidden="1" x14ac:dyDescent="0.25">
      <c r="C230" s="9" t="s">
        <v>338</v>
      </c>
      <c r="D230" s="13">
        <v>3.6424253002887595E-3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0.14604887470085492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547</v>
      </c>
      <c r="E274" t="s">
        <v>420</v>
      </c>
    </row>
    <row r="275" spans="3:5" x14ac:dyDescent="0.25">
      <c r="C275" s="9" t="s">
        <v>421</v>
      </c>
      <c r="D275" s="11">
        <v>9983.7499333333326</v>
      </c>
      <c r="E275" s="11">
        <v>9983.7499333333344</v>
      </c>
    </row>
    <row r="276" spans="3:5" x14ac:dyDescent="0.25">
      <c r="C276" s="10" t="s">
        <v>426</v>
      </c>
      <c r="D276" s="11">
        <v>9831.4627</v>
      </c>
      <c r="E276" s="11">
        <v>9831.4627</v>
      </c>
    </row>
    <row r="277" spans="3:5" x14ac:dyDescent="0.25">
      <c r="C277" s="10" t="s">
        <v>427</v>
      </c>
      <c r="D277" s="11">
        <v>10059.893550000001</v>
      </c>
      <c r="E277" s="11">
        <v>10059.893550000001</v>
      </c>
    </row>
    <row r="278" spans="3:5" x14ac:dyDescent="0.25">
      <c r="C278" s="9" t="s">
        <v>422</v>
      </c>
      <c r="D278" s="11">
        <v>10277.94600625</v>
      </c>
      <c r="E278" s="11">
        <v>10277.94600625</v>
      </c>
    </row>
    <row r="279" spans="3:5" x14ac:dyDescent="0.25">
      <c r="C279" s="10" t="s">
        <v>423</v>
      </c>
      <c r="D279" s="11">
        <v>10322.555550000001</v>
      </c>
      <c r="E279" s="11">
        <v>10322.555550000001</v>
      </c>
    </row>
    <row r="280" spans="3:5" x14ac:dyDescent="0.25">
      <c r="C280" s="10" t="s">
        <v>424</v>
      </c>
      <c r="D280" s="11">
        <v>10632.191500000001</v>
      </c>
      <c r="E280" s="11">
        <v>10632.191500000001</v>
      </c>
    </row>
    <row r="281" spans="3:5" x14ac:dyDescent="0.25">
      <c r="C281" s="10" t="s">
        <v>425</v>
      </c>
      <c r="D281" s="11">
        <v>10187.761933333333</v>
      </c>
      <c r="E281" s="11">
        <v>10187.761933333333</v>
      </c>
    </row>
    <row r="282" spans="3:5" x14ac:dyDescent="0.25">
      <c r="C282" s="10" t="s">
        <v>455</v>
      </c>
      <c r="D282" s="11">
        <v>10122.2798</v>
      </c>
      <c r="E282" s="11">
        <v>10122.2798</v>
      </c>
    </row>
    <row r="283" spans="3:5" x14ac:dyDescent="0.25">
      <c r="C283" s="10" t="s">
        <v>781</v>
      </c>
      <c r="D283" s="11">
        <v>10122.280500000001</v>
      </c>
      <c r="E283" s="11">
        <v>10122.280500000001</v>
      </c>
    </row>
    <row r="284" spans="3:5" x14ac:dyDescent="0.25">
      <c r="C284" s="10" t="s">
        <v>1596</v>
      </c>
      <c r="D284" s="11">
        <v>10340.738600000001</v>
      </c>
      <c r="E284" s="11">
        <v>10340.738600000001</v>
      </c>
    </row>
    <row r="285" spans="3:5" x14ac:dyDescent="0.25">
      <c r="C285" s="9" t="s">
        <v>420</v>
      </c>
      <c r="D285" s="11">
        <v>10231.493994736844</v>
      </c>
      <c r="E285" s="11">
        <v>10231.493994736842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-7.6296869812626511E-3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-7538246.6988018751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981292641</v>
      </c>
      <c r="K456" s="7">
        <f>+J456/J457</f>
        <v>0.14915528818969448</v>
      </c>
      <c r="L456" s="5">
        <f>+L455-J456</f>
        <v>-708954267</v>
      </c>
      <c r="M456">
        <v>806388757</v>
      </c>
    </row>
    <row r="457" spans="2:44" x14ac:dyDescent="0.25">
      <c r="C457" s="9" t="s">
        <v>422</v>
      </c>
      <c r="D457" s="5">
        <v>946033211</v>
      </c>
      <c r="E457" s="5">
        <v>953311538.84159994</v>
      </c>
      <c r="F457" s="13">
        <v>-7.6347841655685089E-3</v>
      </c>
      <c r="G457" s="5">
        <v>-7278327.8416016102</v>
      </c>
      <c r="I457" s="19" t="s">
        <v>415</v>
      </c>
      <c r="J457" s="2">
        <v>6579000000</v>
      </c>
      <c r="K457" s="12">
        <v>1</v>
      </c>
      <c r="M457" s="5">
        <f>+J456-M456</f>
        <v>174903884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107.11904811027286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-471562627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177103560</v>
      </c>
      <c r="E463" s="5">
        <v>182346817.65000004</v>
      </c>
      <c r="F463" s="13">
        <v>-2.8754313991177227E-2</v>
      </c>
      <c r="G463" s="5">
        <v>-5243257.6500000358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980476952</v>
      </c>
      <c r="E464" s="5">
        <v>988015198.69879985</v>
      </c>
      <c r="F464" s="13">
        <v>-7.6296869812626511E-3</v>
      </c>
      <c r="G464" s="5">
        <v>-7538246.6988018751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177103560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0.14915528818969448</v>
      </c>
      <c r="AH472" s="21">
        <f>+K457-AG472</f>
        <v>0.85084471181030552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0.14915528818969448</v>
      </c>
      <c r="AO545" s="59">
        <f>+AP545-AN545</f>
        <v>0.85084471181030552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8822027514.0791225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2282027514.0791225</v>
      </c>
      <c r="D588" s="2">
        <f>+GETPIVOTDATA(" PPTO TOTAL",$C$583)-GETPIVOTDATA(" PROYECCION COMPRA",$C$583)</f>
        <v>1866090420.3430443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1</v>
      </c>
      <c r="I121">
        <v>39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0.52702702702702697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5.5397727272727272E-2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1</v>
      </c>
      <c r="E122">
        <v>102</v>
      </c>
      <c r="F122">
        <v>1</v>
      </c>
      <c r="G122">
        <v>75</v>
      </c>
      <c r="H122">
        <v>0</v>
      </c>
      <c r="I122">
        <v>39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0.86440677966101698</v>
      </c>
      <c r="M122" s="4">
        <f>IFERROR(AV_PLAN[[#This Row],[TERMINO REAL ACUMULADO]]/AV_PLAN[[#This Row],[TERMINO PLAN ACUMULADO]],"")</f>
        <v>0.52</v>
      </c>
      <c r="N122">
        <f>+AV_PLAN[[#This Row],[PLAN ACUMULADO]]-AV_PLAN[[#This Row],[INICIO REAL ACUMULADO]]</f>
        <v>16</v>
      </c>
      <c r="O122">
        <f>+AV_PLAN[[#This Row],[TERMINO PLAN ACUMULADO]]-AV_PLAN[[#This Row],[TERMINO REAL ACUMULADO]]</f>
        <v>36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0.14488636363636365</v>
      </c>
      <c r="S122" s="7">
        <f>+AV_PLAN[[#This Row],[TERMINO PLAN ACUMULADO]]/$G$471</f>
        <v>0.10653409090909091</v>
      </c>
      <c r="T122" s="7">
        <f t="shared" si="3"/>
        <v>5.5397727272727272E-2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4</v>
      </c>
      <c r="E123">
        <v>106</v>
      </c>
      <c r="F123">
        <v>2</v>
      </c>
      <c r="G123">
        <v>77</v>
      </c>
      <c r="H123">
        <v>2</v>
      </c>
      <c r="I123">
        <v>41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0.8833333333333333</v>
      </c>
      <c r="M123" s="4">
        <f>IFERROR(AV_PLAN[[#This Row],[TERMINO REAL ACUMULADO]]/AV_PLAN[[#This Row],[TERMINO PLAN ACUMULADO]],"")</f>
        <v>0.53246753246753242</v>
      </c>
      <c r="N123">
        <f>+AV_PLAN[[#This Row],[PLAN ACUMULADO]]-AV_PLAN[[#This Row],[INICIO REAL ACUMULADO]]</f>
        <v>14</v>
      </c>
      <c r="O123">
        <f>+AV_PLAN[[#This Row],[TERMINO PLAN ACUMULADO]]-AV_PLAN[[#This Row],[TERMINO REAL ACUMULADO]]</f>
        <v>36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0.15056818181818182</v>
      </c>
      <c r="S123" s="7">
        <f>+AV_PLAN[[#This Row],[TERMINO PLAN ACUMULADO]]/$G$471</f>
        <v>0.109375</v>
      </c>
      <c r="T123" s="7">
        <f t="shared" si="3"/>
        <v>5.823863636363636E-2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106</v>
      </c>
      <c r="F124">
        <v>1</v>
      </c>
      <c r="G124">
        <v>78</v>
      </c>
      <c r="H124">
        <v>3</v>
      </c>
      <c r="I124">
        <v>44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0.86885245901639341</v>
      </c>
      <c r="M124" s="4">
        <f>IFERROR(AV_PLAN[[#This Row],[TERMINO REAL ACUMULADO]]/AV_PLAN[[#This Row],[TERMINO PLAN ACUMULADO]],"")</f>
        <v>0.5641025641025641</v>
      </c>
      <c r="N124">
        <f>+AV_PLAN[[#This Row],[PLAN ACUMULADO]]-AV_PLAN[[#This Row],[INICIO REAL ACUMULADO]]</f>
        <v>16</v>
      </c>
      <c r="O124">
        <f>+AV_PLAN[[#This Row],[TERMINO PLAN ACUMULADO]]-AV_PLAN[[#This Row],[TERMINO REAL ACUMULADO]]</f>
        <v>34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0.15056818181818182</v>
      </c>
      <c r="S124" s="7">
        <f>+AV_PLAN[[#This Row],[TERMINO PLAN ACUMULADO]]/$G$471</f>
        <v>0.11079545454545454</v>
      </c>
      <c r="T124" s="7">
        <f t="shared" si="3"/>
        <v>6.25E-2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106</v>
      </c>
      <c r="F125">
        <v>1</v>
      </c>
      <c r="G125">
        <v>79</v>
      </c>
      <c r="H125">
        <v>0</v>
      </c>
      <c r="I125">
        <v>44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0.85483870967741937</v>
      </c>
      <c r="M125" s="4">
        <f>IFERROR(AV_PLAN[[#This Row],[TERMINO REAL ACUMULADO]]/AV_PLAN[[#This Row],[TERMINO PLAN ACUMULADO]],"")</f>
        <v>0.55696202531645567</v>
      </c>
      <c r="N125">
        <f>+AV_PLAN[[#This Row],[PLAN ACUMULADO]]-AV_PLAN[[#This Row],[INICIO REAL ACUMULADO]]</f>
        <v>18</v>
      </c>
      <c r="O125">
        <f>+AV_PLAN[[#This Row],[TERMINO PLAN ACUMULADO]]-AV_PLAN[[#This Row],[TERMINO REAL ACUMULADO]]</f>
        <v>35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0.15056818181818182</v>
      </c>
      <c r="S125" s="7">
        <f>+AV_PLAN[[#This Row],[TERMINO PLAN ACUMULADO]]/$G$471</f>
        <v>0.11221590909090909</v>
      </c>
      <c r="T125" s="7">
        <f t="shared" si="3"/>
        <v>6.25E-2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106</v>
      </c>
      <c r="F126">
        <v>2</v>
      </c>
      <c r="G126">
        <v>81</v>
      </c>
      <c r="H126">
        <v>0</v>
      </c>
      <c r="I126">
        <v>44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0.85483870967741937</v>
      </c>
      <c r="M126" s="4">
        <f>IFERROR(AV_PLAN[[#This Row],[TERMINO REAL ACUMULADO]]/AV_PLAN[[#This Row],[TERMINO PLAN ACUMULADO]],"")</f>
        <v>0.54320987654320985</v>
      </c>
      <c r="N126">
        <f>+AV_PLAN[[#This Row],[PLAN ACUMULADO]]-AV_PLAN[[#This Row],[INICIO REAL ACUMULADO]]</f>
        <v>18</v>
      </c>
      <c r="O126">
        <f>+AV_PLAN[[#This Row],[TERMINO PLAN ACUMULADO]]-AV_PLAN[[#This Row],[TERMINO REAL ACUMULADO]]</f>
        <v>37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0.15056818181818182</v>
      </c>
      <c r="S126" s="7">
        <f>+AV_PLAN[[#This Row],[TERMINO PLAN ACUMULADO]]/$G$471</f>
        <v>0.11505681818181818</v>
      </c>
      <c r="T126" s="7">
        <f t="shared" si="3"/>
        <v>6.25E-2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106</v>
      </c>
      <c r="F127">
        <v>1</v>
      </c>
      <c r="G127">
        <v>82</v>
      </c>
      <c r="H127">
        <v>0</v>
      </c>
      <c r="I127">
        <v>44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0.85483870967741937</v>
      </c>
      <c r="M127" s="4">
        <f>IFERROR(AV_PLAN[[#This Row],[TERMINO REAL ACUMULADO]]/AV_PLAN[[#This Row],[TERMINO PLAN ACUMULADO]],"")</f>
        <v>0.53658536585365857</v>
      </c>
      <c r="N127">
        <f>+AV_PLAN[[#This Row],[PLAN ACUMULADO]]-AV_PLAN[[#This Row],[INICIO REAL ACUMULADO]]</f>
        <v>18</v>
      </c>
      <c r="O127">
        <f>+AV_PLAN[[#This Row],[TERMINO PLAN ACUMULADO]]-AV_PLAN[[#This Row],[TERMINO REAL ACUMULADO]]</f>
        <v>38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0.15056818181818182</v>
      </c>
      <c r="S127" s="7">
        <f>+AV_PLAN[[#This Row],[TERMINO PLAN ACUMULADO]]/$G$471</f>
        <v>0.11647727272727272</v>
      </c>
      <c r="T127" s="7">
        <f t="shared" si="3"/>
        <v>6.25E-2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106</v>
      </c>
      <c r="F128">
        <v>1</v>
      </c>
      <c r="G128">
        <v>83</v>
      </c>
      <c r="H128">
        <v>0</v>
      </c>
      <c r="I128">
        <v>44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0.84126984126984128</v>
      </c>
      <c r="M128" s="4">
        <f>IFERROR(AV_PLAN[[#This Row],[TERMINO REAL ACUMULADO]]/AV_PLAN[[#This Row],[TERMINO PLAN ACUMULADO]],"")</f>
        <v>0.53012048192771088</v>
      </c>
      <c r="N128">
        <f>+AV_PLAN[[#This Row],[PLAN ACUMULADO]]-AV_PLAN[[#This Row],[INICIO REAL ACUMULADO]]</f>
        <v>20</v>
      </c>
      <c r="O128">
        <f>+AV_PLAN[[#This Row],[TERMINO PLAN ACUMULADO]]-AV_PLAN[[#This Row],[TERMINO REAL ACUMULADO]]</f>
        <v>39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0.15056818181818182</v>
      </c>
      <c r="S128" s="7">
        <f>+AV_PLAN[[#This Row],[TERMINO PLAN ACUMULADO]]/$G$471</f>
        <v>0.11789772727272728</v>
      </c>
      <c r="T128" s="7">
        <f t="shared" si="3"/>
        <v>6.25E-2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106</v>
      </c>
      <c r="F129">
        <v>2</v>
      </c>
      <c r="G129">
        <v>85</v>
      </c>
      <c r="H129">
        <v>0</v>
      </c>
      <c r="I129">
        <v>44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0.828125</v>
      </c>
      <c r="M129" s="4">
        <f>IFERROR(AV_PLAN[[#This Row],[TERMINO REAL ACUMULADO]]/AV_PLAN[[#This Row],[TERMINO PLAN ACUMULADO]],"")</f>
        <v>0.51764705882352946</v>
      </c>
      <c r="N129">
        <f>+AV_PLAN[[#This Row],[PLAN ACUMULADO]]-AV_PLAN[[#This Row],[INICIO REAL ACUMULADO]]</f>
        <v>22</v>
      </c>
      <c r="O129">
        <f>+AV_PLAN[[#This Row],[TERMINO PLAN ACUMULADO]]-AV_PLAN[[#This Row],[TERMINO REAL ACUMULADO]]</f>
        <v>41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0.15056818181818182</v>
      </c>
      <c r="S129" s="7">
        <f>+AV_PLAN[[#This Row],[TERMINO PLAN ACUMULADO]]/$G$471</f>
        <v>0.12073863636363637</v>
      </c>
      <c r="T129" s="7">
        <f t="shared" si="3"/>
        <v>6.25E-2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106</v>
      </c>
      <c r="F130">
        <v>2</v>
      </c>
      <c r="G130">
        <v>87</v>
      </c>
      <c r="H130">
        <v>0</v>
      </c>
      <c r="I130">
        <v>44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0.81538461538461537</v>
      </c>
      <c r="M130" s="4">
        <f>IFERROR(AV_PLAN[[#This Row],[TERMINO REAL ACUMULADO]]/AV_PLAN[[#This Row],[TERMINO PLAN ACUMULADO]],"")</f>
        <v>0.50574712643678166</v>
      </c>
      <c r="N130">
        <f>+AV_PLAN[[#This Row],[PLAN ACUMULADO]]-AV_PLAN[[#This Row],[INICIO REAL ACUMULADO]]</f>
        <v>24</v>
      </c>
      <c r="O130">
        <f>+AV_PLAN[[#This Row],[TERMINO PLAN ACUMULADO]]-AV_PLAN[[#This Row],[TERMINO REAL ACUMULADO]]</f>
        <v>43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0.15056818181818182</v>
      </c>
      <c r="S130" s="7">
        <f>+AV_PLAN[[#This Row],[TERMINO PLAN ACUMULADO]]/$G$471</f>
        <v>0.12357954545454546</v>
      </c>
      <c r="T130" s="7">
        <f t="shared" ref="T130:T193" si="5">IF(H130="",NA(),I130/$G$471)</f>
        <v>6.25E-2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106</v>
      </c>
      <c r="F131">
        <v>1</v>
      </c>
      <c r="G131">
        <v>88</v>
      </c>
      <c r="H131">
        <v>0</v>
      </c>
      <c r="I131">
        <v>44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0.79699248120300747</v>
      </c>
      <c r="M131" s="4">
        <f>IFERROR(AV_PLAN[[#This Row],[TERMINO REAL ACUMULADO]]/AV_PLAN[[#This Row],[TERMINO PLAN ACUMULADO]],"")</f>
        <v>0.5</v>
      </c>
      <c r="N131">
        <f>+AV_PLAN[[#This Row],[PLAN ACUMULADO]]-AV_PLAN[[#This Row],[INICIO REAL ACUMULADO]]</f>
        <v>27</v>
      </c>
      <c r="O131">
        <f>+AV_PLAN[[#This Row],[TERMINO PLAN ACUMULADO]]-AV_PLAN[[#This Row],[TERMINO REAL ACUMULADO]]</f>
        <v>44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0.15056818181818182</v>
      </c>
      <c r="S131" s="7">
        <f>+AV_PLAN[[#This Row],[TERMINO PLAN ACUMULADO]]/$G$471</f>
        <v>0.125</v>
      </c>
      <c r="T131" s="7">
        <f t="shared" si="5"/>
        <v>6.25E-2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106</v>
      </c>
      <c r="F132">
        <v>1</v>
      </c>
      <c r="G132">
        <v>89</v>
      </c>
      <c r="H132">
        <v>0</v>
      </c>
      <c r="I132">
        <v>44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0.78518518518518521</v>
      </c>
      <c r="M132" s="4">
        <f>IFERROR(AV_PLAN[[#This Row],[TERMINO REAL ACUMULADO]]/AV_PLAN[[#This Row],[TERMINO PLAN ACUMULADO]],"")</f>
        <v>0.4943820224719101</v>
      </c>
      <c r="N132">
        <f>+AV_PLAN[[#This Row],[PLAN ACUMULADO]]-AV_PLAN[[#This Row],[INICIO REAL ACUMULADO]]</f>
        <v>29</v>
      </c>
      <c r="O132">
        <f>+AV_PLAN[[#This Row],[TERMINO PLAN ACUMULADO]]-AV_PLAN[[#This Row],[TERMINO REAL ACUMULADO]]</f>
        <v>45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0.15056818181818182</v>
      </c>
      <c r="S132" s="7">
        <f>+AV_PLAN[[#This Row],[TERMINO PLAN ACUMULADO]]/$G$471</f>
        <v>0.12642045454545456</v>
      </c>
      <c r="T132" s="7">
        <f t="shared" si="5"/>
        <v>6.25E-2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106</v>
      </c>
      <c r="F133">
        <v>3</v>
      </c>
      <c r="G133">
        <v>92</v>
      </c>
      <c r="H133">
        <v>0</v>
      </c>
      <c r="I133">
        <v>44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0.78518518518518521</v>
      </c>
      <c r="M133" s="4">
        <f>IFERROR(AV_PLAN[[#This Row],[TERMINO REAL ACUMULADO]]/AV_PLAN[[#This Row],[TERMINO PLAN ACUMULADO]],"")</f>
        <v>0.47826086956521741</v>
      </c>
      <c r="N133">
        <f>+AV_PLAN[[#This Row],[PLAN ACUMULADO]]-AV_PLAN[[#This Row],[INICIO REAL ACUMULADO]]</f>
        <v>29</v>
      </c>
      <c r="O133">
        <f>+AV_PLAN[[#This Row],[TERMINO PLAN ACUMULADO]]-AV_PLAN[[#This Row],[TERMINO REAL ACUMULADO]]</f>
        <v>48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0.15056818181818182</v>
      </c>
      <c r="S133" s="7">
        <f>+AV_PLAN[[#This Row],[TERMINO PLAN ACUMULADO]]/$G$471</f>
        <v>0.13068181818181818</v>
      </c>
      <c r="T133" s="7">
        <f t="shared" si="5"/>
        <v>6.25E-2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106</v>
      </c>
      <c r="F134">
        <v>1</v>
      </c>
      <c r="G134">
        <v>93</v>
      </c>
      <c r="H134">
        <v>0</v>
      </c>
      <c r="I134">
        <v>44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0.78518518518518521</v>
      </c>
      <c r="M134" s="4">
        <f>IFERROR(AV_PLAN[[#This Row],[TERMINO REAL ACUMULADO]]/AV_PLAN[[#This Row],[TERMINO PLAN ACUMULADO]],"")</f>
        <v>0.4731182795698925</v>
      </c>
      <c r="N134">
        <f>+AV_PLAN[[#This Row],[PLAN ACUMULADO]]-AV_PLAN[[#This Row],[INICIO REAL ACUMULADO]]</f>
        <v>29</v>
      </c>
      <c r="O134">
        <f>+AV_PLAN[[#This Row],[TERMINO PLAN ACUMULADO]]-AV_PLAN[[#This Row],[TERMINO REAL ACUMULADO]]</f>
        <v>49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0.15056818181818182</v>
      </c>
      <c r="S134" s="7">
        <f>+AV_PLAN[[#This Row],[TERMINO PLAN ACUMULADO]]/$G$471</f>
        <v>0.13210227272727273</v>
      </c>
      <c r="T134" s="7">
        <f t="shared" si="5"/>
        <v>6.25E-2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106</v>
      </c>
      <c r="F135">
        <v>1</v>
      </c>
      <c r="G135">
        <v>94</v>
      </c>
      <c r="H135">
        <v>0</v>
      </c>
      <c r="I135">
        <v>44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0.76811594202898548</v>
      </c>
      <c r="M135" s="4">
        <f>IFERROR(AV_PLAN[[#This Row],[TERMINO REAL ACUMULADO]]/AV_PLAN[[#This Row],[TERMINO PLAN ACUMULADO]],"")</f>
        <v>0.46808510638297873</v>
      </c>
      <c r="N135">
        <f>+AV_PLAN[[#This Row],[PLAN ACUMULADO]]-AV_PLAN[[#This Row],[INICIO REAL ACUMULADO]]</f>
        <v>32</v>
      </c>
      <c r="O135">
        <f>+AV_PLAN[[#This Row],[TERMINO PLAN ACUMULADO]]-AV_PLAN[[#This Row],[TERMINO REAL ACUMULADO]]</f>
        <v>50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0.15056818181818182</v>
      </c>
      <c r="S135" s="7">
        <f>+AV_PLAN[[#This Row],[TERMINO PLAN ACUMULADO]]/$G$471</f>
        <v>0.13352272727272727</v>
      </c>
      <c r="T135" s="7">
        <f t="shared" si="5"/>
        <v>6.25E-2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106</v>
      </c>
      <c r="F136">
        <v>1</v>
      </c>
      <c r="G136">
        <v>95</v>
      </c>
      <c r="H136">
        <v>0</v>
      </c>
      <c r="I136">
        <v>44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0.75714285714285712</v>
      </c>
      <c r="M136" s="4">
        <f>IFERROR(AV_PLAN[[#This Row],[TERMINO REAL ACUMULADO]]/AV_PLAN[[#This Row],[TERMINO PLAN ACUMULADO]],"")</f>
        <v>0.4631578947368421</v>
      </c>
      <c r="N136">
        <f>+AV_PLAN[[#This Row],[PLAN ACUMULADO]]-AV_PLAN[[#This Row],[INICIO REAL ACUMULADO]]</f>
        <v>34</v>
      </c>
      <c r="O136">
        <f>+AV_PLAN[[#This Row],[TERMINO PLAN ACUMULADO]]-AV_PLAN[[#This Row],[TERMINO REAL ACUMULADO]]</f>
        <v>51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0.15056818181818182</v>
      </c>
      <c r="S136" s="7">
        <f>+AV_PLAN[[#This Row],[TERMINO PLAN ACUMULADO]]/$G$471</f>
        <v>0.13494318181818182</v>
      </c>
      <c r="T136" s="7">
        <f t="shared" si="5"/>
        <v>6.25E-2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106</v>
      </c>
      <c r="F137">
        <v>1</v>
      </c>
      <c r="G137">
        <v>96</v>
      </c>
      <c r="H137">
        <v>0</v>
      </c>
      <c r="I137">
        <v>44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0.74125874125874125</v>
      </c>
      <c r="M137" s="4">
        <f>IFERROR(AV_PLAN[[#This Row],[TERMINO REAL ACUMULADO]]/AV_PLAN[[#This Row],[TERMINO PLAN ACUMULADO]],"")</f>
        <v>0.45833333333333331</v>
      </c>
      <c r="N137">
        <f>+AV_PLAN[[#This Row],[PLAN ACUMULADO]]-AV_PLAN[[#This Row],[INICIO REAL ACUMULADO]]</f>
        <v>37</v>
      </c>
      <c r="O137">
        <f>+AV_PLAN[[#This Row],[TERMINO PLAN ACUMULADO]]-AV_PLAN[[#This Row],[TERMINO REAL ACUMULADO]]</f>
        <v>52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0.15056818181818182</v>
      </c>
      <c r="S137" s="7">
        <f>+AV_PLAN[[#This Row],[TERMINO PLAN ACUMULADO]]/$G$471</f>
        <v>0.13636363636363635</v>
      </c>
      <c r="T137" s="7">
        <f t="shared" si="5"/>
        <v>6.25E-2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106</v>
      </c>
      <c r="F138">
        <v>2</v>
      </c>
      <c r="G138">
        <v>98</v>
      </c>
      <c r="H138">
        <v>0</v>
      </c>
      <c r="I138">
        <v>44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0.73103448275862071</v>
      </c>
      <c r="M138" s="4">
        <f>IFERROR(AV_PLAN[[#This Row],[TERMINO REAL ACUMULADO]]/AV_PLAN[[#This Row],[TERMINO PLAN ACUMULADO]],"")</f>
        <v>0.44897959183673469</v>
      </c>
      <c r="N138">
        <f>+AV_PLAN[[#This Row],[PLAN ACUMULADO]]-AV_PLAN[[#This Row],[INICIO REAL ACUMULADO]]</f>
        <v>39</v>
      </c>
      <c r="O138">
        <f>+AV_PLAN[[#This Row],[TERMINO PLAN ACUMULADO]]-AV_PLAN[[#This Row],[TERMINO REAL ACUMULADO]]</f>
        <v>54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0.15056818181818182</v>
      </c>
      <c r="S138" s="7">
        <f>+AV_PLAN[[#This Row],[TERMINO PLAN ACUMULADO]]/$G$471</f>
        <v>0.13920454545454544</v>
      </c>
      <c r="T138" s="7">
        <f t="shared" si="5"/>
        <v>6.25E-2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106</v>
      </c>
      <c r="F139">
        <v>2</v>
      </c>
      <c r="G139">
        <v>100</v>
      </c>
      <c r="H139">
        <v>0</v>
      </c>
      <c r="I139">
        <v>44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0.71621621621621623</v>
      </c>
      <c r="M139" s="4">
        <f>IFERROR(AV_PLAN[[#This Row],[TERMINO REAL ACUMULADO]]/AV_PLAN[[#This Row],[TERMINO PLAN ACUMULADO]],"")</f>
        <v>0.44</v>
      </c>
      <c r="N139">
        <f>+AV_PLAN[[#This Row],[PLAN ACUMULADO]]-AV_PLAN[[#This Row],[INICIO REAL ACUMULADO]]</f>
        <v>42</v>
      </c>
      <c r="O139">
        <f>+AV_PLAN[[#This Row],[TERMINO PLAN ACUMULADO]]-AV_PLAN[[#This Row],[TERMINO REAL ACUMULADO]]</f>
        <v>56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0.15056818181818182</v>
      </c>
      <c r="S139" s="7">
        <f>+AV_PLAN[[#This Row],[TERMINO PLAN ACUMULADO]]/$G$471</f>
        <v>0.14204545454545456</v>
      </c>
      <c r="T139" s="7">
        <f t="shared" si="5"/>
        <v>6.25E-2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106</v>
      </c>
      <c r="F140">
        <v>2</v>
      </c>
      <c r="G140">
        <v>102</v>
      </c>
      <c r="H140">
        <v>0</v>
      </c>
      <c r="I140">
        <v>44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0.71621621621621623</v>
      </c>
      <c r="M140" s="4">
        <f>IFERROR(AV_PLAN[[#This Row],[TERMINO REAL ACUMULADO]]/AV_PLAN[[#This Row],[TERMINO PLAN ACUMULADO]],"")</f>
        <v>0.43137254901960786</v>
      </c>
      <c r="N140">
        <f>+AV_PLAN[[#This Row],[PLAN ACUMULADO]]-AV_PLAN[[#This Row],[INICIO REAL ACUMULADO]]</f>
        <v>42</v>
      </c>
      <c r="O140">
        <f>+AV_PLAN[[#This Row],[TERMINO PLAN ACUMULADO]]-AV_PLAN[[#This Row],[TERMINO REAL ACUMULADO]]</f>
        <v>58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0.15056818181818182</v>
      </c>
      <c r="S140" s="7">
        <f>+AV_PLAN[[#This Row],[TERMINO PLAN ACUMULADO]]/$G$471</f>
        <v>0.14488636363636365</v>
      </c>
      <c r="T140" s="7">
        <f t="shared" si="5"/>
        <v>6.25E-2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106</v>
      </c>
      <c r="F141">
        <v>1</v>
      </c>
      <c r="G141">
        <v>103</v>
      </c>
      <c r="H141">
        <v>0</v>
      </c>
      <c r="I141">
        <v>44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0.71621621621621623</v>
      </c>
      <c r="M141" s="4">
        <f>IFERROR(AV_PLAN[[#This Row],[TERMINO REAL ACUMULADO]]/AV_PLAN[[#This Row],[TERMINO PLAN ACUMULADO]],"")</f>
        <v>0.42718446601941745</v>
      </c>
      <c r="N141">
        <f>+AV_PLAN[[#This Row],[PLAN ACUMULADO]]-AV_PLAN[[#This Row],[INICIO REAL ACUMULADO]]</f>
        <v>42</v>
      </c>
      <c r="O141">
        <f>+AV_PLAN[[#This Row],[TERMINO PLAN ACUMULADO]]-AV_PLAN[[#This Row],[TERMINO REAL ACUMULADO]]</f>
        <v>59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0.15056818181818182</v>
      </c>
      <c r="S141" s="7">
        <f>+AV_PLAN[[#This Row],[TERMINO PLAN ACUMULADO]]/$G$471</f>
        <v>0.14630681818181818</v>
      </c>
      <c r="T141" s="7">
        <f t="shared" si="5"/>
        <v>6.25E-2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106</v>
      </c>
      <c r="F142">
        <v>2</v>
      </c>
      <c r="G142">
        <v>105</v>
      </c>
      <c r="H142">
        <v>0</v>
      </c>
      <c r="I142">
        <v>44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0.70666666666666667</v>
      </c>
      <c r="M142" s="4">
        <f>IFERROR(AV_PLAN[[#This Row],[TERMINO REAL ACUMULADO]]/AV_PLAN[[#This Row],[TERMINO PLAN ACUMULADO]],"")</f>
        <v>0.41904761904761906</v>
      </c>
      <c r="N142">
        <f>+AV_PLAN[[#This Row],[PLAN ACUMULADO]]-AV_PLAN[[#This Row],[INICIO REAL ACUMULADO]]</f>
        <v>44</v>
      </c>
      <c r="O142">
        <f>+AV_PLAN[[#This Row],[TERMINO PLAN ACUMULADO]]-AV_PLAN[[#This Row],[TERMINO REAL ACUMULADO]]</f>
        <v>61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0.15056818181818182</v>
      </c>
      <c r="S142" s="7">
        <f>+AV_PLAN[[#This Row],[TERMINO PLAN ACUMULADO]]/$G$471</f>
        <v>0.14914772727272727</v>
      </c>
      <c r="T142" s="7">
        <f t="shared" si="5"/>
        <v>6.25E-2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106</v>
      </c>
      <c r="F143">
        <v>2</v>
      </c>
      <c r="G143">
        <v>107</v>
      </c>
      <c r="H143">
        <v>0</v>
      </c>
      <c r="I143">
        <v>44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0.69281045751633985</v>
      </c>
      <c r="M143" s="4">
        <f>IFERROR(AV_PLAN[[#This Row],[TERMINO REAL ACUMULADO]]/AV_PLAN[[#This Row],[TERMINO PLAN ACUMULADO]],"")</f>
        <v>0.41121495327102803</v>
      </c>
      <c r="N143">
        <f>+AV_PLAN[[#This Row],[PLAN ACUMULADO]]-AV_PLAN[[#This Row],[INICIO REAL ACUMULADO]]</f>
        <v>47</v>
      </c>
      <c r="O143">
        <f>+AV_PLAN[[#This Row],[TERMINO PLAN ACUMULADO]]-AV_PLAN[[#This Row],[TERMINO REAL ACUMULADO]]</f>
        <v>63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0.15056818181818182</v>
      </c>
      <c r="S143" s="7">
        <f>+AV_PLAN[[#This Row],[TERMINO PLAN ACUMULADO]]/$G$471</f>
        <v>0.15198863636363635</v>
      </c>
      <c r="T143" s="7">
        <f t="shared" si="5"/>
        <v>6.25E-2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106</v>
      </c>
      <c r="F144">
        <v>1</v>
      </c>
      <c r="G144">
        <v>108</v>
      </c>
      <c r="H144">
        <v>0</v>
      </c>
      <c r="I144">
        <v>44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0.68387096774193545</v>
      </c>
      <c r="M144" s="4">
        <f>IFERROR(AV_PLAN[[#This Row],[TERMINO REAL ACUMULADO]]/AV_PLAN[[#This Row],[TERMINO PLAN ACUMULADO]],"")</f>
        <v>0.40740740740740738</v>
      </c>
      <c r="N144">
        <f>+AV_PLAN[[#This Row],[PLAN ACUMULADO]]-AV_PLAN[[#This Row],[INICIO REAL ACUMULADO]]</f>
        <v>49</v>
      </c>
      <c r="O144">
        <f>+AV_PLAN[[#This Row],[TERMINO PLAN ACUMULADO]]-AV_PLAN[[#This Row],[TERMINO REAL ACUMULADO]]</f>
        <v>64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0.15056818181818182</v>
      </c>
      <c r="S144" s="7">
        <f>+AV_PLAN[[#This Row],[TERMINO PLAN ACUMULADO]]/$G$471</f>
        <v>0.15340909090909091</v>
      </c>
      <c r="T144" s="7">
        <f t="shared" si="5"/>
        <v>6.25E-2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106</v>
      </c>
      <c r="F145">
        <v>2</v>
      </c>
      <c r="G145">
        <v>110</v>
      </c>
      <c r="H145">
        <v>0</v>
      </c>
      <c r="I145">
        <v>44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0.67088607594936711</v>
      </c>
      <c r="M145" s="4">
        <f>IFERROR(AV_PLAN[[#This Row],[TERMINO REAL ACUMULADO]]/AV_PLAN[[#This Row],[TERMINO PLAN ACUMULADO]],"")</f>
        <v>0.4</v>
      </c>
      <c r="N145">
        <f>+AV_PLAN[[#This Row],[PLAN ACUMULADO]]-AV_PLAN[[#This Row],[INICIO REAL ACUMULADO]]</f>
        <v>52</v>
      </c>
      <c r="O145">
        <f>+AV_PLAN[[#This Row],[TERMINO PLAN ACUMULADO]]-AV_PLAN[[#This Row],[TERMINO REAL ACUMULADO]]</f>
        <v>66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0.15056818181818182</v>
      </c>
      <c r="S145" s="7">
        <f>+AV_PLAN[[#This Row],[TERMINO PLAN ACUMULADO]]/$G$471</f>
        <v>0.15625</v>
      </c>
      <c r="T145" s="7">
        <f t="shared" si="5"/>
        <v>6.25E-2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106</v>
      </c>
      <c r="F146">
        <v>1</v>
      </c>
      <c r="G146">
        <v>111</v>
      </c>
      <c r="H146">
        <v>0</v>
      </c>
      <c r="I146">
        <v>44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0.66249999999999998</v>
      </c>
      <c r="M146" s="4">
        <f>IFERROR(AV_PLAN[[#This Row],[TERMINO REAL ACUMULADO]]/AV_PLAN[[#This Row],[TERMINO PLAN ACUMULADO]],"")</f>
        <v>0.3963963963963964</v>
      </c>
      <c r="N146">
        <f>+AV_PLAN[[#This Row],[PLAN ACUMULADO]]-AV_PLAN[[#This Row],[INICIO REAL ACUMULADO]]</f>
        <v>54</v>
      </c>
      <c r="O146">
        <f>+AV_PLAN[[#This Row],[TERMINO PLAN ACUMULADO]]-AV_PLAN[[#This Row],[TERMINO REAL ACUMULADO]]</f>
        <v>67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0.15056818181818182</v>
      </c>
      <c r="S146" s="7">
        <f>+AV_PLAN[[#This Row],[TERMINO PLAN ACUMULADO]]/$G$471</f>
        <v>0.15767045454545456</v>
      </c>
      <c r="T146" s="7">
        <f t="shared" si="5"/>
        <v>6.25E-2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106</v>
      </c>
      <c r="F147">
        <v>1</v>
      </c>
      <c r="G147">
        <v>112</v>
      </c>
      <c r="H147">
        <v>0</v>
      </c>
      <c r="I147">
        <v>44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0.66249999999999998</v>
      </c>
      <c r="M147" s="4">
        <f>IFERROR(AV_PLAN[[#This Row],[TERMINO REAL ACUMULADO]]/AV_PLAN[[#This Row],[TERMINO PLAN ACUMULADO]],"")</f>
        <v>0.39285714285714285</v>
      </c>
      <c r="N147">
        <f>+AV_PLAN[[#This Row],[PLAN ACUMULADO]]-AV_PLAN[[#This Row],[INICIO REAL ACUMULADO]]</f>
        <v>54</v>
      </c>
      <c r="O147">
        <f>+AV_PLAN[[#This Row],[TERMINO PLAN ACUMULADO]]-AV_PLAN[[#This Row],[TERMINO REAL ACUMULADO]]</f>
        <v>68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0.15056818181818182</v>
      </c>
      <c r="S147" s="7">
        <f>+AV_PLAN[[#This Row],[TERMINO PLAN ACUMULADO]]/$G$471</f>
        <v>0.15909090909090909</v>
      </c>
      <c r="T147" s="7">
        <f t="shared" si="5"/>
        <v>6.25E-2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106</v>
      </c>
      <c r="F148">
        <v>2</v>
      </c>
      <c r="G148">
        <v>114</v>
      </c>
      <c r="H148">
        <v>0</v>
      </c>
      <c r="I148">
        <v>44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0.66249999999999998</v>
      </c>
      <c r="M148" s="4">
        <f>IFERROR(AV_PLAN[[#This Row],[TERMINO REAL ACUMULADO]]/AV_PLAN[[#This Row],[TERMINO PLAN ACUMULADO]],"")</f>
        <v>0.38596491228070173</v>
      </c>
      <c r="N148">
        <f>+AV_PLAN[[#This Row],[PLAN ACUMULADO]]-AV_PLAN[[#This Row],[INICIO REAL ACUMULADO]]</f>
        <v>54</v>
      </c>
      <c r="O148">
        <f>+AV_PLAN[[#This Row],[TERMINO PLAN ACUMULADO]]-AV_PLAN[[#This Row],[TERMINO REAL ACUMULADO]]</f>
        <v>70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0.15056818181818182</v>
      </c>
      <c r="S148" s="7">
        <f>+AV_PLAN[[#This Row],[TERMINO PLAN ACUMULADO]]/$G$471</f>
        <v>0.16193181818181818</v>
      </c>
      <c r="T148" s="7">
        <f t="shared" si="5"/>
        <v>6.25E-2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106</v>
      </c>
      <c r="F149">
        <v>2</v>
      </c>
      <c r="G149">
        <v>116</v>
      </c>
      <c r="H149">
        <v>0</v>
      </c>
      <c r="I149">
        <v>44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0.65030674846625769</v>
      </c>
      <c r="M149" s="4">
        <f>IFERROR(AV_PLAN[[#This Row],[TERMINO REAL ACUMULADO]]/AV_PLAN[[#This Row],[TERMINO PLAN ACUMULADO]],"")</f>
        <v>0.37931034482758619</v>
      </c>
      <c r="N149">
        <f>+AV_PLAN[[#This Row],[PLAN ACUMULADO]]-AV_PLAN[[#This Row],[INICIO REAL ACUMULADO]]</f>
        <v>57</v>
      </c>
      <c r="O149">
        <f>+AV_PLAN[[#This Row],[TERMINO PLAN ACUMULADO]]-AV_PLAN[[#This Row],[TERMINO REAL ACUMULADO]]</f>
        <v>72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0.15056818181818182</v>
      </c>
      <c r="S149" s="7">
        <f>+AV_PLAN[[#This Row],[TERMINO PLAN ACUMULADO]]/$G$471</f>
        <v>0.16477272727272727</v>
      </c>
      <c r="T149" s="7">
        <f t="shared" si="5"/>
        <v>6.25E-2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106</v>
      </c>
      <c r="F150">
        <v>1</v>
      </c>
      <c r="G150">
        <v>117</v>
      </c>
      <c r="H150">
        <v>0</v>
      </c>
      <c r="I150">
        <v>44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0.64242424242424245</v>
      </c>
      <c r="M150" s="4">
        <f>IFERROR(AV_PLAN[[#This Row],[TERMINO REAL ACUMULADO]]/AV_PLAN[[#This Row],[TERMINO PLAN ACUMULADO]],"")</f>
        <v>0.37606837606837606</v>
      </c>
      <c r="N150">
        <f>+AV_PLAN[[#This Row],[PLAN ACUMULADO]]-AV_PLAN[[#This Row],[INICIO REAL ACUMULADO]]</f>
        <v>59</v>
      </c>
      <c r="O150">
        <f>+AV_PLAN[[#This Row],[TERMINO PLAN ACUMULADO]]-AV_PLAN[[#This Row],[TERMINO REAL ACUMULADO]]</f>
        <v>73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0.15056818181818182</v>
      </c>
      <c r="S150" s="7">
        <f>+AV_PLAN[[#This Row],[TERMINO PLAN ACUMULADO]]/$G$471</f>
        <v>0.16619318181818182</v>
      </c>
      <c r="T150" s="7">
        <f t="shared" si="5"/>
        <v>6.25E-2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106</v>
      </c>
      <c r="F151">
        <v>1</v>
      </c>
      <c r="G151">
        <v>118</v>
      </c>
      <c r="H151">
        <v>0</v>
      </c>
      <c r="I151">
        <v>44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0.63095238095238093</v>
      </c>
      <c r="M151" s="4">
        <f>IFERROR(AV_PLAN[[#This Row],[TERMINO REAL ACUMULADO]]/AV_PLAN[[#This Row],[TERMINO PLAN ACUMULADO]],"")</f>
        <v>0.3728813559322034</v>
      </c>
      <c r="N151">
        <f>+AV_PLAN[[#This Row],[PLAN ACUMULADO]]-AV_PLAN[[#This Row],[INICIO REAL ACUMULADO]]</f>
        <v>62</v>
      </c>
      <c r="O151">
        <f>+AV_PLAN[[#This Row],[TERMINO PLAN ACUMULADO]]-AV_PLAN[[#This Row],[TERMINO REAL ACUMULADO]]</f>
        <v>74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0.15056818181818182</v>
      </c>
      <c r="S151" s="7">
        <f>+AV_PLAN[[#This Row],[TERMINO PLAN ACUMULADO]]/$G$471</f>
        <v>0.16761363636363635</v>
      </c>
      <c r="T151" s="7">
        <f t="shared" si="5"/>
        <v>6.25E-2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106</v>
      </c>
      <c r="F152">
        <v>3</v>
      </c>
      <c r="G152">
        <v>121</v>
      </c>
      <c r="H152">
        <v>0</v>
      </c>
      <c r="I152">
        <v>44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0.62352941176470589</v>
      </c>
      <c r="M152" s="4">
        <f>IFERROR(AV_PLAN[[#This Row],[TERMINO REAL ACUMULADO]]/AV_PLAN[[#This Row],[TERMINO PLAN ACUMULADO]],"")</f>
        <v>0.36363636363636365</v>
      </c>
      <c r="N152">
        <f>+AV_PLAN[[#This Row],[PLAN ACUMULADO]]-AV_PLAN[[#This Row],[INICIO REAL ACUMULADO]]</f>
        <v>64</v>
      </c>
      <c r="O152">
        <f>+AV_PLAN[[#This Row],[TERMINO PLAN ACUMULADO]]-AV_PLAN[[#This Row],[TERMINO REAL ACUMULADO]]</f>
        <v>77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0.15056818181818182</v>
      </c>
      <c r="S152" s="7">
        <f>+AV_PLAN[[#This Row],[TERMINO PLAN ACUMULADO]]/$G$471</f>
        <v>0.171875</v>
      </c>
      <c r="T152" s="7">
        <f t="shared" si="5"/>
        <v>6.25E-2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106</v>
      </c>
      <c r="F153">
        <v>3</v>
      </c>
      <c r="G153">
        <v>124</v>
      </c>
      <c r="H153">
        <v>0</v>
      </c>
      <c r="I153">
        <v>44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0.61271676300578037</v>
      </c>
      <c r="M153" s="4">
        <f>IFERROR(AV_PLAN[[#This Row],[TERMINO REAL ACUMULADO]]/AV_PLAN[[#This Row],[TERMINO PLAN ACUMULADO]],"")</f>
        <v>0.35483870967741937</v>
      </c>
      <c r="N153">
        <f>+AV_PLAN[[#This Row],[PLAN ACUMULADO]]-AV_PLAN[[#This Row],[INICIO REAL ACUMULADO]]</f>
        <v>67</v>
      </c>
      <c r="O153">
        <f>+AV_PLAN[[#This Row],[TERMINO PLAN ACUMULADO]]-AV_PLAN[[#This Row],[TERMINO REAL ACUMULADO]]</f>
        <v>80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0.15056818181818182</v>
      </c>
      <c r="S153" s="7">
        <f>+AV_PLAN[[#This Row],[TERMINO PLAN ACUMULADO]]/$G$471</f>
        <v>0.17613636363636365</v>
      </c>
      <c r="T153" s="7">
        <f t="shared" si="5"/>
        <v>6.25E-2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106</v>
      </c>
      <c r="F154">
        <v>0</v>
      </c>
      <c r="G154">
        <v>124</v>
      </c>
      <c r="H154">
        <v>0</v>
      </c>
      <c r="I154">
        <v>44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0.61271676300578037</v>
      </c>
      <c r="M154" s="4">
        <f>IFERROR(AV_PLAN[[#This Row],[TERMINO REAL ACUMULADO]]/AV_PLAN[[#This Row],[TERMINO PLAN ACUMULADO]],"")</f>
        <v>0.35483870967741937</v>
      </c>
      <c r="N154">
        <f>+AV_PLAN[[#This Row],[PLAN ACUMULADO]]-AV_PLAN[[#This Row],[INICIO REAL ACUMULADO]]</f>
        <v>67</v>
      </c>
      <c r="O154">
        <f>+AV_PLAN[[#This Row],[TERMINO PLAN ACUMULADO]]-AV_PLAN[[#This Row],[TERMINO REAL ACUMULADO]]</f>
        <v>80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0.15056818181818182</v>
      </c>
      <c r="S154" s="7">
        <f>+AV_PLAN[[#This Row],[TERMINO PLAN ACUMULADO]]/$G$471</f>
        <v>0.17613636363636365</v>
      </c>
      <c r="T154" s="7">
        <f t="shared" si="5"/>
        <v>6.25E-2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106</v>
      </c>
      <c r="F155">
        <v>1</v>
      </c>
      <c r="G155">
        <v>125</v>
      </c>
      <c r="H155">
        <v>0</v>
      </c>
      <c r="I155">
        <v>44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0.61271676300578037</v>
      </c>
      <c r="M155" s="4">
        <f>IFERROR(AV_PLAN[[#This Row],[TERMINO REAL ACUMULADO]]/AV_PLAN[[#This Row],[TERMINO PLAN ACUMULADO]],"")</f>
        <v>0.35199999999999998</v>
      </c>
      <c r="N155">
        <f>+AV_PLAN[[#This Row],[PLAN ACUMULADO]]-AV_PLAN[[#This Row],[INICIO REAL ACUMULADO]]</f>
        <v>67</v>
      </c>
      <c r="O155">
        <f>+AV_PLAN[[#This Row],[TERMINO PLAN ACUMULADO]]-AV_PLAN[[#This Row],[TERMINO REAL ACUMULADO]]</f>
        <v>81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0.15056818181818182</v>
      </c>
      <c r="S155" s="7">
        <f>+AV_PLAN[[#This Row],[TERMINO PLAN ACUMULADO]]/$G$471</f>
        <v>0.17755681818181818</v>
      </c>
      <c r="T155" s="7">
        <f t="shared" si="5"/>
        <v>6.25E-2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106</v>
      </c>
      <c r="F156">
        <v>1</v>
      </c>
      <c r="G156">
        <v>126</v>
      </c>
      <c r="H156">
        <v>0</v>
      </c>
      <c r="I156">
        <v>44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0.60571428571428576</v>
      </c>
      <c r="M156" s="4">
        <f>IFERROR(AV_PLAN[[#This Row],[TERMINO REAL ACUMULADO]]/AV_PLAN[[#This Row],[TERMINO PLAN ACUMULADO]],"")</f>
        <v>0.34920634920634919</v>
      </c>
      <c r="N156">
        <f>+AV_PLAN[[#This Row],[PLAN ACUMULADO]]-AV_PLAN[[#This Row],[INICIO REAL ACUMULADO]]</f>
        <v>69</v>
      </c>
      <c r="O156">
        <f>+AV_PLAN[[#This Row],[TERMINO PLAN ACUMULADO]]-AV_PLAN[[#This Row],[TERMINO REAL ACUMULADO]]</f>
        <v>82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0.15056818181818182</v>
      </c>
      <c r="S156" s="7">
        <f>+AV_PLAN[[#This Row],[TERMINO PLAN ACUMULADO]]/$G$471</f>
        <v>0.17897727272727273</v>
      </c>
      <c r="T156" s="7">
        <f t="shared" si="5"/>
        <v>6.25E-2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106</v>
      </c>
      <c r="F157">
        <v>3</v>
      </c>
      <c r="G157">
        <v>129</v>
      </c>
      <c r="H157">
        <v>0</v>
      </c>
      <c r="I157">
        <v>44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0.5955056179775281</v>
      </c>
      <c r="M157" s="4">
        <f>IFERROR(AV_PLAN[[#This Row],[TERMINO REAL ACUMULADO]]/AV_PLAN[[#This Row],[TERMINO PLAN ACUMULADO]],"")</f>
        <v>0.34108527131782945</v>
      </c>
      <c r="N157">
        <f>+AV_PLAN[[#This Row],[PLAN ACUMULADO]]-AV_PLAN[[#This Row],[INICIO REAL ACUMULADO]]</f>
        <v>72</v>
      </c>
      <c r="O157">
        <f>+AV_PLAN[[#This Row],[TERMINO PLAN ACUMULADO]]-AV_PLAN[[#This Row],[TERMINO REAL ACUMULADO]]</f>
        <v>85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0.15056818181818182</v>
      </c>
      <c r="S157" s="7">
        <f>+AV_PLAN[[#This Row],[TERMINO PLAN ACUMULADO]]/$G$471</f>
        <v>0.18323863636363635</v>
      </c>
      <c r="T157" s="7">
        <f t="shared" si="5"/>
        <v>6.25E-2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106</v>
      </c>
      <c r="F158">
        <v>2</v>
      </c>
      <c r="G158">
        <v>131</v>
      </c>
      <c r="H158">
        <v>0</v>
      </c>
      <c r="I158">
        <v>44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0.58888888888888891</v>
      </c>
      <c r="M158" s="4">
        <f>IFERROR(AV_PLAN[[#This Row],[TERMINO REAL ACUMULADO]]/AV_PLAN[[#This Row],[TERMINO PLAN ACUMULADO]],"")</f>
        <v>0.33587786259541985</v>
      </c>
      <c r="N158">
        <f>+AV_PLAN[[#This Row],[PLAN ACUMULADO]]-AV_PLAN[[#This Row],[INICIO REAL ACUMULADO]]</f>
        <v>74</v>
      </c>
      <c r="O158">
        <f>+AV_PLAN[[#This Row],[TERMINO PLAN ACUMULADO]]-AV_PLAN[[#This Row],[TERMINO REAL ACUMULADO]]</f>
        <v>87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0.15056818181818182</v>
      </c>
      <c r="S158" s="7">
        <f>+AV_PLAN[[#This Row],[TERMINO PLAN ACUMULADO]]/$G$471</f>
        <v>0.18607954545454544</v>
      </c>
      <c r="T158" s="7">
        <f t="shared" si="5"/>
        <v>6.25E-2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106</v>
      </c>
      <c r="F159">
        <v>2</v>
      </c>
      <c r="G159">
        <v>133</v>
      </c>
      <c r="H159">
        <v>0</v>
      </c>
      <c r="I159">
        <v>44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0.57923497267759561</v>
      </c>
      <c r="M159" s="4">
        <f>IFERROR(AV_PLAN[[#This Row],[TERMINO REAL ACUMULADO]]/AV_PLAN[[#This Row],[TERMINO PLAN ACUMULADO]],"")</f>
        <v>0.33082706766917291</v>
      </c>
      <c r="N159">
        <f>+AV_PLAN[[#This Row],[PLAN ACUMULADO]]-AV_PLAN[[#This Row],[INICIO REAL ACUMULADO]]</f>
        <v>77</v>
      </c>
      <c r="O159">
        <f>+AV_PLAN[[#This Row],[TERMINO PLAN ACUMULADO]]-AV_PLAN[[#This Row],[TERMINO REAL ACUMULADO]]</f>
        <v>89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0.15056818181818182</v>
      </c>
      <c r="S159" s="7">
        <f>+AV_PLAN[[#This Row],[TERMINO PLAN ACUMULADO]]/$G$471</f>
        <v>0.18892045454545456</v>
      </c>
      <c r="T159" s="7">
        <f t="shared" si="5"/>
        <v>6.25E-2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106</v>
      </c>
      <c r="F160">
        <v>2</v>
      </c>
      <c r="G160">
        <v>135</v>
      </c>
      <c r="H160">
        <v>0</v>
      </c>
      <c r="I160">
        <v>44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0.572972972972973</v>
      </c>
      <c r="M160" s="4">
        <f>IFERROR(AV_PLAN[[#This Row],[TERMINO REAL ACUMULADO]]/AV_PLAN[[#This Row],[TERMINO PLAN ACUMULADO]],"")</f>
        <v>0.32592592592592595</v>
      </c>
      <c r="N160">
        <f>+AV_PLAN[[#This Row],[PLAN ACUMULADO]]-AV_PLAN[[#This Row],[INICIO REAL ACUMULADO]]</f>
        <v>79</v>
      </c>
      <c r="O160">
        <f>+AV_PLAN[[#This Row],[TERMINO PLAN ACUMULADO]]-AV_PLAN[[#This Row],[TERMINO REAL ACUMULADO]]</f>
        <v>91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0.15056818181818182</v>
      </c>
      <c r="S160" s="7">
        <f>+AV_PLAN[[#This Row],[TERMINO PLAN ACUMULADO]]/$G$471</f>
        <v>0.19176136363636365</v>
      </c>
      <c r="T160" s="7">
        <f t="shared" si="5"/>
        <v>6.25E-2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106</v>
      </c>
      <c r="F161">
        <v>1</v>
      </c>
      <c r="G161">
        <v>136</v>
      </c>
      <c r="H161">
        <v>0</v>
      </c>
      <c r="I161">
        <v>44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0.572972972972973</v>
      </c>
      <c r="M161" s="4">
        <f>IFERROR(AV_PLAN[[#This Row],[TERMINO REAL ACUMULADO]]/AV_PLAN[[#This Row],[TERMINO PLAN ACUMULADO]],"")</f>
        <v>0.3235294117647059</v>
      </c>
      <c r="N161">
        <f>+AV_PLAN[[#This Row],[PLAN ACUMULADO]]-AV_PLAN[[#This Row],[INICIO REAL ACUMULADO]]</f>
        <v>79</v>
      </c>
      <c r="O161">
        <f>+AV_PLAN[[#This Row],[TERMINO PLAN ACUMULADO]]-AV_PLAN[[#This Row],[TERMINO REAL ACUMULADO]]</f>
        <v>92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0.15056818181818182</v>
      </c>
      <c r="S161" s="7">
        <f>+AV_PLAN[[#This Row],[TERMINO PLAN ACUMULADO]]/$G$471</f>
        <v>0.19318181818181818</v>
      </c>
      <c r="T161" s="7">
        <f t="shared" si="5"/>
        <v>6.25E-2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106</v>
      </c>
      <c r="F162">
        <v>2</v>
      </c>
      <c r="G162">
        <v>138</v>
      </c>
      <c r="H162">
        <v>0</v>
      </c>
      <c r="I162">
        <v>44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0.572972972972973</v>
      </c>
      <c r="M162" s="4">
        <f>IFERROR(AV_PLAN[[#This Row],[TERMINO REAL ACUMULADO]]/AV_PLAN[[#This Row],[TERMINO PLAN ACUMULADO]],"")</f>
        <v>0.3188405797101449</v>
      </c>
      <c r="N162">
        <f>+AV_PLAN[[#This Row],[PLAN ACUMULADO]]-AV_PLAN[[#This Row],[INICIO REAL ACUMULADO]]</f>
        <v>79</v>
      </c>
      <c r="O162">
        <f>+AV_PLAN[[#This Row],[TERMINO PLAN ACUMULADO]]-AV_PLAN[[#This Row],[TERMINO REAL ACUMULADO]]</f>
        <v>94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0.15056818181818182</v>
      </c>
      <c r="S162" s="7">
        <f>+AV_PLAN[[#This Row],[TERMINO PLAN ACUMULADO]]/$G$471</f>
        <v>0.19602272727272727</v>
      </c>
      <c r="T162" s="7">
        <f t="shared" si="5"/>
        <v>6.25E-2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106</v>
      </c>
      <c r="F163">
        <v>2</v>
      </c>
      <c r="G163">
        <v>140</v>
      </c>
      <c r="H163">
        <v>0</v>
      </c>
      <c r="I163">
        <v>44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0.56382978723404253</v>
      </c>
      <c r="M163" s="4">
        <f>IFERROR(AV_PLAN[[#This Row],[TERMINO REAL ACUMULADO]]/AV_PLAN[[#This Row],[TERMINO PLAN ACUMULADO]],"")</f>
        <v>0.31428571428571428</v>
      </c>
      <c r="N163">
        <f>+AV_PLAN[[#This Row],[PLAN ACUMULADO]]-AV_PLAN[[#This Row],[INICIO REAL ACUMULADO]]</f>
        <v>82</v>
      </c>
      <c r="O163">
        <f>+AV_PLAN[[#This Row],[TERMINO PLAN ACUMULADO]]-AV_PLAN[[#This Row],[TERMINO REAL ACUMULADO]]</f>
        <v>96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0.15056818181818182</v>
      </c>
      <c r="S163" s="7">
        <f>+AV_PLAN[[#This Row],[TERMINO PLAN ACUMULADO]]/$G$471</f>
        <v>0.19886363636363635</v>
      </c>
      <c r="T163" s="7">
        <f t="shared" si="5"/>
        <v>6.25E-2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106</v>
      </c>
      <c r="F164">
        <v>3</v>
      </c>
      <c r="G164">
        <v>143</v>
      </c>
      <c r="H164">
        <v>0</v>
      </c>
      <c r="I164">
        <v>44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0.55789473684210522</v>
      </c>
      <c r="M164" s="4">
        <f>IFERROR(AV_PLAN[[#This Row],[TERMINO REAL ACUMULADO]]/AV_PLAN[[#This Row],[TERMINO PLAN ACUMULADO]],"")</f>
        <v>0.30769230769230771</v>
      </c>
      <c r="N164">
        <f>+AV_PLAN[[#This Row],[PLAN ACUMULADO]]-AV_PLAN[[#This Row],[INICIO REAL ACUMULADO]]</f>
        <v>84</v>
      </c>
      <c r="O164">
        <f>+AV_PLAN[[#This Row],[TERMINO PLAN ACUMULADO]]-AV_PLAN[[#This Row],[TERMINO REAL ACUMULADO]]</f>
        <v>99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0.15056818181818182</v>
      </c>
      <c r="S164" s="7">
        <f>+AV_PLAN[[#This Row],[TERMINO PLAN ACUMULADO]]/$G$471</f>
        <v>0.203125</v>
      </c>
      <c r="T164" s="7">
        <f t="shared" si="5"/>
        <v>6.25E-2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106</v>
      </c>
      <c r="F165">
        <v>2</v>
      </c>
      <c r="G165">
        <v>145</v>
      </c>
      <c r="H165">
        <v>0</v>
      </c>
      <c r="I165">
        <v>44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0.54922279792746109</v>
      </c>
      <c r="M165" s="4">
        <f>IFERROR(AV_PLAN[[#This Row],[TERMINO REAL ACUMULADO]]/AV_PLAN[[#This Row],[TERMINO PLAN ACUMULADO]],"")</f>
        <v>0.30344827586206896</v>
      </c>
      <c r="N165">
        <f>+AV_PLAN[[#This Row],[PLAN ACUMULADO]]-AV_PLAN[[#This Row],[INICIO REAL ACUMULADO]]</f>
        <v>87</v>
      </c>
      <c r="O165">
        <f>+AV_PLAN[[#This Row],[TERMINO PLAN ACUMULADO]]-AV_PLAN[[#This Row],[TERMINO REAL ACUMULADO]]</f>
        <v>101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0.15056818181818182</v>
      </c>
      <c r="S165" s="7">
        <f>+AV_PLAN[[#This Row],[TERMINO PLAN ACUMULADO]]/$G$471</f>
        <v>0.20596590909090909</v>
      </c>
      <c r="T165" s="7">
        <f t="shared" si="5"/>
        <v>6.25E-2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106</v>
      </c>
      <c r="F166">
        <v>0</v>
      </c>
      <c r="G166">
        <v>145</v>
      </c>
      <c r="H166">
        <v>0</v>
      </c>
      <c r="I166">
        <v>44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0.54358974358974355</v>
      </c>
      <c r="M166" s="4">
        <f>IFERROR(AV_PLAN[[#This Row],[TERMINO REAL ACUMULADO]]/AV_PLAN[[#This Row],[TERMINO PLAN ACUMULADO]],"")</f>
        <v>0.30344827586206896</v>
      </c>
      <c r="N166">
        <f>+AV_PLAN[[#This Row],[PLAN ACUMULADO]]-AV_PLAN[[#This Row],[INICIO REAL ACUMULADO]]</f>
        <v>89</v>
      </c>
      <c r="O166">
        <f>+AV_PLAN[[#This Row],[TERMINO PLAN ACUMULADO]]-AV_PLAN[[#This Row],[TERMINO REAL ACUMULADO]]</f>
        <v>101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0.15056818181818182</v>
      </c>
      <c r="S166" s="7">
        <f>+AV_PLAN[[#This Row],[TERMINO PLAN ACUMULADO]]/$G$471</f>
        <v>0.20596590909090909</v>
      </c>
      <c r="T166" s="7">
        <f t="shared" si="5"/>
        <v>6.25E-2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106</v>
      </c>
      <c r="F167">
        <v>3</v>
      </c>
      <c r="G167">
        <v>148</v>
      </c>
      <c r="H167">
        <v>0</v>
      </c>
      <c r="I167">
        <v>44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0.53535353535353536</v>
      </c>
      <c r="M167" s="4">
        <f>IFERROR(AV_PLAN[[#This Row],[TERMINO REAL ACUMULADO]]/AV_PLAN[[#This Row],[TERMINO PLAN ACUMULADO]],"")</f>
        <v>0.29729729729729731</v>
      </c>
      <c r="N167">
        <f>+AV_PLAN[[#This Row],[PLAN ACUMULADO]]-AV_PLAN[[#This Row],[INICIO REAL ACUMULADO]]</f>
        <v>92</v>
      </c>
      <c r="O167">
        <f>+AV_PLAN[[#This Row],[TERMINO PLAN ACUMULADO]]-AV_PLAN[[#This Row],[TERMINO REAL ACUMULADO]]</f>
        <v>104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0.15056818181818182</v>
      </c>
      <c r="S167" s="7">
        <f>+AV_PLAN[[#This Row],[TERMINO PLAN ACUMULADO]]/$G$471</f>
        <v>0.21022727272727273</v>
      </c>
      <c r="T167" s="7">
        <f t="shared" si="5"/>
        <v>6.25E-2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106</v>
      </c>
      <c r="F168">
        <v>2</v>
      </c>
      <c r="G168">
        <v>150</v>
      </c>
      <c r="H168">
        <v>0</v>
      </c>
      <c r="I168">
        <v>44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0.53535353535353536</v>
      </c>
      <c r="M168" s="4">
        <f>IFERROR(AV_PLAN[[#This Row],[TERMINO REAL ACUMULADO]]/AV_PLAN[[#This Row],[TERMINO PLAN ACUMULADO]],"")</f>
        <v>0.29333333333333333</v>
      </c>
      <c r="N168">
        <f>+AV_PLAN[[#This Row],[PLAN ACUMULADO]]-AV_PLAN[[#This Row],[INICIO REAL ACUMULADO]]</f>
        <v>92</v>
      </c>
      <c r="O168">
        <f>+AV_PLAN[[#This Row],[TERMINO PLAN ACUMULADO]]-AV_PLAN[[#This Row],[TERMINO REAL ACUMULADO]]</f>
        <v>106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0.15056818181818182</v>
      </c>
      <c r="S168" s="7">
        <f>+AV_PLAN[[#This Row],[TERMINO PLAN ACUMULADO]]/$G$471</f>
        <v>0.21306818181818182</v>
      </c>
      <c r="T168" s="7">
        <f t="shared" si="5"/>
        <v>6.25E-2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106</v>
      </c>
      <c r="F169">
        <v>3</v>
      </c>
      <c r="G169">
        <v>153</v>
      </c>
      <c r="H169">
        <v>0</v>
      </c>
      <c r="I169">
        <v>44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0.53535353535353536</v>
      </c>
      <c r="M169" s="4">
        <f>IFERROR(AV_PLAN[[#This Row],[TERMINO REAL ACUMULADO]]/AV_PLAN[[#This Row],[TERMINO PLAN ACUMULADO]],"")</f>
        <v>0.28758169934640521</v>
      </c>
      <c r="N169">
        <f>+AV_PLAN[[#This Row],[PLAN ACUMULADO]]-AV_PLAN[[#This Row],[INICIO REAL ACUMULADO]]</f>
        <v>92</v>
      </c>
      <c r="O169">
        <f>+AV_PLAN[[#This Row],[TERMINO PLAN ACUMULADO]]-AV_PLAN[[#This Row],[TERMINO REAL ACUMULADO]]</f>
        <v>109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0.15056818181818182</v>
      </c>
      <c r="S169" s="7">
        <f>+AV_PLAN[[#This Row],[TERMINO PLAN ACUMULADO]]/$G$471</f>
        <v>0.21732954545454544</v>
      </c>
      <c r="T169" s="7">
        <f t="shared" si="5"/>
        <v>6.25E-2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106</v>
      </c>
      <c r="F170">
        <v>2</v>
      </c>
      <c r="G170">
        <v>155</v>
      </c>
      <c r="H170">
        <v>0</v>
      </c>
      <c r="I170">
        <v>44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0.53</v>
      </c>
      <c r="M170" s="4">
        <f>IFERROR(AV_PLAN[[#This Row],[TERMINO REAL ACUMULADO]]/AV_PLAN[[#This Row],[TERMINO PLAN ACUMULADO]],"")</f>
        <v>0.28387096774193549</v>
      </c>
      <c r="N170">
        <f>+AV_PLAN[[#This Row],[PLAN ACUMULADO]]-AV_PLAN[[#This Row],[INICIO REAL ACUMULADO]]</f>
        <v>94</v>
      </c>
      <c r="O170">
        <f>+AV_PLAN[[#This Row],[TERMINO PLAN ACUMULADO]]-AV_PLAN[[#This Row],[TERMINO REAL ACUMULADO]]</f>
        <v>111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0.15056818181818182</v>
      </c>
      <c r="S170" s="7">
        <f>+AV_PLAN[[#This Row],[TERMINO PLAN ACUMULADO]]/$G$471</f>
        <v>0.22017045454545456</v>
      </c>
      <c r="T170" s="7">
        <f t="shared" si="5"/>
        <v>6.25E-2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106</v>
      </c>
      <c r="F171">
        <v>3</v>
      </c>
      <c r="G171">
        <v>158</v>
      </c>
      <c r="H171">
        <v>0</v>
      </c>
      <c r="I171">
        <v>44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0.52216748768472909</v>
      </c>
      <c r="M171" s="4">
        <f>IFERROR(AV_PLAN[[#This Row],[TERMINO REAL ACUMULADO]]/AV_PLAN[[#This Row],[TERMINO PLAN ACUMULADO]],"")</f>
        <v>0.27848101265822783</v>
      </c>
      <c r="N171">
        <f>+AV_PLAN[[#This Row],[PLAN ACUMULADO]]-AV_PLAN[[#This Row],[INICIO REAL ACUMULADO]]</f>
        <v>97</v>
      </c>
      <c r="O171">
        <f>+AV_PLAN[[#This Row],[TERMINO PLAN ACUMULADO]]-AV_PLAN[[#This Row],[TERMINO REAL ACUMULADO]]</f>
        <v>114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0.15056818181818182</v>
      </c>
      <c r="S171" s="7">
        <f>+AV_PLAN[[#This Row],[TERMINO PLAN ACUMULADO]]/$G$471</f>
        <v>0.22443181818181818</v>
      </c>
      <c r="T171" s="7">
        <f t="shared" si="5"/>
        <v>6.25E-2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106</v>
      </c>
      <c r="F172">
        <v>1</v>
      </c>
      <c r="G172">
        <v>159</v>
      </c>
      <c r="H172">
        <v>0</v>
      </c>
      <c r="I172">
        <v>44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0.51707317073170733</v>
      </c>
      <c r="M172" s="4">
        <f>IFERROR(AV_PLAN[[#This Row],[TERMINO REAL ACUMULADO]]/AV_PLAN[[#This Row],[TERMINO PLAN ACUMULADO]],"")</f>
        <v>0.27672955974842767</v>
      </c>
      <c r="N172">
        <f>+AV_PLAN[[#This Row],[PLAN ACUMULADO]]-AV_PLAN[[#This Row],[INICIO REAL ACUMULADO]]</f>
        <v>99</v>
      </c>
      <c r="O172">
        <f>+AV_PLAN[[#This Row],[TERMINO PLAN ACUMULADO]]-AV_PLAN[[#This Row],[TERMINO REAL ACUMULADO]]</f>
        <v>115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0.15056818181818182</v>
      </c>
      <c r="S172" s="7">
        <f>+AV_PLAN[[#This Row],[TERMINO PLAN ACUMULADO]]/$G$471</f>
        <v>0.22585227272727273</v>
      </c>
      <c r="T172" s="7">
        <f t="shared" si="5"/>
        <v>6.25E-2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106</v>
      </c>
      <c r="F173">
        <v>2</v>
      </c>
      <c r="G173">
        <v>161</v>
      </c>
      <c r="H173">
        <v>0</v>
      </c>
      <c r="I173">
        <v>44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0.50961538461538458</v>
      </c>
      <c r="M173" s="4">
        <f>IFERROR(AV_PLAN[[#This Row],[TERMINO REAL ACUMULADO]]/AV_PLAN[[#This Row],[TERMINO PLAN ACUMULADO]],"")</f>
        <v>0.27329192546583853</v>
      </c>
      <c r="N173">
        <f>+AV_PLAN[[#This Row],[PLAN ACUMULADO]]-AV_PLAN[[#This Row],[INICIO REAL ACUMULADO]]</f>
        <v>102</v>
      </c>
      <c r="O173">
        <f>+AV_PLAN[[#This Row],[TERMINO PLAN ACUMULADO]]-AV_PLAN[[#This Row],[TERMINO REAL ACUMULADO]]</f>
        <v>117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0.15056818181818182</v>
      </c>
      <c r="S173" s="7">
        <f>+AV_PLAN[[#This Row],[TERMINO PLAN ACUMULADO]]/$G$471</f>
        <v>0.22869318181818182</v>
      </c>
      <c r="T173" s="7">
        <f t="shared" si="5"/>
        <v>6.25E-2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106</v>
      </c>
      <c r="F174">
        <v>1</v>
      </c>
      <c r="G174">
        <v>162</v>
      </c>
      <c r="H174">
        <v>0</v>
      </c>
      <c r="I174">
        <v>44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0.50476190476190474</v>
      </c>
      <c r="M174" s="4">
        <f>IFERROR(AV_PLAN[[#This Row],[TERMINO REAL ACUMULADO]]/AV_PLAN[[#This Row],[TERMINO PLAN ACUMULADO]],"")</f>
        <v>0.27160493827160492</v>
      </c>
      <c r="N174">
        <f>+AV_PLAN[[#This Row],[PLAN ACUMULADO]]-AV_PLAN[[#This Row],[INICIO REAL ACUMULADO]]</f>
        <v>104</v>
      </c>
      <c r="O174">
        <f>+AV_PLAN[[#This Row],[TERMINO PLAN ACUMULADO]]-AV_PLAN[[#This Row],[TERMINO REAL ACUMULADO]]</f>
        <v>118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0.15056818181818182</v>
      </c>
      <c r="S174" s="7">
        <f>+AV_PLAN[[#This Row],[TERMINO PLAN ACUMULADO]]/$G$471</f>
        <v>0.23011363636363635</v>
      </c>
      <c r="T174" s="7">
        <f t="shared" si="5"/>
        <v>6.25E-2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106</v>
      </c>
      <c r="F175">
        <v>1</v>
      </c>
      <c r="G175">
        <v>163</v>
      </c>
      <c r="H175">
        <v>0</v>
      </c>
      <c r="I175">
        <v>44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0.50476190476190474</v>
      </c>
      <c r="M175" s="4">
        <f>IFERROR(AV_PLAN[[#This Row],[TERMINO REAL ACUMULADO]]/AV_PLAN[[#This Row],[TERMINO PLAN ACUMULADO]],"")</f>
        <v>0.26993865030674846</v>
      </c>
      <c r="N175">
        <f>+AV_PLAN[[#This Row],[PLAN ACUMULADO]]-AV_PLAN[[#This Row],[INICIO REAL ACUMULADO]]</f>
        <v>104</v>
      </c>
      <c r="O175">
        <f>+AV_PLAN[[#This Row],[TERMINO PLAN ACUMULADO]]-AV_PLAN[[#This Row],[TERMINO REAL ACUMULADO]]</f>
        <v>119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0.15056818181818182</v>
      </c>
      <c r="S175" s="7">
        <f>+AV_PLAN[[#This Row],[TERMINO PLAN ACUMULADO]]/$G$471</f>
        <v>0.23153409090909091</v>
      </c>
      <c r="T175" s="7">
        <f t="shared" si="5"/>
        <v>6.25E-2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106</v>
      </c>
      <c r="F176">
        <v>2</v>
      </c>
      <c r="G176">
        <v>165</v>
      </c>
      <c r="H176">
        <v>0</v>
      </c>
      <c r="I176">
        <v>44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0.50476190476190474</v>
      </c>
      <c r="M176" s="4">
        <f>IFERROR(AV_PLAN[[#This Row],[TERMINO REAL ACUMULADO]]/AV_PLAN[[#This Row],[TERMINO PLAN ACUMULADO]],"")</f>
        <v>0.26666666666666666</v>
      </c>
      <c r="N176">
        <f>+AV_PLAN[[#This Row],[PLAN ACUMULADO]]-AV_PLAN[[#This Row],[INICIO REAL ACUMULADO]]</f>
        <v>104</v>
      </c>
      <c r="O176">
        <f>+AV_PLAN[[#This Row],[TERMINO PLAN ACUMULADO]]-AV_PLAN[[#This Row],[TERMINO REAL ACUMULADO]]</f>
        <v>121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0.15056818181818182</v>
      </c>
      <c r="S176" s="7">
        <f>+AV_PLAN[[#This Row],[TERMINO PLAN ACUMULADO]]/$G$471</f>
        <v>0.234375</v>
      </c>
      <c r="T176" s="7">
        <f t="shared" si="5"/>
        <v>6.25E-2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106</v>
      </c>
      <c r="F177">
        <v>3</v>
      </c>
      <c r="G177">
        <v>168</v>
      </c>
      <c r="H177">
        <v>0</v>
      </c>
      <c r="I177">
        <v>44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0.49765258215962443</v>
      </c>
      <c r="M177" s="4">
        <f>IFERROR(AV_PLAN[[#This Row],[TERMINO REAL ACUMULADO]]/AV_PLAN[[#This Row],[TERMINO PLAN ACUMULADO]],"")</f>
        <v>0.26190476190476192</v>
      </c>
      <c r="N177">
        <f>+AV_PLAN[[#This Row],[PLAN ACUMULADO]]-AV_PLAN[[#This Row],[INICIO REAL ACUMULADO]]</f>
        <v>107</v>
      </c>
      <c r="O177">
        <f>+AV_PLAN[[#This Row],[TERMINO PLAN ACUMULADO]]-AV_PLAN[[#This Row],[TERMINO REAL ACUMULADO]]</f>
        <v>124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0.15056818181818182</v>
      </c>
      <c r="S177" s="7">
        <f>+AV_PLAN[[#This Row],[TERMINO PLAN ACUMULADO]]/$G$471</f>
        <v>0.23863636363636365</v>
      </c>
      <c r="T177" s="7">
        <f t="shared" si="5"/>
        <v>6.25E-2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106</v>
      </c>
      <c r="F178">
        <v>2</v>
      </c>
      <c r="G178">
        <v>170</v>
      </c>
      <c r="H178">
        <v>0</v>
      </c>
      <c r="I178">
        <v>44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0.49302325581395351</v>
      </c>
      <c r="M178" s="4">
        <f>IFERROR(AV_PLAN[[#This Row],[TERMINO REAL ACUMULADO]]/AV_PLAN[[#This Row],[TERMINO PLAN ACUMULADO]],"")</f>
        <v>0.25882352941176473</v>
      </c>
      <c r="N178">
        <f>+AV_PLAN[[#This Row],[PLAN ACUMULADO]]-AV_PLAN[[#This Row],[INICIO REAL ACUMULADO]]</f>
        <v>109</v>
      </c>
      <c r="O178">
        <f>+AV_PLAN[[#This Row],[TERMINO PLAN ACUMULADO]]-AV_PLAN[[#This Row],[TERMINO REAL ACUMULADO]]</f>
        <v>126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0.15056818181818182</v>
      </c>
      <c r="S178" s="7">
        <f>+AV_PLAN[[#This Row],[TERMINO PLAN ACUMULADO]]/$G$471</f>
        <v>0.24147727272727273</v>
      </c>
      <c r="T178" s="7">
        <f t="shared" si="5"/>
        <v>6.25E-2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106</v>
      </c>
      <c r="F179">
        <v>3</v>
      </c>
      <c r="G179">
        <v>173</v>
      </c>
      <c r="H179">
        <v>0</v>
      </c>
      <c r="I179">
        <v>44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0.48623853211009177</v>
      </c>
      <c r="M179" s="4">
        <f>IFERROR(AV_PLAN[[#This Row],[TERMINO REAL ACUMULADO]]/AV_PLAN[[#This Row],[TERMINO PLAN ACUMULADO]],"")</f>
        <v>0.25433526011560692</v>
      </c>
      <c r="N179">
        <f>+AV_PLAN[[#This Row],[PLAN ACUMULADO]]-AV_PLAN[[#This Row],[INICIO REAL ACUMULADO]]</f>
        <v>112</v>
      </c>
      <c r="O179">
        <f>+AV_PLAN[[#This Row],[TERMINO PLAN ACUMULADO]]-AV_PLAN[[#This Row],[TERMINO REAL ACUMULADO]]</f>
        <v>129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0.15056818181818182</v>
      </c>
      <c r="S179" s="7">
        <f>+AV_PLAN[[#This Row],[TERMINO PLAN ACUMULADO]]/$G$471</f>
        <v>0.24573863636363635</v>
      </c>
      <c r="T179" s="7">
        <f t="shared" si="5"/>
        <v>6.25E-2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106</v>
      </c>
      <c r="F180">
        <v>2</v>
      </c>
      <c r="G180">
        <v>175</v>
      </c>
      <c r="H180">
        <v>0</v>
      </c>
      <c r="I180">
        <v>44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0.48181818181818181</v>
      </c>
      <c r="M180" s="4">
        <f>IFERROR(AV_PLAN[[#This Row],[TERMINO REAL ACUMULADO]]/AV_PLAN[[#This Row],[TERMINO PLAN ACUMULADO]],"")</f>
        <v>0.25142857142857145</v>
      </c>
      <c r="N180">
        <f>+AV_PLAN[[#This Row],[PLAN ACUMULADO]]-AV_PLAN[[#This Row],[INICIO REAL ACUMULADO]]</f>
        <v>114</v>
      </c>
      <c r="O180">
        <f>+AV_PLAN[[#This Row],[TERMINO PLAN ACUMULADO]]-AV_PLAN[[#This Row],[TERMINO REAL ACUMULADO]]</f>
        <v>131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0.15056818181818182</v>
      </c>
      <c r="S180" s="7">
        <f>+AV_PLAN[[#This Row],[TERMINO PLAN ACUMULADO]]/$G$471</f>
        <v>0.24857954545454544</v>
      </c>
      <c r="T180" s="7">
        <f t="shared" si="5"/>
        <v>6.25E-2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106</v>
      </c>
      <c r="F181">
        <v>2</v>
      </c>
      <c r="G181">
        <v>177</v>
      </c>
      <c r="H181">
        <v>0</v>
      </c>
      <c r="I181">
        <v>44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0.47533632286995514</v>
      </c>
      <c r="M181" s="4">
        <f>IFERROR(AV_PLAN[[#This Row],[TERMINO REAL ACUMULADO]]/AV_PLAN[[#This Row],[TERMINO PLAN ACUMULADO]],"")</f>
        <v>0.24858757062146894</v>
      </c>
      <c r="N181">
        <f>+AV_PLAN[[#This Row],[PLAN ACUMULADO]]-AV_PLAN[[#This Row],[INICIO REAL ACUMULADO]]</f>
        <v>117</v>
      </c>
      <c r="O181">
        <f>+AV_PLAN[[#This Row],[TERMINO PLAN ACUMULADO]]-AV_PLAN[[#This Row],[TERMINO REAL ACUMULADO]]</f>
        <v>133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0.15056818181818182</v>
      </c>
      <c r="S181" s="7">
        <f>+AV_PLAN[[#This Row],[TERMINO PLAN ACUMULADO]]/$G$471</f>
        <v>0.25142045454545453</v>
      </c>
      <c r="T181" s="7">
        <f t="shared" si="5"/>
        <v>6.25E-2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106</v>
      </c>
      <c r="F182">
        <v>1</v>
      </c>
      <c r="G182">
        <v>178</v>
      </c>
      <c r="H182">
        <v>0</v>
      </c>
      <c r="I182">
        <v>44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0.47533632286995514</v>
      </c>
      <c r="M182" s="4">
        <f>IFERROR(AV_PLAN[[#This Row],[TERMINO REAL ACUMULADO]]/AV_PLAN[[#This Row],[TERMINO PLAN ACUMULADO]],"")</f>
        <v>0.24719101123595505</v>
      </c>
      <c r="N182">
        <f>+AV_PLAN[[#This Row],[PLAN ACUMULADO]]-AV_PLAN[[#This Row],[INICIO REAL ACUMULADO]]</f>
        <v>117</v>
      </c>
      <c r="O182">
        <f>+AV_PLAN[[#This Row],[TERMINO PLAN ACUMULADO]]-AV_PLAN[[#This Row],[TERMINO REAL ACUMULADO]]</f>
        <v>134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0.15056818181818182</v>
      </c>
      <c r="S182" s="7">
        <f>+AV_PLAN[[#This Row],[TERMINO PLAN ACUMULADO]]/$G$471</f>
        <v>0.25284090909090912</v>
      </c>
      <c r="T182" s="7">
        <f t="shared" si="5"/>
        <v>6.25E-2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106</v>
      </c>
      <c r="F183">
        <v>2</v>
      </c>
      <c r="G183">
        <v>180</v>
      </c>
      <c r="H183">
        <v>0</v>
      </c>
      <c r="I183">
        <v>44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0.47533632286995514</v>
      </c>
      <c r="M183" s="4">
        <f>IFERROR(AV_PLAN[[#This Row],[TERMINO REAL ACUMULADO]]/AV_PLAN[[#This Row],[TERMINO PLAN ACUMULADO]],"")</f>
        <v>0.24444444444444444</v>
      </c>
      <c r="N183">
        <f>+AV_PLAN[[#This Row],[PLAN ACUMULADO]]-AV_PLAN[[#This Row],[INICIO REAL ACUMULADO]]</f>
        <v>117</v>
      </c>
      <c r="O183">
        <f>+AV_PLAN[[#This Row],[TERMINO PLAN ACUMULADO]]-AV_PLAN[[#This Row],[TERMINO REAL ACUMULADO]]</f>
        <v>136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0.15056818181818182</v>
      </c>
      <c r="S183" s="7">
        <f>+AV_PLAN[[#This Row],[TERMINO PLAN ACUMULADO]]/$G$471</f>
        <v>0.25568181818181818</v>
      </c>
      <c r="T183" s="7">
        <f t="shared" si="5"/>
        <v>6.25E-2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106</v>
      </c>
      <c r="F184">
        <v>1</v>
      </c>
      <c r="G184">
        <v>181</v>
      </c>
      <c r="H184">
        <v>0</v>
      </c>
      <c r="I184">
        <v>44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0.47111111111111109</v>
      </c>
      <c r="M184" s="4">
        <f>IFERROR(AV_PLAN[[#This Row],[TERMINO REAL ACUMULADO]]/AV_PLAN[[#This Row],[TERMINO PLAN ACUMULADO]],"")</f>
        <v>0.24309392265193369</v>
      </c>
      <c r="N184">
        <f>+AV_PLAN[[#This Row],[PLAN ACUMULADO]]-AV_PLAN[[#This Row],[INICIO REAL ACUMULADO]]</f>
        <v>119</v>
      </c>
      <c r="O184">
        <f>+AV_PLAN[[#This Row],[TERMINO PLAN ACUMULADO]]-AV_PLAN[[#This Row],[TERMINO REAL ACUMULADO]]</f>
        <v>137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0.15056818181818182</v>
      </c>
      <c r="S184" s="7">
        <f>+AV_PLAN[[#This Row],[TERMINO PLAN ACUMULADO]]/$G$471</f>
        <v>0.25710227272727271</v>
      </c>
      <c r="T184" s="7">
        <f t="shared" si="5"/>
        <v>6.25E-2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106</v>
      </c>
      <c r="F185">
        <v>2</v>
      </c>
      <c r="G185">
        <v>183</v>
      </c>
      <c r="H185">
        <v>0</v>
      </c>
      <c r="I185">
        <v>44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0.46491228070175439</v>
      </c>
      <c r="M185" s="4">
        <f>IFERROR(AV_PLAN[[#This Row],[TERMINO REAL ACUMULADO]]/AV_PLAN[[#This Row],[TERMINO PLAN ACUMULADO]],"")</f>
        <v>0.24043715846994534</v>
      </c>
      <c r="N185">
        <f>+AV_PLAN[[#This Row],[PLAN ACUMULADO]]-AV_PLAN[[#This Row],[INICIO REAL ACUMULADO]]</f>
        <v>122</v>
      </c>
      <c r="O185">
        <f>+AV_PLAN[[#This Row],[TERMINO PLAN ACUMULADO]]-AV_PLAN[[#This Row],[TERMINO REAL ACUMULADO]]</f>
        <v>139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0.15056818181818182</v>
      </c>
      <c r="S185" s="7">
        <f>+AV_PLAN[[#This Row],[TERMINO PLAN ACUMULADO]]/$G$471</f>
        <v>0.25994318181818182</v>
      </c>
      <c r="T185" s="7">
        <f t="shared" si="5"/>
        <v>6.25E-2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106</v>
      </c>
      <c r="F186">
        <v>2</v>
      </c>
      <c r="G186">
        <v>185</v>
      </c>
      <c r="H186">
        <v>0</v>
      </c>
      <c r="I186">
        <v>44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0.46086956521739131</v>
      </c>
      <c r="M186" s="4">
        <f>IFERROR(AV_PLAN[[#This Row],[TERMINO REAL ACUMULADO]]/AV_PLAN[[#This Row],[TERMINO PLAN ACUMULADO]],"")</f>
        <v>0.23783783783783785</v>
      </c>
      <c r="N186">
        <f>+AV_PLAN[[#This Row],[PLAN ACUMULADO]]-AV_PLAN[[#This Row],[INICIO REAL ACUMULADO]]</f>
        <v>124</v>
      </c>
      <c r="O186">
        <f>+AV_PLAN[[#This Row],[TERMINO PLAN ACUMULADO]]-AV_PLAN[[#This Row],[TERMINO REAL ACUMULADO]]</f>
        <v>141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0.15056818181818182</v>
      </c>
      <c r="S186" s="7">
        <f>+AV_PLAN[[#This Row],[TERMINO PLAN ACUMULADO]]/$G$471</f>
        <v>0.26278409090909088</v>
      </c>
      <c r="T186" s="7">
        <f t="shared" si="5"/>
        <v>6.25E-2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106</v>
      </c>
      <c r="F187">
        <v>3</v>
      </c>
      <c r="G187">
        <v>188</v>
      </c>
      <c r="H187">
        <v>0</v>
      </c>
      <c r="I187">
        <v>44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0.45493562231759654</v>
      </c>
      <c r="M187" s="4">
        <f>IFERROR(AV_PLAN[[#This Row],[TERMINO REAL ACUMULADO]]/AV_PLAN[[#This Row],[TERMINO PLAN ACUMULADO]],"")</f>
        <v>0.23404255319148937</v>
      </c>
      <c r="N187">
        <f>+AV_PLAN[[#This Row],[PLAN ACUMULADO]]-AV_PLAN[[#This Row],[INICIO REAL ACUMULADO]]</f>
        <v>127</v>
      </c>
      <c r="O187">
        <f>+AV_PLAN[[#This Row],[TERMINO PLAN ACUMULADO]]-AV_PLAN[[#This Row],[TERMINO REAL ACUMULADO]]</f>
        <v>144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0.15056818181818182</v>
      </c>
      <c r="S187" s="7">
        <f>+AV_PLAN[[#This Row],[TERMINO PLAN ACUMULADO]]/$G$471</f>
        <v>0.26704545454545453</v>
      </c>
      <c r="T187" s="7">
        <f t="shared" si="5"/>
        <v>6.25E-2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106</v>
      </c>
      <c r="F188">
        <v>1</v>
      </c>
      <c r="G188">
        <v>189</v>
      </c>
      <c r="H188">
        <v>0</v>
      </c>
      <c r="I188">
        <v>44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0.45106382978723403</v>
      </c>
      <c r="M188" s="4">
        <f>IFERROR(AV_PLAN[[#This Row],[TERMINO REAL ACUMULADO]]/AV_PLAN[[#This Row],[TERMINO PLAN ACUMULADO]],"")</f>
        <v>0.23280423280423279</v>
      </c>
      <c r="N188">
        <f>+AV_PLAN[[#This Row],[PLAN ACUMULADO]]-AV_PLAN[[#This Row],[INICIO REAL ACUMULADO]]</f>
        <v>129</v>
      </c>
      <c r="O188">
        <f>+AV_PLAN[[#This Row],[TERMINO PLAN ACUMULADO]]-AV_PLAN[[#This Row],[TERMINO REAL ACUMULADO]]</f>
        <v>145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0.15056818181818182</v>
      </c>
      <c r="S188" s="7">
        <f>+AV_PLAN[[#This Row],[TERMINO PLAN ACUMULADO]]/$G$471</f>
        <v>0.26846590909090912</v>
      </c>
      <c r="T188" s="7">
        <f t="shared" si="5"/>
        <v>6.25E-2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106</v>
      </c>
      <c r="F189">
        <v>2</v>
      </c>
      <c r="G189">
        <v>191</v>
      </c>
      <c r="H189">
        <v>0</v>
      </c>
      <c r="I189">
        <v>44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0.45106382978723403</v>
      </c>
      <c r="M189" s="4">
        <f>IFERROR(AV_PLAN[[#This Row],[TERMINO REAL ACUMULADO]]/AV_PLAN[[#This Row],[TERMINO PLAN ACUMULADO]],"")</f>
        <v>0.23036649214659685</v>
      </c>
      <c r="N189">
        <f>+AV_PLAN[[#This Row],[PLAN ACUMULADO]]-AV_PLAN[[#This Row],[INICIO REAL ACUMULADO]]</f>
        <v>129</v>
      </c>
      <c r="O189">
        <f>+AV_PLAN[[#This Row],[TERMINO PLAN ACUMULADO]]-AV_PLAN[[#This Row],[TERMINO REAL ACUMULADO]]</f>
        <v>147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0.15056818181818182</v>
      </c>
      <c r="S189" s="7">
        <f>+AV_PLAN[[#This Row],[TERMINO PLAN ACUMULADO]]/$G$471</f>
        <v>0.27130681818181818</v>
      </c>
      <c r="T189" s="7">
        <f t="shared" si="5"/>
        <v>6.25E-2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106</v>
      </c>
      <c r="F190">
        <v>1</v>
      </c>
      <c r="G190">
        <v>192</v>
      </c>
      <c r="H190">
        <v>0</v>
      </c>
      <c r="I190">
        <v>44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0.45106382978723403</v>
      </c>
      <c r="M190" s="4">
        <f>IFERROR(AV_PLAN[[#This Row],[TERMINO REAL ACUMULADO]]/AV_PLAN[[#This Row],[TERMINO PLAN ACUMULADO]],"")</f>
        <v>0.22916666666666666</v>
      </c>
      <c r="N190">
        <f>+AV_PLAN[[#This Row],[PLAN ACUMULADO]]-AV_PLAN[[#This Row],[INICIO REAL ACUMULADO]]</f>
        <v>129</v>
      </c>
      <c r="O190">
        <f>+AV_PLAN[[#This Row],[TERMINO PLAN ACUMULADO]]-AV_PLAN[[#This Row],[TERMINO REAL ACUMULADO]]</f>
        <v>148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0.15056818181818182</v>
      </c>
      <c r="S190" s="7">
        <f>+AV_PLAN[[#This Row],[TERMINO PLAN ACUMULADO]]/$G$471</f>
        <v>0.27272727272727271</v>
      </c>
      <c r="T190" s="7">
        <f t="shared" si="5"/>
        <v>6.25E-2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106</v>
      </c>
      <c r="F191">
        <v>1</v>
      </c>
      <c r="G191">
        <v>193</v>
      </c>
      <c r="H191">
        <v>0</v>
      </c>
      <c r="I191">
        <v>44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0.44537815126050423</v>
      </c>
      <c r="M191" s="4">
        <f>IFERROR(AV_PLAN[[#This Row],[TERMINO REAL ACUMULADO]]/AV_PLAN[[#This Row],[TERMINO PLAN ACUMULADO]],"")</f>
        <v>0.22797927461139897</v>
      </c>
      <c r="N191">
        <f>+AV_PLAN[[#This Row],[PLAN ACUMULADO]]-AV_PLAN[[#This Row],[INICIO REAL ACUMULADO]]</f>
        <v>132</v>
      </c>
      <c r="O191">
        <f>+AV_PLAN[[#This Row],[TERMINO PLAN ACUMULADO]]-AV_PLAN[[#This Row],[TERMINO REAL ACUMULADO]]</f>
        <v>149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0.15056818181818182</v>
      </c>
      <c r="S191" s="7">
        <f>+AV_PLAN[[#This Row],[TERMINO PLAN ACUMULADO]]/$G$471</f>
        <v>0.27414772727272729</v>
      </c>
      <c r="T191" s="7">
        <f t="shared" si="5"/>
        <v>6.25E-2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106</v>
      </c>
      <c r="F192">
        <v>2</v>
      </c>
      <c r="G192">
        <v>195</v>
      </c>
      <c r="H192">
        <v>0</v>
      </c>
      <c r="I192">
        <v>44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0.44166666666666665</v>
      </c>
      <c r="M192" s="4">
        <f>IFERROR(AV_PLAN[[#This Row],[TERMINO REAL ACUMULADO]]/AV_PLAN[[#This Row],[TERMINO PLAN ACUMULADO]],"")</f>
        <v>0.22564102564102564</v>
      </c>
      <c r="N192">
        <f>+AV_PLAN[[#This Row],[PLAN ACUMULADO]]-AV_PLAN[[#This Row],[INICIO REAL ACUMULADO]]</f>
        <v>134</v>
      </c>
      <c r="O192">
        <f>+AV_PLAN[[#This Row],[TERMINO PLAN ACUMULADO]]-AV_PLAN[[#This Row],[TERMINO REAL ACUMULADO]]</f>
        <v>151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0.15056818181818182</v>
      </c>
      <c r="S192" s="7">
        <f>+AV_PLAN[[#This Row],[TERMINO PLAN ACUMULADO]]/$G$471</f>
        <v>0.27698863636363635</v>
      </c>
      <c r="T192" s="7">
        <f t="shared" si="5"/>
        <v>6.25E-2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106</v>
      </c>
      <c r="F193">
        <v>3</v>
      </c>
      <c r="G193">
        <v>198</v>
      </c>
      <c r="H193">
        <v>0</v>
      </c>
      <c r="I193">
        <v>44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0.43621399176954734</v>
      </c>
      <c r="M193" s="4">
        <f>IFERROR(AV_PLAN[[#This Row],[TERMINO REAL ACUMULADO]]/AV_PLAN[[#This Row],[TERMINO PLAN ACUMULADO]],"")</f>
        <v>0.22222222222222221</v>
      </c>
      <c r="N193">
        <f>+AV_PLAN[[#This Row],[PLAN ACUMULADO]]-AV_PLAN[[#This Row],[INICIO REAL ACUMULADO]]</f>
        <v>137</v>
      </c>
      <c r="O193">
        <f>+AV_PLAN[[#This Row],[TERMINO PLAN ACUMULADO]]-AV_PLAN[[#This Row],[TERMINO REAL ACUMULADO]]</f>
        <v>154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0.15056818181818182</v>
      </c>
      <c r="S193" s="7">
        <f>+AV_PLAN[[#This Row],[TERMINO PLAN ACUMULADO]]/$G$471</f>
        <v>0.28125</v>
      </c>
      <c r="T193" s="7">
        <f t="shared" si="5"/>
        <v>6.25E-2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106</v>
      </c>
      <c r="F194">
        <v>2</v>
      </c>
      <c r="G194">
        <v>200</v>
      </c>
      <c r="H194">
        <v>0</v>
      </c>
      <c r="I194">
        <v>44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0.43265306122448982</v>
      </c>
      <c r="M194" s="4">
        <f>IFERROR(AV_PLAN[[#This Row],[TERMINO REAL ACUMULADO]]/AV_PLAN[[#This Row],[TERMINO PLAN ACUMULADO]],"")</f>
        <v>0.22</v>
      </c>
      <c r="N194">
        <f>+AV_PLAN[[#This Row],[PLAN ACUMULADO]]-AV_PLAN[[#This Row],[INICIO REAL ACUMULADO]]</f>
        <v>139</v>
      </c>
      <c r="O194">
        <f>+AV_PLAN[[#This Row],[TERMINO PLAN ACUMULADO]]-AV_PLAN[[#This Row],[TERMINO REAL ACUMULADO]]</f>
        <v>156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0.15056818181818182</v>
      </c>
      <c r="S194" s="7">
        <f>+AV_PLAN[[#This Row],[TERMINO PLAN ACUMULADO]]/$G$471</f>
        <v>0.28409090909090912</v>
      </c>
      <c r="T194" s="7">
        <f t="shared" ref="T194:T257" si="7">IF(H194="",NA(),I194/$G$471)</f>
        <v>6.25E-2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106</v>
      </c>
      <c r="F195">
        <v>1</v>
      </c>
      <c r="G195">
        <v>201</v>
      </c>
      <c r="H195">
        <v>0</v>
      </c>
      <c r="I195">
        <v>44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0.42741935483870969</v>
      </c>
      <c r="M195" s="4">
        <f>IFERROR(AV_PLAN[[#This Row],[TERMINO REAL ACUMULADO]]/AV_PLAN[[#This Row],[TERMINO PLAN ACUMULADO]],"")</f>
        <v>0.21890547263681592</v>
      </c>
      <c r="N195">
        <f>+AV_PLAN[[#This Row],[PLAN ACUMULADO]]-AV_PLAN[[#This Row],[INICIO REAL ACUMULADO]]</f>
        <v>142</v>
      </c>
      <c r="O195">
        <f>+AV_PLAN[[#This Row],[TERMINO PLAN ACUMULADO]]-AV_PLAN[[#This Row],[TERMINO REAL ACUMULADO]]</f>
        <v>157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0.15056818181818182</v>
      </c>
      <c r="S195" s="7">
        <f>+AV_PLAN[[#This Row],[TERMINO PLAN ACUMULADO]]/$G$471</f>
        <v>0.28551136363636365</v>
      </c>
      <c r="T195" s="7">
        <f t="shared" si="7"/>
        <v>6.25E-2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106</v>
      </c>
      <c r="F196">
        <v>2</v>
      </c>
      <c r="G196">
        <v>203</v>
      </c>
      <c r="H196">
        <v>0</v>
      </c>
      <c r="I196">
        <v>44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0.42741935483870969</v>
      </c>
      <c r="M196" s="4">
        <f>IFERROR(AV_PLAN[[#This Row],[TERMINO REAL ACUMULADO]]/AV_PLAN[[#This Row],[TERMINO PLAN ACUMULADO]],"")</f>
        <v>0.21674876847290642</v>
      </c>
      <c r="N196">
        <f>+AV_PLAN[[#This Row],[PLAN ACUMULADO]]-AV_PLAN[[#This Row],[INICIO REAL ACUMULADO]]</f>
        <v>142</v>
      </c>
      <c r="O196">
        <f>+AV_PLAN[[#This Row],[TERMINO PLAN ACUMULADO]]-AV_PLAN[[#This Row],[TERMINO REAL ACUMULADO]]</f>
        <v>159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0.15056818181818182</v>
      </c>
      <c r="S196" s="7">
        <f>+AV_PLAN[[#This Row],[TERMINO PLAN ACUMULADO]]/$G$471</f>
        <v>0.28835227272727271</v>
      </c>
      <c r="T196" s="7">
        <f t="shared" si="7"/>
        <v>6.25E-2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106</v>
      </c>
      <c r="F197">
        <v>3</v>
      </c>
      <c r="G197">
        <v>206</v>
      </c>
      <c r="H197">
        <v>0</v>
      </c>
      <c r="I197">
        <v>44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0.42741935483870969</v>
      </c>
      <c r="M197" s="4">
        <f>IFERROR(AV_PLAN[[#This Row],[TERMINO REAL ACUMULADO]]/AV_PLAN[[#This Row],[TERMINO PLAN ACUMULADO]],"")</f>
        <v>0.21359223300970873</v>
      </c>
      <c r="N197">
        <f>+AV_PLAN[[#This Row],[PLAN ACUMULADO]]-AV_PLAN[[#This Row],[INICIO REAL ACUMULADO]]</f>
        <v>142</v>
      </c>
      <c r="O197">
        <f>+AV_PLAN[[#This Row],[TERMINO PLAN ACUMULADO]]-AV_PLAN[[#This Row],[TERMINO REAL ACUMULADO]]</f>
        <v>162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0.15056818181818182</v>
      </c>
      <c r="S197" s="7">
        <f>+AV_PLAN[[#This Row],[TERMINO PLAN ACUMULADO]]/$G$471</f>
        <v>0.29261363636363635</v>
      </c>
      <c r="T197" s="7">
        <f t="shared" si="7"/>
        <v>6.25E-2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106</v>
      </c>
      <c r="F198">
        <v>0</v>
      </c>
      <c r="G198">
        <v>206</v>
      </c>
      <c r="H198">
        <v>0</v>
      </c>
      <c r="I198">
        <v>44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0.42399999999999999</v>
      </c>
      <c r="M198" s="4">
        <f>IFERROR(AV_PLAN[[#This Row],[TERMINO REAL ACUMULADO]]/AV_PLAN[[#This Row],[TERMINO PLAN ACUMULADO]],"")</f>
        <v>0.21359223300970873</v>
      </c>
      <c r="N198">
        <f>+AV_PLAN[[#This Row],[PLAN ACUMULADO]]-AV_PLAN[[#This Row],[INICIO REAL ACUMULADO]]</f>
        <v>144</v>
      </c>
      <c r="O198">
        <f>+AV_PLAN[[#This Row],[TERMINO PLAN ACUMULADO]]-AV_PLAN[[#This Row],[TERMINO REAL ACUMULADO]]</f>
        <v>162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0.15056818181818182</v>
      </c>
      <c r="S198" s="7">
        <f>+AV_PLAN[[#This Row],[TERMINO PLAN ACUMULADO]]/$G$471</f>
        <v>0.29261363636363635</v>
      </c>
      <c r="T198" s="7">
        <f t="shared" si="7"/>
        <v>6.25E-2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106</v>
      </c>
      <c r="F199">
        <v>2</v>
      </c>
      <c r="G199">
        <v>208</v>
      </c>
      <c r="H199">
        <v>0</v>
      </c>
      <c r="I199">
        <v>44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0.4189723320158103</v>
      </c>
      <c r="M199" s="4">
        <f>IFERROR(AV_PLAN[[#This Row],[TERMINO REAL ACUMULADO]]/AV_PLAN[[#This Row],[TERMINO PLAN ACUMULADO]],"")</f>
        <v>0.21153846153846154</v>
      </c>
      <c r="N199">
        <f>+AV_PLAN[[#This Row],[PLAN ACUMULADO]]-AV_PLAN[[#This Row],[INICIO REAL ACUMULADO]]</f>
        <v>147</v>
      </c>
      <c r="O199">
        <f>+AV_PLAN[[#This Row],[TERMINO PLAN ACUMULADO]]-AV_PLAN[[#This Row],[TERMINO REAL ACUMULADO]]</f>
        <v>164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0.15056818181818182</v>
      </c>
      <c r="S199" s="7">
        <f>+AV_PLAN[[#This Row],[TERMINO PLAN ACUMULADO]]/$G$471</f>
        <v>0.29545454545454547</v>
      </c>
      <c r="T199" s="7">
        <f t="shared" si="7"/>
        <v>6.25E-2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106</v>
      </c>
      <c r="F200">
        <v>2</v>
      </c>
      <c r="G200">
        <v>210</v>
      </c>
      <c r="H200">
        <v>0</v>
      </c>
      <c r="I200">
        <v>44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0.4140625</v>
      </c>
      <c r="M200" s="4">
        <f>IFERROR(AV_PLAN[[#This Row],[TERMINO REAL ACUMULADO]]/AV_PLAN[[#This Row],[TERMINO PLAN ACUMULADO]],"")</f>
        <v>0.20952380952380953</v>
      </c>
      <c r="N200">
        <f>+AV_PLAN[[#This Row],[PLAN ACUMULADO]]-AV_PLAN[[#This Row],[INICIO REAL ACUMULADO]]</f>
        <v>150</v>
      </c>
      <c r="O200">
        <f>+AV_PLAN[[#This Row],[TERMINO PLAN ACUMULADO]]-AV_PLAN[[#This Row],[TERMINO REAL ACUMULADO]]</f>
        <v>166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0.15056818181818182</v>
      </c>
      <c r="S200" s="7">
        <f>+AV_PLAN[[#This Row],[TERMINO PLAN ACUMULADO]]/$G$471</f>
        <v>0.29829545454545453</v>
      </c>
      <c r="T200" s="7">
        <f t="shared" si="7"/>
        <v>6.25E-2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106</v>
      </c>
      <c r="F201">
        <v>3</v>
      </c>
      <c r="G201">
        <v>213</v>
      </c>
      <c r="H201">
        <v>0</v>
      </c>
      <c r="I201">
        <v>44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0.40926640926640928</v>
      </c>
      <c r="M201" s="4">
        <f>IFERROR(AV_PLAN[[#This Row],[TERMINO REAL ACUMULADO]]/AV_PLAN[[#This Row],[TERMINO PLAN ACUMULADO]],"")</f>
        <v>0.20657276995305165</v>
      </c>
      <c r="N201">
        <f>+AV_PLAN[[#This Row],[PLAN ACUMULADO]]-AV_PLAN[[#This Row],[INICIO REAL ACUMULADO]]</f>
        <v>153</v>
      </c>
      <c r="O201">
        <f>+AV_PLAN[[#This Row],[TERMINO PLAN ACUMULADO]]-AV_PLAN[[#This Row],[TERMINO REAL ACUMULADO]]</f>
        <v>169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0.15056818181818182</v>
      </c>
      <c r="S201" s="7">
        <f>+AV_PLAN[[#This Row],[TERMINO PLAN ACUMULADO]]/$G$471</f>
        <v>0.30255681818181818</v>
      </c>
      <c r="T201" s="7">
        <f t="shared" si="7"/>
        <v>6.25E-2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106</v>
      </c>
      <c r="F202">
        <v>0</v>
      </c>
      <c r="G202">
        <v>213</v>
      </c>
      <c r="H202">
        <v>0</v>
      </c>
      <c r="I202">
        <v>44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0.40458015267175573</v>
      </c>
      <c r="M202" s="4">
        <f>IFERROR(AV_PLAN[[#This Row],[TERMINO REAL ACUMULADO]]/AV_PLAN[[#This Row],[TERMINO PLAN ACUMULADO]],"")</f>
        <v>0.20657276995305165</v>
      </c>
      <c r="N202">
        <f>+AV_PLAN[[#This Row],[PLAN ACUMULADO]]-AV_PLAN[[#This Row],[INICIO REAL ACUMULADO]]</f>
        <v>156</v>
      </c>
      <c r="O202">
        <f>+AV_PLAN[[#This Row],[TERMINO PLAN ACUMULADO]]-AV_PLAN[[#This Row],[TERMINO REAL ACUMULADO]]</f>
        <v>169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0.15056818181818182</v>
      </c>
      <c r="S202" s="7">
        <f>+AV_PLAN[[#This Row],[TERMINO PLAN ACUMULADO]]/$G$471</f>
        <v>0.30255681818181818</v>
      </c>
      <c r="T202" s="7">
        <f t="shared" si="7"/>
        <v>6.25E-2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106</v>
      </c>
      <c r="F203">
        <v>2</v>
      </c>
      <c r="G203">
        <v>215</v>
      </c>
      <c r="H203">
        <v>0</v>
      </c>
      <c r="I203">
        <v>44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0.40458015267175573</v>
      </c>
      <c r="M203" s="4">
        <f>IFERROR(AV_PLAN[[#This Row],[TERMINO REAL ACUMULADO]]/AV_PLAN[[#This Row],[TERMINO PLAN ACUMULADO]],"")</f>
        <v>0.20465116279069767</v>
      </c>
      <c r="N203">
        <f>+AV_PLAN[[#This Row],[PLAN ACUMULADO]]-AV_PLAN[[#This Row],[INICIO REAL ACUMULADO]]</f>
        <v>156</v>
      </c>
      <c r="O203">
        <f>+AV_PLAN[[#This Row],[TERMINO PLAN ACUMULADO]]-AV_PLAN[[#This Row],[TERMINO REAL ACUMULADO]]</f>
        <v>171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0.15056818181818182</v>
      </c>
      <c r="S203" s="7">
        <f>+AV_PLAN[[#This Row],[TERMINO PLAN ACUMULADO]]/$G$471</f>
        <v>0.30539772727272729</v>
      </c>
      <c r="T203" s="7">
        <f t="shared" si="7"/>
        <v>6.25E-2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106</v>
      </c>
      <c r="F204">
        <v>3</v>
      </c>
      <c r="G204">
        <v>218</v>
      </c>
      <c r="H204">
        <v>0</v>
      </c>
      <c r="I204">
        <v>44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0.40458015267175573</v>
      </c>
      <c r="M204" s="4">
        <f>IFERROR(AV_PLAN[[#This Row],[TERMINO REAL ACUMULADO]]/AV_PLAN[[#This Row],[TERMINO PLAN ACUMULADO]],"")</f>
        <v>0.20183486238532111</v>
      </c>
      <c r="N204">
        <f>+AV_PLAN[[#This Row],[PLAN ACUMULADO]]-AV_PLAN[[#This Row],[INICIO REAL ACUMULADO]]</f>
        <v>156</v>
      </c>
      <c r="O204">
        <f>+AV_PLAN[[#This Row],[TERMINO PLAN ACUMULADO]]-AV_PLAN[[#This Row],[TERMINO REAL ACUMULADO]]</f>
        <v>174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0.15056818181818182</v>
      </c>
      <c r="S204" s="7">
        <f>+AV_PLAN[[#This Row],[TERMINO PLAN ACUMULADO]]/$G$471</f>
        <v>0.30965909090909088</v>
      </c>
      <c r="T204" s="7">
        <f t="shared" si="7"/>
        <v>6.25E-2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106</v>
      </c>
      <c r="F205">
        <v>1</v>
      </c>
      <c r="G205">
        <v>219</v>
      </c>
      <c r="H205">
        <v>0</v>
      </c>
      <c r="I205">
        <v>44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0.4</v>
      </c>
      <c r="M205" s="4">
        <f>IFERROR(AV_PLAN[[#This Row],[TERMINO REAL ACUMULADO]]/AV_PLAN[[#This Row],[TERMINO PLAN ACUMULADO]],"")</f>
        <v>0.20091324200913241</v>
      </c>
      <c r="N205">
        <f>+AV_PLAN[[#This Row],[PLAN ACUMULADO]]-AV_PLAN[[#This Row],[INICIO REAL ACUMULADO]]</f>
        <v>159</v>
      </c>
      <c r="O205">
        <f>+AV_PLAN[[#This Row],[TERMINO PLAN ACUMULADO]]-AV_PLAN[[#This Row],[TERMINO REAL ACUMULADO]]</f>
        <v>175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0.15056818181818182</v>
      </c>
      <c r="S205" s="7">
        <f>+AV_PLAN[[#This Row],[TERMINO PLAN ACUMULADO]]/$G$471</f>
        <v>0.31107954545454547</v>
      </c>
      <c r="T205" s="7">
        <f t="shared" si="7"/>
        <v>6.25E-2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106</v>
      </c>
      <c r="F206">
        <v>1</v>
      </c>
      <c r="G206">
        <v>220</v>
      </c>
      <c r="H206">
        <v>0</v>
      </c>
      <c r="I206">
        <v>44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0.39552238805970147</v>
      </c>
      <c r="M206" s="4">
        <f>IFERROR(AV_PLAN[[#This Row],[TERMINO REAL ACUMULADO]]/AV_PLAN[[#This Row],[TERMINO PLAN ACUMULADO]],"")</f>
        <v>0.2</v>
      </c>
      <c r="N206">
        <f>+AV_PLAN[[#This Row],[PLAN ACUMULADO]]-AV_PLAN[[#This Row],[INICIO REAL ACUMULADO]]</f>
        <v>162</v>
      </c>
      <c r="O206">
        <f>+AV_PLAN[[#This Row],[TERMINO PLAN ACUMULADO]]-AV_PLAN[[#This Row],[TERMINO REAL ACUMULADO]]</f>
        <v>176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0.15056818181818182</v>
      </c>
      <c r="S206" s="7">
        <f>+AV_PLAN[[#This Row],[TERMINO PLAN ACUMULADO]]/$G$471</f>
        <v>0.3125</v>
      </c>
      <c r="T206" s="7">
        <f t="shared" si="7"/>
        <v>6.25E-2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106</v>
      </c>
      <c r="F207">
        <v>3</v>
      </c>
      <c r="G207">
        <v>223</v>
      </c>
      <c r="H207">
        <v>0</v>
      </c>
      <c r="I207">
        <v>44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0.39114391143911437</v>
      </c>
      <c r="M207" s="4">
        <f>IFERROR(AV_PLAN[[#This Row],[TERMINO REAL ACUMULADO]]/AV_PLAN[[#This Row],[TERMINO PLAN ACUMULADO]],"")</f>
        <v>0.19730941704035873</v>
      </c>
      <c r="N207">
        <f>+AV_PLAN[[#This Row],[PLAN ACUMULADO]]-AV_PLAN[[#This Row],[INICIO REAL ACUMULADO]]</f>
        <v>165</v>
      </c>
      <c r="O207">
        <f>+AV_PLAN[[#This Row],[TERMINO PLAN ACUMULADO]]-AV_PLAN[[#This Row],[TERMINO REAL ACUMULADO]]</f>
        <v>179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0.15056818181818182</v>
      </c>
      <c r="S207" s="7">
        <f>+AV_PLAN[[#This Row],[TERMINO PLAN ACUMULADO]]/$G$471</f>
        <v>0.31676136363636365</v>
      </c>
      <c r="T207" s="7">
        <f t="shared" si="7"/>
        <v>6.25E-2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106</v>
      </c>
      <c r="F208">
        <v>2</v>
      </c>
      <c r="G208">
        <v>225</v>
      </c>
      <c r="H208">
        <v>0</v>
      </c>
      <c r="I208">
        <v>44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0.38686131386861317</v>
      </c>
      <c r="M208" s="4">
        <f>IFERROR(AV_PLAN[[#This Row],[TERMINO REAL ACUMULADO]]/AV_PLAN[[#This Row],[TERMINO PLAN ACUMULADO]],"")</f>
        <v>0.19555555555555557</v>
      </c>
      <c r="N208">
        <f>+AV_PLAN[[#This Row],[PLAN ACUMULADO]]-AV_PLAN[[#This Row],[INICIO REAL ACUMULADO]]</f>
        <v>168</v>
      </c>
      <c r="O208">
        <f>+AV_PLAN[[#This Row],[TERMINO PLAN ACUMULADO]]-AV_PLAN[[#This Row],[TERMINO REAL ACUMULADO]]</f>
        <v>181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0.15056818181818182</v>
      </c>
      <c r="S208" s="7">
        <f>+AV_PLAN[[#This Row],[TERMINO PLAN ACUMULADO]]/$G$471</f>
        <v>0.31960227272727271</v>
      </c>
      <c r="T208" s="7">
        <f t="shared" si="7"/>
        <v>6.25E-2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106</v>
      </c>
      <c r="F209">
        <v>1</v>
      </c>
      <c r="G209">
        <v>226</v>
      </c>
      <c r="H209">
        <v>0</v>
      </c>
      <c r="I209">
        <v>44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0.38267148014440433</v>
      </c>
      <c r="M209" s="4">
        <f>IFERROR(AV_PLAN[[#This Row],[TERMINO REAL ACUMULADO]]/AV_PLAN[[#This Row],[TERMINO PLAN ACUMULADO]],"")</f>
        <v>0.19469026548672566</v>
      </c>
      <c r="N209">
        <f>+AV_PLAN[[#This Row],[PLAN ACUMULADO]]-AV_PLAN[[#This Row],[INICIO REAL ACUMULADO]]</f>
        <v>171</v>
      </c>
      <c r="O209">
        <f>+AV_PLAN[[#This Row],[TERMINO PLAN ACUMULADO]]-AV_PLAN[[#This Row],[TERMINO REAL ACUMULADO]]</f>
        <v>182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0.15056818181818182</v>
      </c>
      <c r="S209" s="7">
        <f>+AV_PLAN[[#This Row],[TERMINO PLAN ACUMULADO]]/$G$471</f>
        <v>0.32102272727272729</v>
      </c>
      <c r="T209" s="7">
        <f t="shared" si="7"/>
        <v>6.25E-2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106</v>
      </c>
      <c r="F210">
        <v>1</v>
      </c>
      <c r="G210">
        <v>227</v>
      </c>
      <c r="H210">
        <v>0</v>
      </c>
      <c r="I210">
        <v>44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0.38267148014440433</v>
      </c>
      <c r="M210" s="4">
        <f>IFERROR(AV_PLAN[[#This Row],[TERMINO REAL ACUMULADO]]/AV_PLAN[[#This Row],[TERMINO PLAN ACUMULADO]],"")</f>
        <v>0.19383259911894274</v>
      </c>
      <c r="N210">
        <f>+AV_PLAN[[#This Row],[PLAN ACUMULADO]]-AV_PLAN[[#This Row],[INICIO REAL ACUMULADO]]</f>
        <v>171</v>
      </c>
      <c r="O210">
        <f>+AV_PLAN[[#This Row],[TERMINO PLAN ACUMULADO]]-AV_PLAN[[#This Row],[TERMINO REAL ACUMULADO]]</f>
        <v>183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0.15056818181818182</v>
      </c>
      <c r="S210" s="7">
        <f>+AV_PLAN[[#This Row],[TERMINO PLAN ACUMULADO]]/$G$471</f>
        <v>0.32244318181818182</v>
      </c>
      <c r="T210" s="7">
        <f t="shared" si="7"/>
        <v>6.25E-2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106</v>
      </c>
      <c r="F211">
        <v>4</v>
      </c>
      <c r="G211">
        <v>231</v>
      </c>
      <c r="H211">
        <v>0</v>
      </c>
      <c r="I211">
        <v>44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0.38267148014440433</v>
      </c>
      <c r="M211" s="4">
        <f>IFERROR(AV_PLAN[[#This Row],[TERMINO REAL ACUMULADO]]/AV_PLAN[[#This Row],[TERMINO PLAN ACUMULADO]],"")</f>
        <v>0.19047619047619047</v>
      </c>
      <c r="N211">
        <f>+AV_PLAN[[#This Row],[PLAN ACUMULADO]]-AV_PLAN[[#This Row],[INICIO REAL ACUMULADO]]</f>
        <v>171</v>
      </c>
      <c r="O211">
        <f>+AV_PLAN[[#This Row],[TERMINO PLAN ACUMULADO]]-AV_PLAN[[#This Row],[TERMINO REAL ACUMULADO]]</f>
        <v>187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0.15056818181818182</v>
      </c>
      <c r="S211" s="7">
        <f>+AV_PLAN[[#This Row],[TERMINO PLAN ACUMULADO]]/$G$471</f>
        <v>0.328125</v>
      </c>
      <c r="T211" s="7">
        <f t="shared" si="7"/>
        <v>6.25E-2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106</v>
      </c>
      <c r="F212">
        <v>1</v>
      </c>
      <c r="G212">
        <v>232</v>
      </c>
      <c r="H212">
        <v>0</v>
      </c>
      <c r="I212">
        <v>44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0.37857142857142856</v>
      </c>
      <c r="M212" s="4">
        <f>IFERROR(AV_PLAN[[#This Row],[TERMINO REAL ACUMULADO]]/AV_PLAN[[#This Row],[TERMINO PLAN ACUMULADO]],"")</f>
        <v>0.18965517241379309</v>
      </c>
      <c r="N212">
        <f>+AV_PLAN[[#This Row],[PLAN ACUMULADO]]-AV_PLAN[[#This Row],[INICIO REAL ACUMULADO]]</f>
        <v>174</v>
      </c>
      <c r="O212">
        <f>+AV_PLAN[[#This Row],[TERMINO PLAN ACUMULADO]]-AV_PLAN[[#This Row],[TERMINO REAL ACUMULADO]]</f>
        <v>188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0.15056818181818182</v>
      </c>
      <c r="S212" s="7">
        <f>+AV_PLAN[[#This Row],[TERMINO PLAN ACUMULADO]]/$G$471</f>
        <v>0.32954545454545453</v>
      </c>
      <c r="T212" s="7">
        <f t="shared" si="7"/>
        <v>6.25E-2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106</v>
      </c>
      <c r="F213">
        <v>1</v>
      </c>
      <c r="G213">
        <v>233</v>
      </c>
      <c r="H213">
        <v>0</v>
      </c>
      <c r="I213">
        <v>44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0.37455830388692579</v>
      </c>
      <c r="M213" s="4">
        <f>IFERROR(AV_PLAN[[#This Row],[TERMINO REAL ACUMULADO]]/AV_PLAN[[#This Row],[TERMINO PLAN ACUMULADO]],"")</f>
        <v>0.18884120171673821</v>
      </c>
      <c r="N213">
        <f>+AV_PLAN[[#This Row],[PLAN ACUMULADO]]-AV_PLAN[[#This Row],[INICIO REAL ACUMULADO]]</f>
        <v>177</v>
      </c>
      <c r="O213">
        <f>+AV_PLAN[[#This Row],[TERMINO PLAN ACUMULADO]]-AV_PLAN[[#This Row],[TERMINO REAL ACUMULADO]]</f>
        <v>189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0.15056818181818182</v>
      </c>
      <c r="S213" s="7">
        <f>+AV_PLAN[[#This Row],[TERMINO PLAN ACUMULADO]]/$G$471</f>
        <v>0.33096590909090912</v>
      </c>
      <c r="T213" s="7">
        <f t="shared" si="7"/>
        <v>6.25E-2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106</v>
      </c>
      <c r="F214">
        <v>2</v>
      </c>
      <c r="G214">
        <v>235</v>
      </c>
      <c r="H214">
        <v>0</v>
      </c>
      <c r="I214">
        <v>44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0.37455830388692579</v>
      </c>
      <c r="M214" s="4">
        <f>IFERROR(AV_PLAN[[#This Row],[TERMINO REAL ACUMULADO]]/AV_PLAN[[#This Row],[TERMINO PLAN ACUMULADO]],"")</f>
        <v>0.18723404255319148</v>
      </c>
      <c r="N214">
        <f>+AV_PLAN[[#This Row],[PLAN ACUMULADO]]-AV_PLAN[[#This Row],[INICIO REAL ACUMULADO]]</f>
        <v>177</v>
      </c>
      <c r="O214">
        <f>+AV_PLAN[[#This Row],[TERMINO PLAN ACUMULADO]]-AV_PLAN[[#This Row],[TERMINO REAL ACUMULADO]]</f>
        <v>191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0.15056818181818182</v>
      </c>
      <c r="S214" s="7">
        <f>+AV_PLAN[[#This Row],[TERMINO PLAN ACUMULADO]]/$G$471</f>
        <v>0.33380681818181818</v>
      </c>
      <c r="T214" s="7">
        <f t="shared" si="7"/>
        <v>6.25E-2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106</v>
      </c>
      <c r="F215">
        <v>3</v>
      </c>
      <c r="G215">
        <v>238</v>
      </c>
      <c r="H215">
        <v>0</v>
      </c>
      <c r="I215">
        <v>44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0.37455830388692579</v>
      </c>
      <c r="M215" s="4">
        <f>IFERROR(AV_PLAN[[#This Row],[TERMINO REAL ACUMULADO]]/AV_PLAN[[#This Row],[TERMINO PLAN ACUMULADO]],"")</f>
        <v>0.18487394957983194</v>
      </c>
      <c r="N215">
        <f>+AV_PLAN[[#This Row],[PLAN ACUMULADO]]-AV_PLAN[[#This Row],[INICIO REAL ACUMULADO]]</f>
        <v>177</v>
      </c>
      <c r="O215">
        <f>+AV_PLAN[[#This Row],[TERMINO PLAN ACUMULADO]]-AV_PLAN[[#This Row],[TERMINO REAL ACUMULADO]]</f>
        <v>194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0.15056818181818182</v>
      </c>
      <c r="S215" s="7">
        <f>+AV_PLAN[[#This Row],[TERMINO PLAN ACUMULADO]]/$G$471</f>
        <v>0.33806818181818182</v>
      </c>
      <c r="T215" s="7">
        <f t="shared" si="7"/>
        <v>6.25E-2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106</v>
      </c>
      <c r="F216">
        <v>1</v>
      </c>
      <c r="G216">
        <v>239</v>
      </c>
      <c r="H216">
        <v>0</v>
      </c>
      <c r="I216">
        <v>44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0.37455830388692579</v>
      </c>
      <c r="M216" s="4">
        <f>IFERROR(AV_PLAN[[#This Row],[TERMINO REAL ACUMULADO]]/AV_PLAN[[#This Row],[TERMINO PLAN ACUMULADO]],"")</f>
        <v>0.18410041841004185</v>
      </c>
      <c r="N216">
        <f>+AV_PLAN[[#This Row],[PLAN ACUMULADO]]-AV_PLAN[[#This Row],[INICIO REAL ACUMULADO]]</f>
        <v>177</v>
      </c>
      <c r="O216">
        <f>+AV_PLAN[[#This Row],[TERMINO PLAN ACUMULADO]]-AV_PLAN[[#This Row],[TERMINO REAL ACUMULADO]]</f>
        <v>195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0.15056818181818182</v>
      </c>
      <c r="S216" s="7">
        <f>+AV_PLAN[[#This Row],[TERMINO PLAN ACUMULADO]]/$G$471</f>
        <v>0.33948863636363635</v>
      </c>
      <c r="T216" s="7">
        <f t="shared" si="7"/>
        <v>6.25E-2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106</v>
      </c>
      <c r="F217">
        <v>1</v>
      </c>
      <c r="G217">
        <v>240</v>
      </c>
      <c r="H217">
        <v>0</v>
      </c>
      <c r="I217">
        <v>44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0.37455830388692579</v>
      </c>
      <c r="M217" s="4">
        <f>IFERROR(AV_PLAN[[#This Row],[TERMINO REAL ACUMULADO]]/AV_PLAN[[#This Row],[TERMINO PLAN ACUMULADO]],"")</f>
        <v>0.18333333333333332</v>
      </c>
      <c r="N217">
        <f>+AV_PLAN[[#This Row],[PLAN ACUMULADO]]-AV_PLAN[[#This Row],[INICIO REAL ACUMULADO]]</f>
        <v>177</v>
      </c>
      <c r="O217">
        <f>+AV_PLAN[[#This Row],[TERMINO PLAN ACUMULADO]]-AV_PLAN[[#This Row],[TERMINO REAL ACUMULADO]]</f>
        <v>196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0.15056818181818182</v>
      </c>
      <c r="S217" s="7">
        <f>+AV_PLAN[[#This Row],[TERMINO PLAN ACUMULADO]]/$G$471</f>
        <v>0.34090909090909088</v>
      </c>
      <c r="T217" s="7">
        <f t="shared" si="7"/>
        <v>6.25E-2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106</v>
      </c>
      <c r="F218">
        <v>3</v>
      </c>
      <c r="G218">
        <v>243</v>
      </c>
      <c r="H218">
        <v>0</v>
      </c>
      <c r="I218">
        <v>44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0.37455830388692579</v>
      </c>
      <c r="M218" s="4">
        <f>IFERROR(AV_PLAN[[#This Row],[TERMINO REAL ACUMULADO]]/AV_PLAN[[#This Row],[TERMINO PLAN ACUMULADO]],"")</f>
        <v>0.18106995884773663</v>
      </c>
      <c r="N218">
        <f>+AV_PLAN[[#This Row],[PLAN ACUMULADO]]-AV_PLAN[[#This Row],[INICIO REAL ACUMULADO]]</f>
        <v>177</v>
      </c>
      <c r="O218">
        <f>+AV_PLAN[[#This Row],[TERMINO PLAN ACUMULADO]]-AV_PLAN[[#This Row],[TERMINO REAL ACUMULADO]]</f>
        <v>199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0.15056818181818182</v>
      </c>
      <c r="S218" s="7">
        <f>+AV_PLAN[[#This Row],[TERMINO PLAN ACUMULADO]]/$G$471</f>
        <v>0.34517045454545453</v>
      </c>
      <c r="T218" s="7">
        <f t="shared" si="7"/>
        <v>6.25E-2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106</v>
      </c>
      <c r="F219">
        <v>2</v>
      </c>
      <c r="G219">
        <v>245</v>
      </c>
      <c r="H219">
        <v>0</v>
      </c>
      <c r="I219">
        <v>44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0.37062937062937062</v>
      </c>
      <c r="M219" s="4">
        <f>IFERROR(AV_PLAN[[#This Row],[TERMINO REAL ACUMULADO]]/AV_PLAN[[#This Row],[TERMINO PLAN ACUMULADO]],"")</f>
        <v>0.17959183673469387</v>
      </c>
      <c r="N219">
        <f>+AV_PLAN[[#This Row],[PLAN ACUMULADO]]-AV_PLAN[[#This Row],[INICIO REAL ACUMULADO]]</f>
        <v>180</v>
      </c>
      <c r="O219">
        <f>+AV_PLAN[[#This Row],[TERMINO PLAN ACUMULADO]]-AV_PLAN[[#This Row],[TERMINO REAL ACUMULADO]]</f>
        <v>201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0.15056818181818182</v>
      </c>
      <c r="S219" s="7">
        <f>+AV_PLAN[[#This Row],[TERMINO PLAN ACUMULADO]]/$G$471</f>
        <v>0.34801136363636365</v>
      </c>
      <c r="T219" s="7">
        <f t="shared" si="7"/>
        <v>6.25E-2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106</v>
      </c>
      <c r="F220">
        <v>1</v>
      </c>
      <c r="G220">
        <v>246</v>
      </c>
      <c r="H220">
        <v>0</v>
      </c>
      <c r="I220">
        <v>44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0.36678200692041524</v>
      </c>
      <c r="M220" s="4">
        <f>IFERROR(AV_PLAN[[#This Row],[TERMINO REAL ACUMULADO]]/AV_PLAN[[#This Row],[TERMINO PLAN ACUMULADO]],"")</f>
        <v>0.17886178861788618</v>
      </c>
      <c r="N220">
        <f>+AV_PLAN[[#This Row],[PLAN ACUMULADO]]-AV_PLAN[[#This Row],[INICIO REAL ACUMULADO]]</f>
        <v>183</v>
      </c>
      <c r="O220">
        <f>+AV_PLAN[[#This Row],[TERMINO PLAN ACUMULADO]]-AV_PLAN[[#This Row],[TERMINO REAL ACUMULADO]]</f>
        <v>202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0.15056818181818182</v>
      </c>
      <c r="S220" s="7">
        <f>+AV_PLAN[[#This Row],[TERMINO PLAN ACUMULADO]]/$G$471</f>
        <v>0.34943181818181818</v>
      </c>
      <c r="T220" s="7">
        <f t="shared" si="7"/>
        <v>6.25E-2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106</v>
      </c>
      <c r="F221">
        <v>2</v>
      </c>
      <c r="G221">
        <v>248</v>
      </c>
      <c r="H221">
        <v>0</v>
      </c>
      <c r="I221">
        <v>44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0.36301369863013699</v>
      </c>
      <c r="M221" s="4">
        <f>IFERROR(AV_PLAN[[#This Row],[TERMINO REAL ACUMULADO]]/AV_PLAN[[#This Row],[TERMINO PLAN ACUMULADO]],"")</f>
        <v>0.17741935483870969</v>
      </c>
      <c r="N221">
        <f>+AV_PLAN[[#This Row],[PLAN ACUMULADO]]-AV_PLAN[[#This Row],[INICIO REAL ACUMULADO]]</f>
        <v>186</v>
      </c>
      <c r="O221">
        <f>+AV_PLAN[[#This Row],[TERMINO PLAN ACUMULADO]]-AV_PLAN[[#This Row],[TERMINO REAL ACUMULADO]]</f>
        <v>204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0.15056818181818182</v>
      </c>
      <c r="S221" s="7">
        <f>+AV_PLAN[[#This Row],[TERMINO PLAN ACUMULADO]]/$G$471</f>
        <v>0.35227272727272729</v>
      </c>
      <c r="T221" s="7">
        <f t="shared" si="7"/>
        <v>6.25E-2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106</v>
      </c>
      <c r="F222">
        <v>3</v>
      </c>
      <c r="G222">
        <v>251</v>
      </c>
      <c r="H222">
        <v>0</v>
      </c>
      <c r="I222">
        <v>44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0.35932203389830508</v>
      </c>
      <c r="M222" s="4">
        <f>IFERROR(AV_PLAN[[#This Row],[TERMINO REAL ACUMULADO]]/AV_PLAN[[#This Row],[TERMINO PLAN ACUMULADO]],"")</f>
        <v>0.1752988047808765</v>
      </c>
      <c r="N222">
        <f>+AV_PLAN[[#This Row],[PLAN ACUMULADO]]-AV_PLAN[[#This Row],[INICIO REAL ACUMULADO]]</f>
        <v>189</v>
      </c>
      <c r="O222">
        <f>+AV_PLAN[[#This Row],[TERMINO PLAN ACUMULADO]]-AV_PLAN[[#This Row],[TERMINO REAL ACUMULADO]]</f>
        <v>207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0.15056818181818182</v>
      </c>
      <c r="S222" s="7">
        <f>+AV_PLAN[[#This Row],[TERMINO PLAN ACUMULADO]]/$G$471</f>
        <v>0.35653409090909088</v>
      </c>
      <c r="T222" s="7">
        <f t="shared" si="7"/>
        <v>6.25E-2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106</v>
      </c>
      <c r="F223">
        <v>2</v>
      </c>
      <c r="G223">
        <v>253</v>
      </c>
      <c r="H223">
        <v>0</v>
      </c>
      <c r="I223">
        <v>44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0.35570469798657717</v>
      </c>
      <c r="M223" s="4">
        <f>IFERROR(AV_PLAN[[#This Row],[TERMINO REAL ACUMULADO]]/AV_PLAN[[#This Row],[TERMINO PLAN ACUMULADO]],"")</f>
        <v>0.17391304347826086</v>
      </c>
      <c r="N223">
        <f>+AV_PLAN[[#This Row],[PLAN ACUMULADO]]-AV_PLAN[[#This Row],[INICIO REAL ACUMULADO]]</f>
        <v>192</v>
      </c>
      <c r="O223">
        <f>+AV_PLAN[[#This Row],[TERMINO PLAN ACUMULADO]]-AV_PLAN[[#This Row],[TERMINO REAL ACUMULADO]]</f>
        <v>209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0.15056818181818182</v>
      </c>
      <c r="S223" s="7">
        <f>+AV_PLAN[[#This Row],[TERMINO PLAN ACUMULADO]]/$G$471</f>
        <v>0.359375</v>
      </c>
      <c r="T223" s="7">
        <f t="shared" si="7"/>
        <v>6.25E-2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106</v>
      </c>
      <c r="F224">
        <v>0</v>
      </c>
      <c r="G224">
        <v>253</v>
      </c>
      <c r="H224">
        <v>0</v>
      </c>
      <c r="I224">
        <v>44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0.35570469798657717</v>
      </c>
      <c r="M224" s="4">
        <f>IFERROR(AV_PLAN[[#This Row],[TERMINO REAL ACUMULADO]]/AV_PLAN[[#This Row],[TERMINO PLAN ACUMULADO]],"")</f>
        <v>0.17391304347826086</v>
      </c>
      <c r="N224">
        <f>+AV_PLAN[[#This Row],[PLAN ACUMULADO]]-AV_PLAN[[#This Row],[INICIO REAL ACUMULADO]]</f>
        <v>192</v>
      </c>
      <c r="O224">
        <f>+AV_PLAN[[#This Row],[TERMINO PLAN ACUMULADO]]-AV_PLAN[[#This Row],[TERMINO REAL ACUMULADO]]</f>
        <v>209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0.15056818181818182</v>
      </c>
      <c r="S224" s="7">
        <f>+AV_PLAN[[#This Row],[TERMINO PLAN ACUMULADO]]/$G$471</f>
        <v>0.359375</v>
      </c>
      <c r="T224" s="7">
        <f t="shared" si="7"/>
        <v>6.25E-2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106</v>
      </c>
      <c r="F225">
        <v>4</v>
      </c>
      <c r="G225">
        <v>257</v>
      </c>
      <c r="H225">
        <v>0</v>
      </c>
      <c r="I225">
        <v>44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0.35570469798657717</v>
      </c>
      <c r="M225" s="4">
        <f>IFERROR(AV_PLAN[[#This Row],[TERMINO REAL ACUMULADO]]/AV_PLAN[[#This Row],[TERMINO PLAN ACUMULADO]],"")</f>
        <v>0.17120622568093385</v>
      </c>
      <c r="N225">
        <f>+AV_PLAN[[#This Row],[PLAN ACUMULADO]]-AV_PLAN[[#This Row],[INICIO REAL ACUMULADO]]</f>
        <v>192</v>
      </c>
      <c r="O225">
        <f>+AV_PLAN[[#This Row],[TERMINO PLAN ACUMULADO]]-AV_PLAN[[#This Row],[TERMINO REAL ACUMULADO]]</f>
        <v>213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0.15056818181818182</v>
      </c>
      <c r="S225" s="7">
        <f>+AV_PLAN[[#This Row],[TERMINO PLAN ACUMULADO]]/$G$471</f>
        <v>0.36505681818181818</v>
      </c>
      <c r="T225" s="7">
        <f t="shared" si="7"/>
        <v>6.25E-2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106</v>
      </c>
      <c r="F226">
        <v>1</v>
      </c>
      <c r="G226">
        <v>258</v>
      </c>
      <c r="H226">
        <v>0</v>
      </c>
      <c r="I226">
        <v>44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0.35215946843853818</v>
      </c>
      <c r="M226" s="4">
        <f>IFERROR(AV_PLAN[[#This Row],[TERMINO REAL ACUMULADO]]/AV_PLAN[[#This Row],[TERMINO PLAN ACUMULADO]],"")</f>
        <v>0.17054263565891473</v>
      </c>
      <c r="N226">
        <f>+AV_PLAN[[#This Row],[PLAN ACUMULADO]]-AV_PLAN[[#This Row],[INICIO REAL ACUMULADO]]</f>
        <v>195</v>
      </c>
      <c r="O226">
        <f>+AV_PLAN[[#This Row],[TERMINO PLAN ACUMULADO]]-AV_PLAN[[#This Row],[TERMINO REAL ACUMULADO]]</f>
        <v>214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0.15056818181818182</v>
      </c>
      <c r="S226" s="7">
        <f>+AV_PLAN[[#This Row],[TERMINO PLAN ACUMULADO]]/$G$471</f>
        <v>0.36647727272727271</v>
      </c>
      <c r="T226" s="7">
        <f t="shared" si="7"/>
        <v>6.25E-2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106</v>
      </c>
      <c r="F227">
        <v>1</v>
      </c>
      <c r="G227">
        <v>259</v>
      </c>
      <c r="H227">
        <v>0</v>
      </c>
      <c r="I227">
        <v>44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0.34868421052631576</v>
      </c>
      <c r="M227" s="4">
        <f>IFERROR(AV_PLAN[[#This Row],[TERMINO REAL ACUMULADO]]/AV_PLAN[[#This Row],[TERMINO PLAN ACUMULADO]],"")</f>
        <v>0.16988416988416988</v>
      </c>
      <c r="N227">
        <f>+AV_PLAN[[#This Row],[PLAN ACUMULADO]]-AV_PLAN[[#This Row],[INICIO REAL ACUMULADO]]</f>
        <v>198</v>
      </c>
      <c r="O227">
        <f>+AV_PLAN[[#This Row],[TERMINO PLAN ACUMULADO]]-AV_PLAN[[#This Row],[TERMINO REAL ACUMULADO]]</f>
        <v>215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0.15056818181818182</v>
      </c>
      <c r="S227" s="7">
        <f>+AV_PLAN[[#This Row],[TERMINO PLAN ACUMULADO]]/$G$471</f>
        <v>0.36789772727272729</v>
      </c>
      <c r="T227" s="7">
        <f t="shared" si="7"/>
        <v>6.25E-2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106</v>
      </c>
      <c r="F228">
        <v>3</v>
      </c>
      <c r="G228">
        <v>262</v>
      </c>
      <c r="H228">
        <v>0</v>
      </c>
      <c r="I228">
        <v>44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0.34527687296416937</v>
      </c>
      <c r="M228" s="4">
        <f>IFERROR(AV_PLAN[[#This Row],[TERMINO REAL ACUMULADO]]/AV_PLAN[[#This Row],[TERMINO PLAN ACUMULADO]],"")</f>
        <v>0.16793893129770993</v>
      </c>
      <c r="N228">
        <f>+AV_PLAN[[#This Row],[PLAN ACUMULADO]]-AV_PLAN[[#This Row],[INICIO REAL ACUMULADO]]</f>
        <v>201</v>
      </c>
      <c r="O228">
        <f>+AV_PLAN[[#This Row],[TERMINO PLAN ACUMULADO]]-AV_PLAN[[#This Row],[TERMINO REAL ACUMULADO]]</f>
        <v>218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0.15056818181818182</v>
      </c>
      <c r="S228" s="7">
        <f>+AV_PLAN[[#This Row],[TERMINO PLAN ACUMULADO]]/$G$471</f>
        <v>0.37215909090909088</v>
      </c>
      <c r="T228" s="7">
        <f t="shared" si="7"/>
        <v>6.25E-2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106</v>
      </c>
      <c r="F229">
        <v>3</v>
      </c>
      <c r="G229">
        <v>265</v>
      </c>
      <c r="H229">
        <v>0</v>
      </c>
      <c r="I229">
        <v>44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0.34193548387096773</v>
      </c>
      <c r="M229" s="4">
        <f>IFERROR(AV_PLAN[[#This Row],[TERMINO REAL ACUMULADO]]/AV_PLAN[[#This Row],[TERMINO PLAN ACUMULADO]],"")</f>
        <v>0.16603773584905659</v>
      </c>
      <c r="N229">
        <f>+AV_PLAN[[#This Row],[PLAN ACUMULADO]]-AV_PLAN[[#This Row],[INICIO REAL ACUMULADO]]</f>
        <v>204</v>
      </c>
      <c r="O229">
        <f>+AV_PLAN[[#This Row],[TERMINO PLAN ACUMULADO]]-AV_PLAN[[#This Row],[TERMINO REAL ACUMULADO]]</f>
        <v>221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0.15056818181818182</v>
      </c>
      <c r="S229" s="7">
        <f>+AV_PLAN[[#This Row],[TERMINO PLAN ACUMULADO]]/$G$471</f>
        <v>0.37642045454545453</v>
      </c>
      <c r="T229" s="7">
        <f t="shared" si="7"/>
        <v>6.25E-2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106</v>
      </c>
      <c r="F230">
        <v>2</v>
      </c>
      <c r="G230">
        <v>267</v>
      </c>
      <c r="H230">
        <v>0</v>
      </c>
      <c r="I230">
        <v>44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0.33865814696485624</v>
      </c>
      <c r="M230" s="4">
        <f>IFERROR(AV_PLAN[[#This Row],[TERMINO REAL ACUMULADO]]/AV_PLAN[[#This Row],[TERMINO PLAN ACUMULADO]],"")</f>
        <v>0.16479400749063669</v>
      </c>
      <c r="N230">
        <f>+AV_PLAN[[#This Row],[PLAN ACUMULADO]]-AV_PLAN[[#This Row],[INICIO REAL ACUMULADO]]</f>
        <v>207</v>
      </c>
      <c r="O230">
        <f>+AV_PLAN[[#This Row],[TERMINO PLAN ACUMULADO]]-AV_PLAN[[#This Row],[TERMINO REAL ACUMULADO]]</f>
        <v>223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0.15056818181818182</v>
      </c>
      <c r="S230" s="7">
        <f>+AV_PLAN[[#This Row],[TERMINO PLAN ACUMULADO]]/$G$471</f>
        <v>0.37926136363636365</v>
      </c>
      <c r="T230" s="7">
        <f t="shared" si="7"/>
        <v>6.25E-2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106</v>
      </c>
      <c r="F231">
        <v>2</v>
      </c>
      <c r="G231">
        <v>269</v>
      </c>
      <c r="H231">
        <v>0</v>
      </c>
      <c r="I231">
        <v>44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0.33865814696485624</v>
      </c>
      <c r="M231" s="4">
        <f>IFERROR(AV_PLAN[[#This Row],[TERMINO REAL ACUMULADO]]/AV_PLAN[[#This Row],[TERMINO PLAN ACUMULADO]],"")</f>
        <v>0.16356877323420074</v>
      </c>
      <c r="N231">
        <f>+AV_PLAN[[#This Row],[PLAN ACUMULADO]]-AV_PLAN[[#This Row],[INICIO REAL ACUMULADO]]</f>
        <v>207</v>
      </c>
      <c r="O231">
        <f>+AV_PLAN[[#This Row],[TERMINO PLAN ACUMULADO]]-AV_PLAN[[#This Row],[TERMINO REAL ACUMULADO]]</f>
        <v>225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0.15056818181818182</v>
      </c>
      <c r="S231" s="7">
        <f>+AV_PLAN[[#This Row],[TERMINO PLAN ACUMULADO]]/$G$471</f>
        <v>0.38210227272727271</v>
      </c>
      <c r="T231" s="7">
        <f t="shared" si="7"/>
        <v>6.25E-2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106</v>
      </c>
      <c r="F232">
        <v>2</v>
      </c>
      <c r="G232">
        <v>271</v>
      </c>
      <c r="H232">
        <v>0</v>
      </c>
      <c r="I232">
        <v>44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0.33865814696485624</v>
      </c>
      <c r="M232" s="4">
        <f>IFERROR(AV_PLAN[[#This Row],[TERMINO REAL ACUMULADO]]/AV_PLAN[[#This Row],[TERMINO PLAN ACUMULADO]],"")</f>
        <v>0.16236162361623616</v>
      </c>
      <c r="N232">
        <f>+AV_PLAN[[#This Row],[PLAN ACUMULADO]]-AV_PLAN[[#This Row],[INICIO REAL ACUMULADO]]</f>
        <v>207</v>
      </c>
      <c r="O232">
        <f>+AV_PLAN[[#This Row],[TERMINO PLAN ACUMULADO]]-AV_PLAN[[#This Row],[TERMINO REAL ACUMULADO]]</f>
        <v>227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0.15056818181818182</v>
      </c>
      <c r="S232" s="7">
        <f>+AV_PLAN[[#This Row],[TERMINO PLAN ACUMULADO]]/$G$471</f>
        <v>0.38494318181818182</v>
      </c>
      <c r="T232" s="7">
        <f t="shared" si="7"/>
        <v>6.25E-2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106</v>
      </c>
      <c r="F233">
        <v>1</v>
      </c>
      <c r="G233">
        <v>272</v>
      </c>
      <c r="H233">
        <v>0</v>
      </c>
      <c r="I233">
        <v>44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0.33544303797468356</v>
      </c>
      <c r="M233" s="4">
        <f>IFERROR(AV_PLAN[[#This Row],[TERMINO REAL ACUMULADO]]/AV_PLAN[[#This Row],[TERMINO PLAN ACUMULADO]],"")</f>
        <v>0.16176470588235295</v>
      </c>
      <c r="N233">
        <f>+AV_PLAN[[#This Row],[PLAN ACUMULADO]]-AV_PLAN[[#This Row],[INICIO REAL ACUMULADO]]</f>
        <v>210</v>
      </c>
      <c r="O233">
        <f>+AV_PLAN[[#This Row],[TERMINO PLAN ACUMULADO]]-AV_PLAN[[#This Row],[TERMINO REAL ACUMULADO]]</f>
        <v>228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0.15056818181818182</v>
      </c>
      <c r="S233" s="7">
        <f>+AV_PLAN[[#This Row],[TERMINO PLAN ACUMULADO]]/$G$471</f>
        <v>0.38636363636363635</v>
      </c>
      <c r="T233" s="7">
        <f t="shared" si="7"/>
        <v>6.25E-2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106</v>
      </c>
      <c r="F234">
        <v>0</v>
      </c>
      <c r="G234">
        <v>272</v>
      </c>
      <c r="H234">
        <v>0</v>
      </c>
      <c r="I234">
        <v>44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0.33228840125391851</v>
      </c>
      <c r="M234" s="4">
        <f>IFERROR(AV_PLAN[[#This Row],[TERMINO REAL ACUMULADO]]/AV_PLAN[[#This Row],[TERMINO PLAN ACUMULADO]],"")</f>
        <v>0.16176470588235295</v>
      </c>
      <c r="N234">
        <f>+AV_PLAN[[#This Row],[PLAN ACUMULADO]]-AV_PLAN[[#This Row],[INICIO REAL ACUMULADO]]</f>
        <v>213</v>
      </c>
      <c r="O234">
        <f>+AV_PLAN[[#This Row],[TERMINO PLAN ACUMULADO]]-AV_PLAN[[#This Row],[TERMINO REAL ACUMULADO]]</f>
        <v>228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0.15056818181818182</v>
      </c>
      <c r="S234" s="7">
        <f>+AV_PLAN[[#This Row],[TERMINO PLAN ACUMULADO]]/$G$471</f>
        <v>0.38636363636363635</v>
      </c>
      <c r="T234" s="7">
        <f t="shared" si="7"/>
        <v>6.25E-2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106</v>
      </c>
      <c r="F235">
        <v>1</v>
      </c>
      <c r="G235">
        <v>273</v>
      </c>
      <c r="H235">
        <v>0</v>
      </c>
      <c r="I235">
        <v>44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0.32919254658385094</v>
      </c>
      <c r="M235" s="4">
        <f>IFERROR(AV_PLAN[[#This Row],[TERMINO REAL ACUMULADO]]/AV_PLAN[[#This Row],[TERMINO PLAN ACUMULADO]],"")</f>
        <v>0.16117216117216118</v>
      </c>
      <c r="N235">
        <f>+AV_PLAN[[#This Row],[PLAN ACUMULADO]]-AV_PLAN[[#This Row],[INICIO REAL ACUMULADO]]</f>
        <v>216</v>
      </c>
      <c r="O235">
        <f>+AV_PLAN[[#This Row],[TERMINO PLAN ACUMULADO]]-AV_PLAN[[#This Row],[TERMINO REAL ACUMULADO]]</f>
        <v>229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0.15056818181818182</v>
      </c>
      <c r="S235" s="7">
        <f>+AV_PLAN[[#This Row],[TERMINO PLAN ACUMULADO]]/$G$471</f>
        <v>0.38778409090909088</v>
      </c>
      <c r="T235" s="7">
        <f t="shared" si="7"/>
        <v>6.25E-2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106</v>
      </c>
      <c r="F236">
        <v>2</v>
      </c>
      <c r="G236">
        <v>275</v>
      </c>
      <c r="H236">
        <v>0</v>
      </c>
      <c r="I236">
        <v>44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0.32615384615384613</v>
      </c>
      <c r="M236" s="4">
        <f>IFERROR(AV_PLAN[[#This Row],[TERMINO REAL ACUMULADO]]/AV_PLAN[[#This Row],[TERMINO PLAN ACUMULADO]],"")</f>
        <v>0.16</v>
      </c>
      <c r="N236">
        <f>+AV_PLAN[[#This Row],[PLAN ACUMULADO]]-AV_PLAN[[#This Row],[INICIO REAL ACUMULADO]]</f>
        <v>219</v>
      </c>
      <c r="O236">
        <f>+AV_PLAN[[#This Row],[TERMINO PLAN ACUMULADO]]-AV_PLAN[[#This Row],[TERMINO REAL ACUMULADO]]</f>
        <v>231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0.15056818181818182</v>
      </c>
      <c r="S236" s="7">
        <f>+AV_PLAN[[#This Row],[TERMINO PLAN ACUMULADO]]/$G$471</f>
        <v>0.390625</v>
      </c>
      <c r="T236" s="7">
        <f t="shared" si="7"/>
        <v>6.25E-2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106</v>
      </c>
      <c r="F237">
        <v>2</v>
      </c>
      <c r="G237">
        <v>277</v>
      </c>
      <c r="H237">
        <v>0</v>
      </c>
      <c r="I237">
        <v>44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0.32317073170731708</v>
      </c>
      <c r="M237" s="4">
        <f>IFERROR(AV_PLAN[[#This Row],[TERMINO REAL ACUMULADO]]/AV_PLAN[[#This Row],[TERMINO PLAN ACUMULADO]],"")</f>
        <v>0.1588447653429603</v>
      </c>
      <c r="N237">
        <f>+AV_PLAN[[#This Row],[PLAN ACUMULADO]]-AV_PLAN[[#This Row],[INICIO REAL ACUMULADO]]</f>
        <v>222</v>
      </c>
      <c r="O237">
        <f>+AV_PLAN[[#This Row],[TERMINO PLAN ACUMULADO]]-AV_PLAN[[#This Row],[TERMINO REAL ACUMULADO]]</f>
        <v>233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0.15056818181818182</v>
      </c>
      <c r="S237" s="7">
        <f>+AV_PLAN[[#This Row],[TERMINO PLAN ACUMULADO]]/$G$471</f>
        <v>0.39346590909090912</v>
      </c>
      <c r="T237" s="7">
        <f t="shared" si="7"/>
        <v>6.25E-2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106</v>
      </c>
      <c r="F238">
        <v>1</v>
      </c>
      <c r="G238">
        <v>278</v>
      </c>
      <c r="H238">
        <v>0</v>
      </c>
      <c r="I238">
        <v>44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0.32317073170731708</v>
      </c>
      <c r="M238" s="4">
        <f>IFERROR(AV_PLAN[[#This Row],[TERMINO REAL ACUMULADO]]/AV_PLAN[[#This Row],[TERMINO PLAN ACUMULADO]],"")</f>
        <v>0.15827338129496402</v>
      </c>
      <c r="N238">
        <f>+AV_PLAN[[#This Row],[PLAN ACUMULADO]]-AV_PLAN[[#This Row],[INICIO REAL ACUMULADO]]</f>
        <v>222</v>
      </c>
      <c r="O238">
        <f>+AV_PLAN[[#This Row],[TERMINO PLAN ACUMULADO]]-AV_PLAN[[#This Row],[TERMINO REAL ACUMULADO]]</f>
        <v>234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0.15056818181818182</v>
      </c>
      <c r="S238" s="7">
        <f>+AV_PLAN[[#This Row],[TERMINO PLAN ACUMULADO]]/$G$471</f>
        <v>0.39488636363636365</v>
      </c>
      <c r="T238" s="7">
        <f t="shared" si="7"/>
        <v>6.25E-2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106</v>
      </c>
      <c r="F239">
        <v>3</v>
      </c>
      <c r="G239">
        <v>281</v>
      </c>
      <c r="H239">
        <v>0</v>
      </c>
      <c r="I239">
        <v>44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0.32317073170731708</v>
      </c>
      <c r="M239" s="4">
        <f>IFERROR(AV_PLAN[[#This Row],[TERMINO REAL ACUMULADO]]/AV_PLAN[[#This Row],[TERMINO PLAN ACUMULADO]],"")</f>
        <v>0.15658362989323843</v>
      </c>
      <c r="N239">
        <f>+AV_PLAN[[#This Row],[PLAN ACUMULADO]]-AV_PLAN[[#This Row],[INICIO REAL ACUMULADO]]</f>
        <v>222</v>
      </c>
      <c r="O239">
        <f>+AV_PLAN[[#This Row],[TERMINO PLAN ACUMULADO]]-AV_PLAN[[#This Row],[TERMINO REAL ACUMULADO]]</f>
        <v>237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0.15056818181818182</v>
      </c>
      <c r="S239" s="7">
        <f>+AV_PLAN[[#This Row],[TERMINO PLAN ACUMULADO]]/$G$471</f>
        <v>0.39914772727272729</v>
      </c>
      <c r="T239" s="7">
        <f t="shared" si="7"/>
        <v>6.25E-2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106</v>
      </c>
      <c r="F240">
        <v>2</v>
      </c>
      <c r="G240">
        <v>283</v>
      </c>
      <c r="H240">
        <v>0</v>
      </c>
      <c r="I240">
        <v>44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0.3202416918429003</v>
      </c>
      <c r="M240" s="4">
        <f>IFERROR(AV_PLAN[[#This Row],[TERMINO REAL ACUMULADO]]/AV_PLAN[[#This Row],[TERMINO PLAN ACUMULADO]],"")</f>
        <v>0.15547703180212014</v>
      </c>
      <c r="N240">
        <f>+AV_PLAN[[#This Row],[PLAN ACUMULADO]]-AV_PLAN[[#This Row],[INICIO REAL ACUMULADO]]</f>
        <v>225</v>
      </c>
      <c r="O240">
        <f>+AV_PLAN[[#This Row],[TERMINO PLAN ACUMULADO]]-AV_PLAN[[#This Row],[TERMINO REAL ACUMULADO]]</f>
        <v>239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0.15056818181818182</v>
      </c>
      <c r="S240" s="7">
        <f>+AV_PLAN[[#This Row],[TERMINO PLAN ACUMULADO]]/$G$471</f>
        <v>0.40198863636363635</v>
      </c>
      <c r="T240" s="7">
        <f t="shared" si="7"/>
        <v>6.25E-2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106</v>
      </c>
      <c r="F241">
        <v>1</v>
      </c>
      <c r="G241">
        <v>284</v>
      </c>
      <c r="H241">
        <v>0</v>
      </c>
      <c r="I241">
        <v>44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0.31736526946107785</v>
      </c>
      <c r="M241" s="4">
        <f>IFERROR(AV_PLAN[[#This Row],[TERMINO REAL ACUMULADO]]/AV_PLAN[[#This Row],[TERMINO PLAN ACUMULADO]],"")</f>
        <v>0.15492957746478872</v>
      </c>
      <c r="N241">
        <f>+AV_PLAN[[#This Row],[PLAN ACUMULADO]]-AV_PLAN[[#This Row],[INICIO REAL ACUMULADO]]</f>
        <v>228</v>
      </c>
      <c r="O241">
        <f>+AV_PLAN[[#This Row],[TERMINO PLAN ACUMULADO]]-AV_PLAN[[#This Row],[TERMINO REAL ACUMULADO]]</f>
        <v>240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0.15056818181818182</v>
      </c>
      <c r="S241" s="7">
        <f>+AV_PLAN[[#This Row],[TERMINO PLAN ACUMULADO]]/$G$471</f>
        <v>0.40340909090909088</v>
      </c>
      <c r="T241" s="7">
        <f t="shared" si="7"/>
        <v>6.25E-2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106</v>
      </c>
      <c r="F242">
        <v>3</v>
      </c>
      <c r="G242">
        <v>287</v>
      </c>
      <c r="H242">
        <v>0</v>
      </c>
      <c r="I242">
        <v>44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0.31454005934718099</v>
      </c>
      <c r="M242" s="4">
        <f>IFERROR(AV_PLAN[[#This Row],[TERMINO REAL ACUMULADO]]/AV_PLAN[[#This Row],[TERMINO PLAN ACUMULADO]],"")</f>
        <v>0.15331010452961671</v>
      </c>
      <c r="N242">
        <f>+AV_PLAN[[#This Row],[PLAN ACUMULADO]]-AV_PLAN[[#This Row],[INICIO REAL ACUMULADO]]</f>
        <v>231</v>
      </c>
      <c r="O242">
        <f>+AV_PLAN[[#This Row],[TERMINO PLAN ACUMULADO]]-AV_PLAN[[#This Row],[TERMINO REAL ACUMULADO]]</f>
        <v>243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0.15056818181818182</v>
      </c>
      <c r="S242" s="7">
        <f>+AV_PLAN[[#This Row],[TERMINO PLAN ACUMULADO]]/$G$471</f>
        <v>0.40767045454545453</v>
      </c>
      <c r="T242" s="7">
        <f t="shared" si="7"/>
        <v>6.25E-2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106</v>
      </c>
      <c r="F243">
        <v>4</v>
      </c>
      <c r="G243">
        <v>291</v>
      </c>
      <c r="H243">
        <v>0</v>
      </c>
      <c r="I243">
        <v>44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0.31176470588235294</v>
      </c>
      <c r="M243" s="4">
        <f>IFERROR(AV_PLAN[[#This Row],[TERMINO REAL ACUMULADO]]/AV_PLAN[[#This Row],[TERMINO PLAN ACUMULADO]],"")</f>
        <v>0.15120274914089346</v>
      </c>
      <c r="N243">
        <f>+AV_PLAN[[#This Row],[PLAN ACUMULADO]]-AV_PLAN[[#This Row],[INICIO REAL ACUMULADO]]</f>
        <v>234</v>
      </c>
      <c r="O243">
        <f>+AV_PLAN[[#This Row],[TERMINO PLAN ACUMULADO]]-AV_PLAN[[#This Row],[TERMINO REAL ACUMULADO]]</f>
        <v>247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0.15056818181818182</v>
      </c>
      <c r="S243" s="7">
        <f>+AV_PLAN[[#This Row],[TERMINO PLAN ACUMULADO]]/$G$471</f>
        <v>0.41335227272727271</v>
      </c>
      <c r="T243" s="7">
        <f t="shared" si="7"/>
        <v>6.25E-2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106</v>
      </c>
      <c r="F244">
        <v>0</v>
      </c>
      <c r="G244">
        <v>291</v>
      </c>
      <c r="H244">
        <v>0</v>
      </c>
      <c r="I244">
        <v>44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0.30903790087463556</v>
      </c>
      <c r="M244" s="4">
        <f>IFERROR(AV_PLAN[[#This Row],[TERMINO REAL ACUMULADO]]/AV_PLAN[[#This Row],[TERMINO PLAN ACUMULADO]],"")</f>
        <v>0.15120274914089346</v>
      </c>
      <c r="N244">
        <f>+AV_PLAN[[#This Row],[PLAN ACUMULADO]]-AV_PLAN[[#This Row],[INICIO REAL ACUMULADO]]</f>
        <v>237</v>
      </c>
      <c r="O244">
        <f>+AV_PLAN[[#This Row],[TERMINO PLAN ACUMULADO]]-AV_PLAN[[#This Row],[TERMINO REAL ACUMULADO]]</f>
        <v>247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0.15056818181818182</v>
      </c>
      <c r="S244" s="7">
        <f>+AV_PLAN[[#This Row],[TERMINO PLAN ACUMULADO]]/$G$471</f>
        <v>0.41335227272727271</v>
      </c>
      <c r="T244" s="7">
        <f t="shared" si="7"/>
        <v>6.25E-2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106</v>
      </c>
      <c r="F245">
        <v>0</v>
      </c>
      <c r="G245">
        <v>291</v>
      </c>
      <c r="H245">
        <v>0</v>
      </c>
      <c r="I245">
        <v>44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0.30903790087463556</v>
      </c>
      <c r="M245" s="4">
        <f>IFERROR(AV_PLAN[[#This Row],[TERMINO REAL ACUMULADO]]/AV_PLAN[[#This Row],[TERMINO PLAN ACUMULADO]],"")</f>
        <v>0.15120274914089346</v>
      </c>
      <c r="N245">
        <f>+AV_PLAN[[#This Row],[PLAN ACUMULADO]]-AV_PLAN[[#This Row],[INICIO REAL ACUMULADO]]</f>
        <v>237</v>
      </c>
      <c r="O245">
        <f>+AV_PLAN[[#This Row],[TERMINO PLAN ACUMULADO]]-AV_PLAN[[#This Row],[TERMINO REAL ACUMULADO]]</f>
        <v>247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0.15056818181818182</v>
      </c>
      <c r="S245" s="7">
        <f>+AV_PLAN[[#This Row],[TERMINO PLAN ACUMULADO]]/$G$471</f>
        <v>0.41335227272727271</v>
      </c>
      <c r="T245" s="7">
        <f t="shared" si="7"/>
        <v>6.25E-2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106</v>
      </c>
      <c r="F246">
        <v>2</v>
      </c>
      <c r="G246">
        <v>293</v>
      </c>
      <c r="H246">
        <v>0</v>
      </c>
      <c r="I246">
        <v>44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0.30903790087463556</v>
      </c>
      <c r="M246" s="4">
        <f>IFERROR(AV_PLAN[[#This Row],[TERMINO REAL ACUMULADO]]/AV_PLAN[[#This Row],[TERMINO PLAN ACUMULADO]],"")</f>
        <v>0.15017064846416384</v>
      </c>
      <c r="N246">
        <f>+AV_PLAN[[#This Row],[PLAN ACUMULADO]]-AV_PLAN[[#This Row],[INICIO REAL ACUMULADO]]</f>
        <v>237</v>
      </c>
      <c r="O246">
        <f>+AV_PLAN[[#This Row],[TERMINO PLAN ACUMULADO]]-AV_PLAN[[#This Row],[TERMINO REAL ACUMULADO]]</f>
        <v>249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0.15056818181818182</v>
      </c>
      <c r="S246" s="7">
        <f>+AV_PLAN[[#This Row],[TERMINO PLAN ACUMULADO]]/$G$471</f>
        <v>0.41619318181818182</v>
      </c>
      <c r="T246" s="7">
        <f t="shared" si="7"/>
        <v>6.25E-2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106</v>
      </c>
      <c r="F247">
        <v>1</v>
      </c>
      <c r="G247">
        <v>294</v>
      </c>
      <c r="H247">
        <v>0</v>
      </c>
      <c r="I247">
        <v>44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0.30635838150289019</v>
      </c>
      <c r="M247" s="4">
        <f>IFERROR(AV_PLAN[[#This Row],[TERMINO REAL ACUMULADO]]/AV_PLAN[[#This Row],[TERMINO PLAN ACUMULADO]],"")</f>
        <v>0.14965986394557823</v>
      </c>
      <c r="N247">
        <f>+AV_PLAN[[#This Row],[PLAN ACUMULADO]]-AV_PLAN[[#This Row],[INICIO REAL ACUMULADO]]</f>
        <v>240</v>
      </c>
      <c r="O247">
        <f>+AV_PLAN[[#This Row],[TERMINO PLAN ACUMULADO]]-AV_PLAN[[#This Row],[TERMINO REAL ACUMULADO]]</f>
        <v>250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0.15056818181818182</v>
      </c>
      <c r="S247" s="7">
        <f>+AV_PLAN[[#This Row],[TERMINO PLAN ACUMULADO]]/$G$471</f>
        <v>0.41761363636363635</v>
      </c>
      <c r="T247" s="7">
        <f t="shared" si="7"/>
        <v>6.25E-2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106</v>
      </c>
      <c r="F248">
        <v>1</v>
      </c>
      <c r="G248">
        <v>295</v>
      </c>
      <c r="H248">
        <v>0</v>
      </c>
      <c r="I248">
        <v>44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0.30372492836676218</v>
      </c>
      <c r="M248" s="4">
        <f>IFERROR(AV_PLAN[[#This Row],[TERMINO REAL ACUMULADO]]/AV_PLAN[[#This Row],[TERMINO PLAN ACUMULADO]],"")</f>
        <v>0.14915254237288136</v>
      </c>
      <c r="N248">
        <f>+AV_PLAN[[#This Row],[PLAN ACUMULADO]]-AV_PLAN[[#This Row],[INICIO REAL ACUMULADO]]</f>
        <v>243</v>
      </c>
      <c r="O248">
        <f>+AV_PLAN[[#This Row],[TERMINO PLAN ACUMULADO]]-AV_PLAN[[#This Row],[TERMINO REAL ACUMULADO]]</f>
        <v>251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0.15056818181818182</v>
      </c>
      <c r="S248" s="7">
        <f>+AV_PLAN[[#This Row],[TERMINO PLAN ACUMULADO]]/$G$471</f>
        <v>0.41903409090909088</v>
      </c>
      <c r="T248" s="7">
        <f t="shared" si="7"/>
        <v>6.25E-2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106</v>
      </c>
      <c r="F249">
        <v>3</v>
      </c>
      <c r="G249">
        <v>298</v>
      </c>
      <c r="H249">
        <v>0</v>
      </c>
      <c r="I249">
        <v>44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0.30113636363636365</v>
      </c>
      <c r="M249" s="4">
        <f>IFERROR(AV_PLAN[[#This Row],[TERMINO REAL ACUMULADO]]/AV_PLAN[[#This Row],[TERMINO PLAN ACUMULADO]],"")</f>
        <v>0.1476510067114094</v>
      </c>
      <c r="N249">
        <f>+AV_PLAN[[#This Row],[PLAN ACUMULADO]]-AV_PLAN[[#This Row],[INICIO REAL ACUMULADO]]</f>
        <v>246</v>
      </c>
      <c r="O249">
        <f>+AV_PLAN[[#This Row],[TERMINO PLAN ACUMULADO]]-AV_PLAN[[#This Row],[TERMINO REAL ACUMULADO]]</f>
        <v>254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0.15056818181818182</v>
      </c>
      <c r="S249" s="7">
        <f>+AV_PLAN[[#This Row],[TERMINO PLAN ACUMULADO]]/$G$471</f>
        <v>0.42329545454545453</v>
      </c>
      <c r="T249" s="7">
        <f t="shared" si="7"/>
        <v>6.25E-2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106</v>
      </c>
      <c r="F250">
        <v>3</v>
      </c>
      <c r="G250">
        <v>301</v>
      </c>
      <c r="H250">
        <v>0</v>
      </c>
      <c r="I250">
        <v>44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0.29859154929577464</v>
      </c>
      <c r="M250" s="4">
        <f>IFERROR(AV_PLAN[[#This Row],[TERMINO REAL ACUMULADO]]/AV_PLAN[[#This Row],[TERMINO PLAN ACUMULADO]],"")</f>
        <v>0.1461794019933555</v>
      </c>
      <c r="N250">
        <f>+AV_PLAN[[#This Row],[PLAN ACUMULADO]]-AV_PLAN[[#This Row],[INICIO REAL ACUMULADO]]</f>
        <v>249</v>
      </c>
      <c r="O250">
        <f>+AV_PLAN[[#This Row],[TERMINO PLAN ACUMULADO]]-AV_PLAN[[#This Row],[TERMINO REAL ACUMULADO]]</f>
        <v>257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0.15056818181818182</v>
      </c>
      <c r="S250" s="7">
        <f>+AV_PLAN[[#This Row],[TERMINO PLAN ACUMULADO]]/$G$471</f>
        <v>0.42755681818181818</v>
      </c>
      <c r="T250" s="7">
        <f t="shared" si="7"/>
        <v>6.25E-2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106</v>
      </c>
      <c r="F251">
        <v>2</v>
      </c>
      <c r="G251">
        <v>303</v>
      </c>
      <c r="H251">
        <v>0</v>
      </c>
      <c r="I251">
        <v>44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0.29608938547486036</v>
      </c>
      <c r="M251" s="4">
        <f>IFERROR(AV_PLAN[[#This Row],[TERMINO REAL ACUMULADO]]/AV_PLAN[[#This Row],[TERMINO PLAN ACUMULADO]],"")</f>
        <v>0.14521452145214522</v>
      </c>
      <c r="N251">
        <f>+AV_PLAN[[#This Row],[PLAN ACUMULADO]]-AV_PLAN[[#This Row],[INICIO REAL ACUMULADO]]</f>
        <v>252</v>
      </c>
      <c r="O251">
        <f>+AV_PLAN[[#This Row],[TERMINO PLAN ACUMULADO]]-AV_PLAN[[#This Row],[TERMINO REAL ACUMULADO]]</f>
        <v>259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0.15056818181818182</v>
      </c>
      <c r="S251" s="7">
        <f>+AV_PLAN[[#This Row],[TERMINO PLAN ACUMULADO]]/$G$471</f>
        <v>0.43039772727272729</v>
      </c>
      <c r="T251" s="7">
        <f t="shared" si="7"/>
        <v>6.25E-2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106</v>
      </c>
      <c r="F252">
        <v>2</v>
      </c>
      <c r="G252">
        <v>305</v>
      </c>
      <c r="H252">
        <v>0</v>
      </c>
      <c r="I252">
        <v>44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0.29608938547486036</v>
      </c>
      <c r="M252" s="4">
        <f>IFERROR(AV_PLAN[[#This Row],[TERMINO REAL ACUMULADO]]/AV_PLAN[[#This Row],[TERMINO PLAN ACUMULADO]],"")</f>
        <v>0.14426229508196722</v>
      </c>
      <c r="N252">
        <f>+AV_PLAN[[#This Row],[PLAN ACUMULADO]]-AV_PLAN[[#This Row],[INICIO REAL ACUMULADO]]</f>
        <v>252</v>
      </c>
      <c r="O252">
        <f>+AV_PLAN[[#This Row],[TERMINO PLAN ACUMULADO]]-AV_PLAN[[#This Row],[TERMINO REAL ACUMULADO]]</f>
        <v>261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0.15056818181818182</v>
      </c>
      <c r="S252" s="7">
        <f>+AV_PLAN[[#This Row],[TERMINO PLAN ACUMULADO]]/$G$471</f>
        <v>0.43323863636363635</v>
      </c>
      <c r="T252" s="7">
        <f t="shared" si="7"/>
        <v>6.25E-2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106</v>
      </c>
      <c r="F253">
        <v>2</v>
      </c>
      <c r="G253">
        <v>307</v>
      </c>
      <c r="H253">
        <v>0</v>
      </c>
      <c r="I253">
        <v>44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0.29608938547486036</v>
      </c>
      <c r="M253" s="4">
        <f>IFERROR(AV_PLAN[[#This Row],[TERMINO REAL ACUMULADO]]/AV_PLAN[[#This Row],[TERMINO PLAN ACUMULADO]],"")</f>
        <v>0.14332247557003258</v>
      </c>
      <c r="N253">
        <f>+AV_PLAN[[#This Row],[PLAN ACUMULADO]]-AV_PLAN[[#This Row],[INICIO REAL ACUMULADO]]</f>
        <v>252</v>
      </c>
      <c r="O253">
        <f>+AV_PLAN[[#This Row],[TERMINO PLAN ACUMULADO]]-AV_PLAN[[#This Row],[TERMINO REAL ACUMULADO]]</f>
        <v>263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0.15056818181818182</v>
      </c>
      <c r="S253" s="7">
        <f>+AV_PLAN[[#This Row],[TERMINO PLAN ACUMULADO]]/$G$471</f>
        <v>0.43607954545454547</v>
      </c>
      <c r="T253" s="7">
        <f t="shared" si="7"/>
        <v>6.25E-2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106</v>
      </c>
      <c r="F254">
        <v>1</v>
      </c>
      <c r="G254">
        <v>308</v>
      </c>
      <c r="H254">
        <v>0</v>
      </c>
      <c r="I254">
        <v>44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0.29362880886426596</v>
      </c>
      <c r="M254" s="4">
        <f>IFERROR(AV_PLAN[[#This Row],[TERMINO REAL ACUMULADO]]/AV_PLAN[[#This Row],[TERMINO PLAN ACUMULADO]],"")</f>
        <v>0.14285714285714285</v>
      </c>
      <c r="N254">
        <f>+AV_PLAN[[#This Row],[PLAN ACUMULADO]]-AV_PLAN[[#This Row],[INICIO REAL ACUMULADO]]</f>
        <v>255</v>
      </c>
      <c r="O254">
        <f>+AV_PLAN[[#This Row],[TERMINO PLAN ACUMULADO]]-AV_PLAN[[#This Row],[TERMINO REAL ACUMULADO]]</f>
        <v>264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0.15056818181818182</v>
      </c>
      <c r="S254" s="7">
        <f>+AV_PLAN[[#This Row],[TERMINO PLAN ACUMULADO]]/$G$471</f>
        <v>0.4375</v>
      </c>
      <c r="T254" s="7">
        <f t="shared" si="7"/>
        <v>6.25E-2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106</v>
      </c>
      <c r="F255">
        <v>2</v>
      </c>
      <c r="G255">
        <v>310</v>
      </c>
      <c r="H255">
        <v>0</v>
      </c>
      <c r="I255">
        <v>44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0.29120879120879123</v>
      </c>
      <c r="M255" s="4">
        <f>IFERROR(AV_PLAN[[#This Row],[TERMINO REAL ACUMULADO]]/AV_PLAN[[#This Row],[TERMINO PLAN ACUMULADO]],"")</f>
        <v>0.14193548387096774</v>
      </c>
      <c r="N255">
        <f>+AV_PLAN[[#This Row],[PLAN ACUMULADO]]-AV_PLAN[[#This Row],[INICIO REAL ACUMULADO]]</f>
        <v>258</v>
      </c>
      <c r="O255">
        <f>+AV_PLAN[[#This Row],[TERMINO PLAN ACUMULADO]]-AV_PLAN[[#This Row],[TERMINO REAL ACUMULADO]]</f>
        <v>266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0.15056818181818182</v>
      </c>
      <c r="S255" s="7">
        <f>+AV_PLAN[[#This Row],[TERMINO PLAN ACUMULADO]]/$G$471</f>
        <v>0.44034090909090912</v>
      </c>
      <c r="T255" s="7">
        <f t="shared" si="7"/>
        <v>6.25E-2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106</v>
      </c>
      <c r="F256">
        <v>3</v>
      </c>
      <c r="G256">
        <v>313</v>
      </c>
      <c r="H256">
        <v>0</v>
      </c>
      <c r="I256">
        <v>44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0.28882833787465939</v>
      </c>
      <c r="M256" s="4">
        <f>IFERROR(AV_PLAN[[#This Row],[TERMINO REAL ACUMULADO]]/AV_PLAN[[#This Row],[TERMINO PLAN ACUMULADO]],"")</f>
        <v>0.14057507987220447</v>
      </c>
      <c r="N256">
        <f>+AV_PLAN[[#This Row],[PLAN ACUMULADO]]-AV_PLAN[[#This Row],[INICIO REAL ACUMULADO]]</f>
        <v>261</v>
      </c>
      <c r="O256">
        <f>+AV_PLAN[[#This Row],[TERMINO PLAN ACUMULADO]]-AV_PLAN[[#This Row],[TERMINO REAL ACUMULADO]]</f>
        <v>269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0.15056818181818182</v>
      </c>
      <c r="S256" s="7">
        <f>+AV_PLAN[[#This Row],[TERMINO PLAN ACUMULADO]]/$G$471</f>
        <v>0.44460227272727271</v>
      </c>
      <c r="T256" s="7">
        <f t="shared" si="7"/>
        <v>6.25E-2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106</v>
      </c>
      <c r="F257">
        <v>3</v>
      </c>
      <c r="G257">
        <v>316</v>
      </c>
      <c r="H257">
        <v>0</v>
      </c>
      <c r="I257">
        <v>44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0.2864864864864865</v>
      </c>
      <c r="M257" s="4">
        <f>IFERROR(AV_PLAN[[#This Row],[TERMINO REAL ACUMULADO]]/AV_PLAN[[#This Row],[TERMINO PLAN ACUMULADO]],"")</f>
        <v>0.13924050632911392</v>
      </c>
      <c r="N257">
        <f>+AV_PLAN[[#This Row],[PLAN ACUMULADO]]-AV_PLAN[[#This Row],[INICIO REAL ACUMULADO]]</f>
        <v>264</v>
      </c>
      <c r="O257">
        <f>+AV_PLAN[[#This Row],[TERMINO PLAN ACUMULADO]]-AV_PLAN[[#This Row],[TERMINO REAL ACUMULADO]]</f>
        <v>272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0.15056818181818182</v>
      </c>
      <c r="S257" s="7">
        <f>+AV_PLAN[[#This Row],[TERMINO PLAN ACUMULADO]]/$G$471</f>
        <v>0.44886363636363635</v>
      </c>
      <c r="T257" s="7">
        <f t="shared" si="7"/>
        <v>6.25E-2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106</v>
      </c>
      <c r="F258">
        <v>2</v>
      </c>
      <c r="G258">
        <v>318</v>
      </c>
      <c r="H258">
        <v>0</v>
      </c>
      <c r="I258">
        <v>44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0.28418230563002683</v>
      </c>
      <c r="M258" s="4">
        <f>IFERROR(AV_PLAN[[#This Row],[TERMINO REAL ACUMULADO]]/AV_PLAN[[#This Row],[TERMINO PLAN ACUMULADO]],"")</f>
        <v>0.13836477987421383</v>
      </c>
      <c r="N258">
        <f>+AV_PLAN[[#This Row],[PLAN ACUMULADO]]-AV_PLAN[[#This Row],[INICIO REAL ACUMULADO]]</f>
        <v>267</v>
      </c>
      <c r="O258">
        <f>+AV_PLAN[[#This Row],[TERMINO PLAN ACUMULADO]]-AV_PLAN[[#This Row],[TERMINO REAL ACUMULADO]]</f>
        <v>274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0.15056818181818182</v>
      </c>
      <c r="S258" s="7">
        <f>+AV_PLAN[[#This Row],[TERMINO PLAN ACUMULADO]]/$G$471</f>
        <v>0.45170454545454547</v>
      </c>
      <c r="T258" s="7">
        <f t="shared" ref="T258:T321" si="9">IF(H258="",NA(),I258/$G$471)</f>
        <v>6.25E-2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106</v>
      </c>
      <c r="F259">
        <v>1</v>
      </c>
      <c r="G259">
        <v>319</v>
      </c>
      <c r="H259">
        <v>0</v>
      </c>
      <c r="I259">
        <v>44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0.28418230563002683</v>
      </c>
      <c r="M259" s="4">
        <f>IFERROR(AV_PLAN[[#This Row],[TERMINO REAL ACUMULADO]]/AV_PLAN[[#This Row],[TERMINO PLAN ACUMULADO]],"")</f>
        <v>0.13793103448275862</v>
      </c>
      <c r="N259">
        <f>+AV_PLAN[[#This Row],[PLAN ACUMULADO]]-AV_PLAN[[#This Row],[INICIO REAL ACUMULADO]]</f>
        <v>267</v>
      </c>
      <c r="O259">
        <f>+AV_PLAN[[#This Row],[TERMINO PLAN ACUMULADO]]-AV_PLAN[[#This Row],[TERMINO REAL ACUMULADO]]</f>
        <v>275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0.15056818181818182</v>
      </c>
      <c r="S259" s="7">
        <f>+AV_PLAN[[#This Row],[TERMINO PLAN ACUMULADO]]/$G$471</f>
        <v>0.453125</v>
      </c>
      <c r="T259" s="7">
        <f t="shared" si="9"/>
        <v>6.25E-2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106</v>
      </c>
      <c r="F260">
        <v>2</v>
      </c>
      <c r="G260">
        <v>321</v>
      </c>
      <c r="H260">
        <v>0</v>
      </c>
      <c r="I260">
        <v>44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0.28418230563002683</v>
      </c>
      <c r="M260" s="4">
        <f>IFERROR(AV_PLAN[[#This Row],[TERMINO REAL ACUMULADO]]/AV_PLAN[[#This Row],[TERMINO PLAN ACUMULADO]],"")</f>
        <v>0.13707165109034267</v>
      </c>
      <c r="N260">
        <f>+AV_PLAN[[#This Row],[PLAN ACUMULADO]]-AV_PLAN[[#This Row],[INICIO REAL ACUMULADO]]</f>
        <v>267</v>
      </c>
      <c r="O260">
        <f>+AV_PLAN[[#This Row],[TERMINO PLAN ACUMULADO]]-AV_PLAN[[#This Row],[TERMINO REAL ACUMULADO]]</f>
        <v>277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0.15056818181818182</v>
      </c>
      <c r="S260" s="7">
        <f>+AV_PLAN[[#This Row],[TERMINO PLAN ACUMULADO]]/$G$471</f>
        <v>0.45596590909090912</v>
      </c>
      <c r="T260" s="7">
        <f t="shared" si="9"/>
        <v>6.25E-2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106</v>
      </c>
      <c r="F261">
        <v>2</v>
      </c>
      <c r="G261">
        <v>323</v>
      </c>
      <c r="H261">
        <v>0</v>
      </c>
      <c r="I261">
        <v>44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0.28191489361702127</v>
      </c>
      <c r="M261" s="4">
        <f>IFERROR(AV_PLAN[[#This Row],[TERMINO REAL ACUMULADO]]/AV_PLAN[[#This Row],[TERMINO PLAN ACUMULADO]],"")</f>
        <v>0.13622291021671826</v>
      </c>
      <c r="N261">
        <f>+AV_PLAN[[#This Row],[PLAN ACUMULADO]]-AV_PLAN[[#This Row],[INICIO REAL ACUMULADO]]</f>
        <v>270</v>
      </c>
      <c r="O261">
        <f>+AV_PLAN[[#This Row],[TERMINO PLAN ACUMULADO]]-AV_PLAN[[#This Row],[TERMINO REAL ACUMULADO]]</f>
        <v>279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0.15056818181818182</v>
      </c>
      <c r="S261" s="7">
        <f>+AV_PLAN[[#This Row],[TERMINO PLAN ACUMULADO]]/$G$471</f>
        <v>0.45880681818181818</v>
      </c>
      <c r="T261" s="7">
        <f t="shared" si="9"/>
        <v>6.25E-2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106</v>
      </c>
      <c r="F262">
        <v>2</v>
      </c>
      <c r="G262">
        <v>325</v>
      </c>
      <c r="H262">
        <v>0</v>
      </c>
      <c r="I262">
        <v>44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0.27968337730870713</v>
      </c>
      <c r="M262" s="4">
        <f>IFERROR(AV_PLAN[[#This Row],[TERMINO REAL ACUMULADO]]/AV_PLAN[[#This Row],[TERMINO PLAN ACUMULADO]],"")</f>
        <v>0.13538461538461538</v>
      </c>
      <c r="N262">
        <f>+AV_PLAN[[#This Row],[PLAN ACUMULADO]]-AV_PLAN[[#This Row],[INICIO REAL ACUMULADO]]</f>
        <v>273</v>
      </c>
      <c r="O262">
        <f>+AV_PLAN[[#This Row],[TERMINO PLAN ACUMULADO]]-AV_PLAN[[#This Row],[TERMINO REAL ACUMULADO]]</f>
        <v>281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0.15056818181818182</v>
      </c>
      <c r="S262" s="7">
        <f>+AV_PLAN[[#This Row],[TERMINO PLAN ACUMULADO]]/$G$471</f>
        <v>0.46164772727272729</v>
      </c>
      <c r="T262" s="7">
        <f t="shared" si="9"/>
        <v>6.25E-2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106</v>
      </c>
      <c r="F263">
        <v>3</v>
      </c>
      <c r="G263">
        <v>328</v>
      </c>
      <c r="H263">
        <v>0</v>
      </c>
      <c r="I263">
        <v>44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0.27748691099476441</v>
      </c>
      <c r="M263" s="4">
        <f>IFERROR(AV_PLAN[[#This Row],[TERMINO REAL ACUMULADO]]/AV_PLAN[[#This Row],[TERMINO PLAN ACUMULADO]],"")</f>
        <v>0.13414634146341464</v>
      </c>
      <c r="N263">
        <f>+AV_PLAN[[#This Row],[PLAN ACUMULADO]]-AV_PLAN[[#This Row],[INICIO REAL ACUMULADO]]</f>
        <v>276</v>
      </c>
      <c r="O263">
        <f>+AV_PLAN[[#This Row],[TERMINO PLAN ACUMULADO]]-AV_PLAN[[#This Row],[TERMINO REAL ACUMULADO]]</f>
        <v>284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0.15056818181818182</v>
      </c>
      <c r="S263" s="7">
        <f>+AV_PLAN[[#This Row],[TERMINO PLAN ACUMULADO]]/$G$471</f>
        <v>0.46590909090909088</v>
      </c>
      <c r="T263" s="7">
        <f t="shared" si="9"/>
        <v>6.25E-2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106</v>
      </c>
      <c r="F264">
        <v>3</v>
      </c>
      <c r="G264">
        <v>331</v>
      </c>
      <c r="H264">
        <v>0</v>
      </c>
      <c r="I264">
        <v>44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0.27532467532467531</v>
      </c>
      <c r="M264" s="4">
        <f>IFERROR(AV_PLAN[[#This Row],[TERMINO REAL ACUMULADO]]/AV_PLAN[[#This Row],[TERMINO PLAN ACUMULADO]],"")</f>
        <v>0.13293051359516617</v>
      </c>
      <c r="N264">
        <f>+AV_PLAN[[#This Row],[PLAN ACUMULADO]]-AV_PLAN[[#This Row],[INICIO REAL ACUMULADO]]</f>
        <v>279</v>
      </c>
      <c r="O264">
        <f>+AV_PLAN[[#This Row],[TERMINO PLAN ACUMULADO]]-AV_PLAN[[#This Row],[TERMINO REAL ACUMULADO]]</f>
        <v>287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0.15056818181818182</v>
      </c>
      <c r="S264" s="7">
        <f>+AV_PLAN[[#This Row],[TERMINO PLAN ACUMULADO]]/$G$471</f>
        <v>0.47017045454545453</v>
      </c>
      <c r="T264" s="7">
        <f t="shared" si="9"/>
        <v>6.25E-2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106</v>
      </c>
      <c r="F265">
        <v>1</v>
      </c>
      <c r="G265">
        <v>332</v>
      </c>
      <c r="H265">
        <v>0</v>
      </c>
      <c r="I265">
        <v>44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0.27319587628865977</v>
      </c>
      <c r="M265" s="4">
        <f>IFERROR(AV_PLAN[[#This Row],[TERMINO REAL ACUMULADO]]/AV_PLAN[[#This Row],[TERMINO PLAN ACUMULADO]],"")</f>
        <v>0.13253012048192772</v>
      </c>
      <c r="N265">
        <f>+AV_PLAN[[#This Row],[PLAN ACUMULADO]]-AV_PLAN[[#This Row],[INICIO REAL ACUMULADO]]</f>
        <v>282</v>
      </c>
      <c r="O265">
        <f>+AV_PLAN[[#This Row],[TERMINO PLAN ACUMULADO]]-AV_PLAN[[#This Row],[TERMINO REAL ACUMULADO]]</f>
        <v>288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0.15056818181818182</v>
      </c>
      <c r="S265" s="7">
        <f>+AV_PLAN[[#This Row],[TERMINO PLAN ACUMULADO]]/$G$471</f>
        <v>0.47159090909090912</v>
      </c>
      <c r="T265" s="7">
        <f t="shared" si="9"/>
        <v>6.25E-2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106</v>
      </c>
      <c r="F266">
        <v>1</v>
      </c>
      <c r="G266">
        <v>333</v>
      </c>
      <c r="H266">
        <v>0</v>
      </c>
      <c r="I266">
        <v>44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0.27319587628865977</v>
      </c>
      <c r="M266" s="4">
        <f>IFERROR(AV_PLAN[[#This Row],[TERMINO REAL ACUMULADO]]/AV_PLAN[[#This Row],[TERMINO PLAN ACUMULADO]],"")</f>
        <v>0.13213213213213212</v>
      </c>
      <c r="N266">
        <f>+AV_PLAN[[#This Row],[PLAN ACUMULADO]]-AV_PLAN[[#This Row],[INICIO REAL ACUMULADO]]</f>
        <v>282</v>
      </c>
      <c r="O266">
        <f>+AV_PLAN[[#This Row],[TERMINO PLAN ACUMULADO]]-AV_PLAN[[#This Row],[TERMINO REAL ACUMULADO]]</f>
        <v>289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0.15056818181818182</v>
      </c>
      <c r="S266" s="7">
        <f>+AV_PLAN[[#This Row],[TERMINO PLAN ACUMULADO]]/$G$471</f>
        <v>0.47301136363636365</v>
      </c>
      <c r="T266" s="7">
        <f t="shared" si="9"/>
        <v>6.25E-2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106</v>
      </c>
      <c r="F267">
        <v>4</v>
      </c>
      <c r="G267">
        <v>337</v>
      </c>
      <c r="H267">
        <v>0</v>
      </c>
      <c r="I267">
        <v>44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0.27319587628865977</v>
      </c>
      <c r="M267" s="4">
        <f>IFERROR(AV_PLAN[[#This Row],[TERMINO REAL ACUMULADO]]/AV_PLAN[[#This Row],[TERMINO PLAN ACUMULADO]],"")</f>
        <v>0.13056379821958458</v>
      </c>
      <c r="N267">
        <f>+AV_PLAN[[#This Row],[PLAN ACUMULADO]]-AV_PLAN[[#This Row],[INICIO REAL ACUMULADO]]</f>
        <v>282</v>
      </c>
      <c r="O267">
        <f>+AV_PLAN[[#This Row],[TERMINO PLAN ACUMULADO]]-AV_PLAN[[#This Row],[TERMINO REAL ACUMULADO]]</f>
        <v>293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0.15056818181818182</v>
      </c>
      <c r="S267" s="7">
        <f>+AV_PLAN[[#This Row],[TERMINO PLAN ACUMULADO]]/$G$471</f>
        <v>0.47869318181818182</v>
      </c>
      <c r="T267" s="7">
        <f t="shared" si="9"/>
        <v>6.25E-2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106</v>
      </c>
      <c r="F268">
        <v>2</v>
      </c>
      <c r="G268">
        <v>339</v>
      </c>
      <c r="H268">
        <v>0</v>
      </c>
      <c r="I268">
        <v>44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0.2710997442455243</v>
      </c>
      <c r="M268" s="4">
        <f>IFERROR(AV_PLAN[[#This Row],[TERMINO REAL ACUMULADO]]/AV_PLAN[[#This Row],[TERMINO PLAN ACUMULADO]],"")</f>
        <v>0.12979351032448377</v>
      </c>
      <c r="N268">
        <f>+AV_PLAN[[#This Row],[PLAN ACUMULADO]]-AV_PLAN[[#This Row],[INICIO REAL ACUMULADO]]</f>
        <v>285</v>
      </c>
      <c r="O268">
        <f>+AV_PLAN[[#This Row],[TERMINO PLAN ACUMULADO]]-AV_PLAN[[#This Row],[TERMINO REAL ACUMULADO]]</f>
        <v>295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0.15056818181818182</v>
      </c>
      <c r="S268" s="7">
        <f>+AV_PLAN[[#This Row],[TERMINO PLAN ACUMULADO]]/$G$471</f>
        <v>0.48153409090909088</v>
      </c>
      <c r="T268" s="7">
        <f t="shared" si="9"/>
        <v>6.25E-2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106</v>
      </c>
      <c r="F269">
        <v>1</v>
      </c>
      <c r="G269">
        <v>340</v>
      </c>
      <c r="H269">
        <v>0</v>
      </c>
      <c r="I269">
        <v>44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0.26903553299492383</v>
      </c>
      <c r="M269" s="4">
        <f>IFERROR(AV_PLAN[[#This Row],[TERMINO REAL ACUMULADO]]/AV_PLAN[[#This Row],[TERMINO PLAN ACUMULADO]],"")</f>
        <v>0.12941176470588237</v>
      </c>
      <c r="N269">
        <f>+AV_PLAN[[#This Row],[PLAN ACUMULADO]]-AV_PLAN[[#This Row],[INICIO REAL ACUMULADO]]</f>
        <v>288</v>
      </c>
      <c r="O269">
        <f>+AV_PLAN[[#This Row],[TERMINO PLAN ACUMULADO]]-AV_PLAN[[#This Row],[TERMINO REAL ACUMULADO]]</f>
        <v>296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0.15056818181818182</v>
      </c>
      <c r="S269" s="7">
        <f>+AV_PLAN[[#This Row],[TERMINO PLAN ACUMULADO]]/$G$471</f>
        <v>0.48295454545454547</v>
      </c>
      <c r="T269" s="7">
        <f t="shared" si="9"/>
        <v>6.25E-2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106</v>
      </c>
      <c r="F270">
        <v>3</v>
      </c>
      <c r="G270">
        <v>343</v>
      </c>
      <c r="H270">
        <v>0</v>
      </c>
      <c r="I270">
        <v>44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0.26700251889168763</v>
      </c>
      <c r="M270" s="4">
        <f>IFERROR(AV_PLAN[[#This Row],[TERMINO REAL ACUMULADO]]/AV_PLAN[[#This Row],[TERMINO PLAN ACUMULADO]],"")</f>
        <v>0.1282798833819242</v>
      </c>
      <c r="N270">
        <f>+AV_PLAN[[#This Row],[PLAN ACUMULADO]]-AV_PLAN[[#This Row],[INICIO REAL ACUMULADO]]</f>
        <v>291</v>
      </c>
      <c r="O270">
        <f>+AV_PLAN[[#This Row],[TERMINO PLAN ACUMULADO]]-AV_PLAN[[#This Row],[TERMINO REAL ACUMULADO]]</f>
        <v>299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0.15056818181818182</v>
      </c>
      <c r="S270" s="7">
        <f>+AV_PLAN[[#This Row],[TERMINO PLAN ACUMULADO]]/$G$471</f>
        <v>0.48721590909090912</v>
      </c>
      <c r="T270" s="7">
        <f t="shared" si="9"/>
        <v>6.25E-2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106</v>
      </c>
      <c r="F271">
        <v>3</v>
      </c>
      <c r="G271">
        <v>346</v>
      </c>
      <c r="H271">
        <v>0</v>
      </c>
      <c r="I271">
        <v>44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0.26500000000000001</v>
      </c>
      <c r="M271" s="4">
        <f>IFERROR(AV_PLAN[[#This Row],[TERMINO REAL ACUMULADO]]/AV_PLAN[[#This Row],[TERMINO PLAN ACUMULADO]],"")</f>
        <v>0.12716763005780346</v>
      </c>
      <c r="N271">
        <f>+AV_PLAN[[#This Row],[PLAN ACUMULADO]]-AV_PLAN[[#This Row],[INICIO REAL ACUMULADO]]</f>
        <v>294</v>
      </c>
      <c r="O271">
        <f>+AV_PLAN[[#This Row],[TERMINO PLAN ACUMULADO]]-AV_PLAN[[#This Row],[TERMINO REAL ACUMULADO]]</f>
        <v>302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0.15056818181818182</v>
      </c>
      <c r="S271" s="7">
        <f>+AV_PLAN[[#This Row],[TERMINO PLAN ACUMULADO]]/$G$471</f>
        <v>0.49147727272727271</v>
      </c>
      <c r="T271" s="7">
        <f t="shared" si="9"/>
        <v>6.25E-2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106</v>
      </c>
      <c r="F272">
        <v>1</v>
      </c>
      <c r="G272">
        <v>347</v>
      </c>
      <c r="H272">
        <v>0</v>
      </c>
      <c r="I272">
        <v>44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0.26302729528535979</v>
      </c>
      <c r="M272" s="4">
        <f>IFERROR(AV_PLAN[[#This Row],[TERMINO REAL ACUMULADO]]/AV_PLAN[[#This Row],[TERMINO PLAN ACUMULADO]],"")</f>
        <v>0.12680115273775217</v>
      </c>
      <c r="N272">
        <f>+AV_PLAN[[#This Row],[PLAN ACUMULADO]]-AV_PLAN[[#This Row],[INICIO REAL ACUMULADO]]</f>
        <v>297</v>
      </c>
      <c r="O272">
        <f>+AV_PLAN[[#This Row],[TERMINO PLAN ACUMULADO]]-AV_PLAN[[#This Row],[TERMINO REAL ACUMULADO]]</f>
        <v>303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0.15056818181818182</v>
      </c>
      <c r="S272" s="7">
        <f>+AV_PLAN[[#This Row],[TERMINO PLAN ACUMULADO]]/$G$471</f>
        <v>0.49289772727272729</v>
      </c>
      <c r="T272" s="7">
        <f t="shared" si="9"/>
        <v>6.25E-2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106</v>
      </c>
      <c r="F273">
        <v>2</v>
      </c>
      <c r="G273">
        <v>349</v>
      </c>
      <c r="H273">
        <v>0</v>
      </c>
      <c r="I273">
        <v>44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0.26302729528535979</v>
      </c>
      <c r="M273" s="4">
        <f>IFERROR(AV_PLAN[[#This Row],[TERMINO REAL ACUMULADO]]/AV_PLAN[[#This Row],[TERMINO PLAN ACUMULADO]],"")</f>
        <v>0.12607449856733524</v>
      </c>
      <c r="N273">
        <f>+AV_PLAN[[#This Row],[PLAN ACUMULADO]]-AV_PLAN[[#This Row],[INICIO REAL ACUMULADO]]</f>
        <v>297</v>
      </c>
      <c r="O273">
        <f>+AV_PLAN[[#This Row],[TERMINO PLAN ACUMULADO]]-AV_PLAN[[#This Row],[TERMINO REAL ACUMULADO]]</f>
        <v>305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0.15056818181818182</v>
      </c>
      <c r="S273" s="7">
        <f>+AV_PLAN[[#This Row],[TERMINO PLAN ACUMULADO]]/$G$471</f>
        <v>0.49573863636363635</v>
      </c>
      <c r="T273" s="7">
        <f t="shared" si="9"/>
        <v>6.25E-2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106</v>
      </c>
      <c r="F274">
        <v>4</v>
      </c>
      <c r="G274">
        <v>353</v>
      </c>
      <c r="H274">
        <v>0</v>
      </c>
      <c r="I274">
        <v>44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0.26302729528535979</v>
      </c>
      <c r="M274" s="4">
        <f>IFERROR(AV_PLAN[[#This Row],[TERMINO REAL ACUMULADO]]/AV_PLAN[[#This Row],[TERMINO PLAN ACUMULADO]],"")</f>
        <v>0.12464589235127478</v>
      </c>
      <c r="N274">
        <f>+AV_PLAN[[#This Row],[PLAN ACUMULADO]]-AV_PLAN[[#This Row],[INICIO REAL ACUMULADO]]</f>
        <v>297</v>
      </c>
      <c r="O274">
        <f>+AV_PLAN[[#This Row],[TERMINO PLAN ACUMULADO]]-AV_PLAN[[#This Row],[TERMINO REAL ACUMULADO]]</f>
        <v>309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0.15056818181818182</v>
      </c>
      <c r="S274" s="7">
        <f>+AV_PLAN[[#This Row],[TERMINO PLAN ACUMULADO]]/$G$471</f>
        <v>0.50142045454545459</v>
      </c>
      <c r="T274" s="7">
        <f t="shared" si="9"/>
        <v>6.25E-2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106</v>
      </c>
      <c r="F275">
        <v>1</v>
      </c>
      <c r="G275">
        <v>354</v>
      </c>
      <c r="H275">
        <v>0</v>
      </c>
      <c r="I275">
        <v>44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0.26108374384236455</v>
      </c>
      <c r="M275" s="4">
        <f>IFERROR(AV_PLAN[[#This Row],[TERMINO REAL ACUMULADO]]/AV_PLAN[[#This Row],[TERMINO PLAN ACUMULADO]],"")</f>
        <v>0.12429378531073447</v>
      </c>
      <c r="N275">
        <f>+AV_PLAN[[#This Row],[PLAN ACUMULADO]]-AV_PLAN[[#This Row],[INICIO REAL ACUMULADO]]</f>
        <v>300</v>
      </c>
      <c r="O275">
        <f>+AV_PLAN[[#This Row],[TERMINO PLAN ACUMULADO]]-AV_PLAN[[#This Row],[TERMINO REAL ACUMULADO]]</f>
        <v>310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0.15056818181818182</v>
      </c>
      <c r="S275" s="7">
        <f>+AV_PLAN[[#This Row],[TERMINO PLAN ACUMULADO]]/$G$471</f>
        <v>0.50284090909090906</v>
      </c>
      <c r="T275" s="7">
        <f t="shared" si="9"/>
        <v>6.25E-2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106</v>
      </c>
      <c r="F276">
        <v>1</v>
      </c>
      <c r="G276">
        <v>355</v>
      </c>
      <c r="H276">
        <v>0</v>
      </c>
      <c r="I276">
        <v>44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0.25916870415647919</v>
      </c>
      <c r="M276" s="4">
        <f>IFERROR(AV_PLAN[[#This Row],[TERMINO REAL ACUMULADO]]/AV_PLAN[[#This Row],[TERMINO PLAN ACUMULADO]],"")</f>
        <v>0.12394366197183099</v>
      </c>
      <c r="N276">
        <f>+AV_PLAN[[#This Row],[PLAN ACUMULADO]]-AV_PLAN[[#This Row],[INICIO REAL ACUMULADO]]</f>
        <v>303</v>
      </c>
      <c r="O276">
        <f>+AV_PLAN[[#This Row],[TERMINO PLAN ACUMULADO]]-AV_PLAN[[#This Row],[TERMINO REAL ACUMULADO]]</f>
        <v>311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0.15056818181818182</v>
      </c>
      <c r="S276" s="7">
        <f>+AV_PLAN[[#This Row],[TERMINO PLAN ACUMULADO]]/$G$471</f>
        <v>0.50426136363636365</v>
      </c>
      <c r="T276" s="7">
        <f t="shared" si="9"/>
        <v>6.25E-2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106</v>
      </c>
      <c r="F277">
        <v>3</v>
      </c>
      <c r="G277">
        <v>358</v>
      </c>
      <c r="H277">
        <v>0</v>
      </c>
      <c r="I277">
        <v>44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0.25728155339805825</v>
      </c>
      <c r="M277" s="4">
        <f>IFERROR(AV_PLAN[[#This Row],[TERMINO REAL ACUMULADO]]/AV_PLAN[[#This Row],[TERMINO PLAN ACUMULADO]],"")</f>
        <v>0.12290502793296089</v>
      </c>
      <c r="N277">
        <f>+AV_PLAN[[#This Row],[PLAN ACUMULADO]]-AV_PLAN[[#This Row],[INICIO REAL ACUMULADO]]</f>
        <v>306</v>
      </c>
      <c r="O277">
        <f>+AV_PLAN[[#This Row],[TERMINO PLAN ACUMULADO]]-AV_PLAN[[#This Row],[TERMINO REAL ACUMULADO]]</f>
        <v>314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0.15056818181818182</v>
      </c>
      <c r="S277" s="7">
        <f>+AV_PLAN[[#This Row],[TERMINO PLAN ACUMULADO]]/$G$471</f>
        <v>0.50852272727272729</v>
      </c>
      <c r="T277" s="7">
        <f t="shared" si="9"/>
        <v>6.25E-2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106</v>
      </c>
      <c r="F278">
        <v>3</v>
      </c>
      <c r="G278">
        <v>361</v>
      </c>
      <c r="H278">
        <v>0</v>
      </c>
      <c r="I278">
        <v>44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0.25542168674698795</v>
      </c>
      <c r="M278" s="4">
        <f>IFERROR(AV_PLAN[[#This Row],[TERMINO REAL ACUMULADO]]/AV_PLAN[[#This Row],[TERMINO PLAN ACUMULADO]],"")</f>
        <v>0.12188365650969529</v>
      </c>
      <c r="N278">
        <f>+AV_PLAN[[#This Row],[PLAN ACUMULADO]]-AV_PLAN[[#This Row],[INICIO REAL ACUMULADO]]</f>
        <v>309</v>
      </c>
      <c r="O278">
        <f>+AV_PLAN[[#This Row],[TERMINO PLAN ACUMULADO]]-AV_PLAN[[#This Row],[TERMINO REAL ACUMULADO]]</f>
        <v>317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0.15056818181818182</v>
      </c>
      <c r="S278" s="7">
        <f>+AV_PLAN[[#This Row],[TERMINO PLAN ACUMULADO]]/$G$471</f>
        <v>0.51278409090909094</v>
      </c>
      <c r="T278" s="7">
        <f t="shared" si="9"/>
        <v>6.25E-2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106</v>
      </c>
      <c r="F279">
        <v>2</v>
      </c>
      <c r="G279">
        <v>363</v>
      </c>
      <c r="H279">
        <v>0</v>
      </c>
      <c r="I279">
        <v>44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0.25358851674641147</v>
      </c>
      <c r="M279" s="4">
        <f>IFERROR(AV_PLAN[[#This Row],[TERMINO REAL ACUMULADO]]/AV_PLAN[[#This Row],[TERMINO PLAN ACUMULADO]],"")</f>
        <v>0.12121212121212122</v>
      </c>
      <c r="N279">
        <f>+AV_PLAN[[#This Row],[PLAN ACUMULADO]]-AV_PLAN[[#This Row],[INICIO REAL ACUMULADO]]</f>
        <v>312</v>
      </c>
      <c r="O279">
        <f>+AV_PLAN[[#This Row],[TERMINO PLAN ACUMULADO]]-AV_PLAN[[#This Row],[TERMINO REAL ACUMULADO]]</f>
        <v>319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0.15056818181818182</v>
      </c>
      <c r="S279" s="7">
        <f>+AV_PLAN[[#This Row],[TERMINO PLAN ACUMULADO]]/$G$471</f>
        <v>0.515625</v>
      </c>
      <c r="T279" s="7">
        <f t="shared" si="9"/>
        <v>6.25E-2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106</v>
      </c>
      <c r="F280">
        <v>2</v>
      </c>
      <c r="G280">
        <v>365</v>
      </c>
      <c r="H280">
        <v>0</v>
      </c>
      <c r="I280">
        <v>44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0.25358851674641147</v>
      </c>
      <c r="M280" s="4">
        <f>IFERROR(AV_PLAN[[#This Row],[TERMINO REAL ACUMULADO]]/AV_PLAN[[#This Row],[TERMINO PLAN ACUMULADO]],"")</f>
        <v>0.12054794520547946</v>
      </c>
      <c r="N280">
        <f>+AV_PLAN[[#This Row],[PLAN ACUMULADO]]-AV_PLAN[[#This Row],[INICIO REAL ACUMULADO]]</f>
        <v>312</v>
      </c>
      <c r="O280">
        <f>+AV_PLAN[[#This Row],[TERMINO PLAN ACUMULADO]]-AV_PLAN[[#This Row],[TERMINO REAL ACUMULADO]]</f>
        <v>321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0.15056818181818182</v>
      </c>
      <c r="S280" s="7">
        <f>+AV_PLAN[[#This Row],[TERMINO PLAN ACUMULADO]]/$G$471</f>
        <v>0.51846590909090906</v>
      </c>
      <c r="T280" s="7">
        <f t="shared" si="9"/>
        <v>6.25E-2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106</v>
      </c>
      <c r="F281">
        <v>2</v>
      </c>
      <c r="G281">
        <v>367</v>
      </c>
      <c r="H281">
        <v>0</v>
      </c>
      <c r="I281">
        <v>44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0.25358851674641147</v>
      </c>
      <c r="M281" s="4">
        <f>IFERROR(AV_PLAN[[#This Row],[TERMINO REAL ACUMULADO]]/AV_PLAN[[#This Row],[TERMINO PLAN ACUMULADO]],"")</f>
        <v>0.11989100817438691</v>
      </c>
      <c r="N281">
        <f>+AV_PLAN[[#This Row],[PLAN ACUMULADO]]-AV_PLAN[[#This Row],[INICIO REAL ACUMULADO]]</f>
        <v>312</v>
      </c>
      <c r="O281">
        <f>+AV_PLAN[[#This Row],[TERMINO PLAN ACUMULADO]]-AV_PLAN[[#This Row],[TERMINO REAL ACUMULADO]]</f>
        <v>323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0.15056818181818182</v>
      </c>
      <c r="S281" s="7">
        <f>+AV_PLAN[[#This Row],[TERMINO PLAN ACUMULADO]]/$G$471</f>
        <v>0.52130681818181823</v>
      </c>
      <c r="T281" s="7">
        <f t="shared" si="9"/>
        <v>6.25E-2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106</v>
      </c>
      <c r="F282">
        <v>1</v>
      </c>
      <c r="G282">
        <v>368</v>
      </c>
      <c r="H282">
        <v>0</v>
      </c>
      <c r="I282">
        <v>44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0.25178147268408552</v>
      </c>
      <c r="M282" s="4">
        <f>IFERROR(AV_PLAN[[#This Row],[TERMINO REAL ACUMULADO]]/AV_PLAN[[#This Row],[TERMINO PLAN ACUMULADO]],"")</f>
        <v>0.11956521739130435</v>
      </c>
      <c r="N282">
        <f>+AV_PLAN[[#This Row],[PLAN ACUMULADO]]-AV_PLAN[[#This Row],[INICIO REAL ACUMULADO]]</f>
        <v>315</v>
      </c>
      <c r="O282">
        <f>+AV_PLAN[[#This Row],[TERMINO PLAN ACUMULADO]]-AV_PLAN[[#This Row],[TERMINO REAL ACUMULADO]]</f>
        <v>324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0.15056818181818182</v>
      </c>
      <c r="S282" s="7">
        <f>+AV_PLAN[[#This Row],[TERMINO PLAN ACUMULADO]]/$G$471</f>
        <v>0.52272727272727271</v>
      </c>
      <c r="T282" s="7">
        <f t="shared" si="9"/>
        <v>6.25E-2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106</v>
      </c>
      <c r="F283">
        <v>2</v>
      </c>
      <c r="G283">
        <v>370</v>
      </c>
      <c r="H283">
        <v>0</v>
      </c>
      <c r="I283">
        <v>44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0.25</v>
      </c>
      <c r="M283" s="4">
        <f>IFERROR(AV_PLAN[[#This Row],[TERMINO REAL ACUMULADO]]/AV_PLAN[[#This Row],[TERMINO PLAN ACUMULADO]],"")</f>
        <v>0.11891891891891893</v>
      </c>
      <c r="N283">
        <f>+AV_PLAN[[#This Row],[PLAN ACUMULADO]]-AV_PLAN[[#This Row],[INICIO REAL ACUMULADO]]</f>
        <v>318</v>
      </c>
      <c r="O283">
        <f>+AV_PLAN[[#This Row],[TERMINO PLAN ACUMULADO]]-AV_PLAN[[#This Row],[TERMINO REAL ACUMULADO]]</f>
        <v>326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0.15056818181818182</v>
      </c>
      <c r="S283" s="7">
        <f>+AV_PLAN[[#This Row],[TERMINO PLAN ACUMULADO]]/$G$471</f>
        <v>0.52556818181818177</v>
      </c>
      <c r="T283" s="7">
        <f t="shared" si="9"/>
        <v>6.25E-2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106</v>
      </c>
      <c r="F284">
        <v>3</v>
      </c>
      <c r="G284">
        <v>373</v>
      </c>
      <c r="H284">
        <v>0</v>
      </c>
      <c r="I284">
        <v>44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0.24824355971896955</v>
      </c>
      <c r="M284" s="4">
        <f>IFERROR(AV_PLAN[[#This Row],[TERMINO REAL ACUMULADO]]/AV_PLAN[[#This Row],[TERMINO PLAN ACUMULADO]],"")</f>
        <v>0.11796246648793565</v>
      </c>
      <c r="N284">
        <f>+AV_PLAN[[#This Row],[PLAN ACUMULADO]]-AV_PLAN[[#This Row],[INICIO REAL ACUMULADO]]</f>
        <v>321</v>
      </c>
      <c r="O284">
        <f>+AV_PLAN[[#This Row],[TERMINO PLAN ACUMULADO]]-AV_PLAN[[#This Row],[TERMINO REAL ACUMULADO]]</f>
        <v>329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0.15056818181818182</v>
      </c>
      <c r="S284" s="7">
        <f>+AV_PLAN[[#This Row],[TERMINO PLAN ACUMULADO]]/$G$471</f>
        <v>0.52982954545454541</v>
      </c>
      <c r="T284" s="7">
        <f t="shared" si="9"/>
        <v>6.25E-2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106</v>
      </c>
      <c r="F285">
        <v>3</v>
      </c>
      <c r="G285">
        <v>376</v>
      </c>
      <c r="H285">
        <v>0</v>
      </c>
      <c r="I285">
        <v>44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0.24651162790697675</v>
      </c>
      <c r="M285" s="4">
        <f>IFERROR(AV_PLAN[[#This Row],[TERMINO REAL ACUMULADO]]/AV_PLAN[[#This Row],[TERMINO PLAN ACUMULADO]],"")</f>
        <v>0.11702127659574468</v>
      </c>
      <c r="N285">
        <f>+AV_PLAN[[#This Row],[PLAN ACUMULADO]]-AV_PLAN[[#This Row],[INICIO REAL ACUMULADO]]</f>
        <v>324</v>
      </c>
      <c r="O285">
        <f>+AV_PLAN[[#This Row],[TERMINO PLAN ACUMULADO]]-AV_PLAN[[#This Row],[TERMINO REAL ACUMULADO]]</f>
        <v>332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0.15056818181818182</v>
      </c>
      <c r="S285" s="7">
        <f>+AV_PLAN[[#This Row],[TERMINO PLAN ACUMULADO]]/$G$471</f>
        <v>0.53409090909090906</v>
      </c>
      <c r="T285" s="7">
        <f t="shared" si="9"/>
        <v>6.25E-2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106</v>
      </c>
      <c r="F286">
        <v>2</v>
      </c>
      <c r="G286">
        <v>378</v>
      </c>
      <c r="H286">
        <v>0</v>
      </c>
      <c r="I286">
        <v>44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0.24480369515011546</v>
      </c>
      <c r="M286" s="4">
        <f>IFERROR(AV_PLAN[[#This Row],[TERMINO REAL ACUMULADO]]/AV_PLAN[[#This Row],[TERMINO PLAN ACUMULADO]],"")</f>
        <v>0.1164021164021164</v>
      </c>
      <c r="N286">
        <f>+AV_PLAN[[#This Row],[PLAN ACUMULADO]]-AV_PLAN[[#This Row],[INICIO REAL ACUMULADO]]</f>
        <v>327</v>
      </c>
      <c r="O286">
        <f>+AV_PLAN[[#This Row],[TERMINO PLAN ACUMULADO]]-AV_PLAN[[#This Row],[TERMINO REAL ACUMULADO]]</f>
        <v>334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0.15056818181818182</v>
      </c>
      <c r="S286" s="7">
        <f>+AV_PLAN[[#This Row],[TERMINO PLAN ACUMULADO]]/$G$471</f>
        <v>0.53693181818181823</v>
      </c>
      <c r="T286" s="7">
        <f t="shared" si="9"/>
        <v>6.25E-2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106</v>
      </c>
      <c r="F287">
        <v>1</v>
      </c>
      <c r="G287">
        <v>379</v>
      </c>
      <c r="H287">
        <v>0</v>
      </c>
      <c r="I287">
        <v>44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0.24480369515011546</v>
      </c>
      <c r="M287" s="4">
        <f>IFERROR(AV_PLAN[[#This Row],[TERMINO REAL ACUMULADO]]/AV_PLAN[[#This Row],[TERMINO PLAN ACUMULADO]],"")</f>
        <v>0.11609498680738786</v>
      </c>
      <c r="N287">
        <f>+AV_PLAN[[#This Row],[PLAN ACUMULADO]]-AV_PLAN[[#This Row],[INICIO REAL ACUMULADO]]</f>
        <v>327</v>
      </c>
      <c r="O287">
        <f>+AV_PLAN[[#This Row],[TERMINO PLAN ACUMULADO]]-AV_PLAN[[#This Row],[TERMINO REAL ACUMULADO]]</f>
        <v>335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0.15056818181818182</v>
      </c>
      <c r="S287" s="7">
        <f>+AV_PLAN[[#This Row],[TERMINO PLAN ACUMULADO]]/$G$471</f>
        <v>0.53835227272727271</v>
      </c>
      <c r="T287" s="7">
        <f t="shared" si="9"/>
        <v>6.25E-2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106</v>
      </c>
      <c r="F288">
        <v>2</v>
      </c>
      <c r="G288">
        <v>381</v>
      </c>
      <c r="H288">
        <v>0</v>
      </c>
      <c r="I288">
        <v>44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0.24480369515011546</v>
      </c>
      <c r="M288" s="4">
        <f>IFERROR(AV_PLAN[[#This Row],[TERMINO REAL ACUMULADO]]/AV_PLAN[[#This Row],[TERMINO PLAN ACUMULADO]],"")</f>
        <v>0.11548556430446194</v>
      </c>
      <c r="N288">
        <f>+AV_PLAN[[#This Row],[PLAN ACUMULADO]]-AV_PLAN[[#This Row],[INICIO REAL ACUMULADO]]</f>
        <v>327</v>
      </c>
      <c r="O288">
        <f>+AV_PLAN[[#This Row],[TERMINO PLAN ACUMULADO]]-AV_PLAN[[#This Row],[TERMINO REAL ACUMULADO]]</f>
        <v>337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0.15056818181818182</v>
      </c>
      <c r="S288" s="7">
        <f>+AV_PLAN[[#This Row],[TERMINO PLAN ACUMULADO]]/$G$471</f>
        <v>0.54119318181818177</v>
      </c>
      <c r="T288" s="7">
        <f t="shared" si="9"/>
        <v>6.25E-2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106</v>
      </c>
      <c r="F289">
        <v>2</v>
      </c>
      <c r="G289">
        <v>383</v>
      </c>
      <c r="H289">
        <v>0</v>
      </c>
      <c r="I289">
        <v>44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0.24311926605504589</v>
      </c>
      <c r="M289" s="4">
        <f>IFERROR(AV_PLAN[[#This Row],[TERMINO REAL ACUMULADO]]/AV_PLAN[[#This Row],[TERMINO PLAN ACUMULADO]],"")</f>
        <v>0.11488250652741515</v>
      </c>
      <c r="N289">
        <f>+AV_PLAN[[#This Row],[PLAN ACUMULADO]]-AV_PLAN[[#This Row],[INICIO REAL ACUMULADO]]</f>
        <v>330</v>
      </c>
      <c r="O289">
        <f>+AV_PLAN[[#This Row],[TERMINO PLAN ACUMULADO]]-AV_PLAN[[#This Row],[TERMINO REAL ACUMULADO]]</f>
        <v>339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0.15056818181818182</v>
      </c>
      <c r="S289" s="7">
        <f>+AV_PLAN[[#This Row],[TERMINO PLAN ACUMULADO]]/$G$471</f>
        <v>0.54403409090909094</v>
      </c>
      <c r="T289" s="7">
        <f t="shared" si="9"/>
        <v>6.25E-2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106</v>
      </c>
      <c r="F290">
        <v>2</v>
      </c>
      <c r="G290">
        <v>385</v>
      </c>
      <c r="H290">
        <v>0</v>
      </c>
      <c r="I290">
        <v>44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0.24145785876993167</v>
      </c>
      <c r="M290" s="4">
        <f>IFERROR(AV_PLAN[[#This Row],[TERMINO REAL ACUMULADO]]/AV_PLAN[[#This Row],[TERMINO PLAN ACUMULADO]],"")</f>
        <v>0.11428571428571428</v>
      </c>
      <c r="N290">
        <f>+AV_PLAN[[#This Row],[PLAN ACUMULADO]]-AV_PLAN[[#This Row],[INICIO REAL ACUMULADO]]</f>
        <v>333</v>
      </c>
      <c r="O290">
        <f>+AV_PLAN[[#This Row],[TERMINO PLAN ACUMULADO]]-AV_PLAN[[#This Row],[TERMINO REAL ACUMULADO]]</f>
        <v>341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0.15056818181818182</v>
      </c>
      <c r="S290" s="7">
        <f>+AV_PLAN[[#This Row],[TERMINO PLAN ACUMULADO]]/$G$471</f>
        <v>0.546875</v>
      </c>
      <c r="T290" s="7">
        <f t="shared" si="9"/>
        <v>6.25E-2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106</v>
      </c>
      <c r="F291">
        <v>3</v>
      </c>
      <c r="G291">
        <v>388</v>
      </c>
      <c r="H291">
        <v>0</v>
      </c>
      <c r="I291">
        <v>44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0.23981900452488689</v>
      </c>
      <c r="M291" s="4">
        <f>IFERROR(AV_PLAN[[#This Row],[TERMINO REAL ACUMULADO]]/AV_PLAN[[#This Row],[TERMINO PLAN ACUMULADO]],"")</f>
        <v>0.1134020618556701</v>
      </c>
      <c r="N291">
        <f>+AV_PLAN[[#This Row],[PLAN ACUMULADO]]-AV_PLAN[[#This Row],[INICIO REAL ACUMULADO]]</f>
        <v>336</v>
      </c>
      <c r="O291">
        <f>+AV_PLAN[[#This Row],[TERMINO PLAN ACUMULADO]]-AV_PLAN[[#This Row],[TERMINO REAL ACUMULADO]]</f>
        <v>344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0.15056818181818182</v>
      </c>
      <c r="S291" s="7">
        <f>+AV_PLAN[[#This Row],[TERMINO PLAN ACUMULADO]]/$G$471</f>
        <v>0.55113636363636365</v>
      </c>
      <c r="T291" s="7">
        <f t="shared" si="9"/>
        <v>6.25E-2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106</v>
      </c>
      <c r="F292">
        <v>3</v>
      </c>
      <c r="G292">
        <v>391</v>
      </c>
      <c r="H292">
        <v>0</v>
      </c>
      <c r="I292">
        <v>44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0.23820224719101124</v>
      </c>
      <c r="M292" s="4">
        <f>IFERROR(AV_PLAN[[#This Row],[TERMINO REAL ACUMULADO]]/AV_PLAN[[#This Row],[TERMINO PLAN ACUMULADO]],"")</f>
        <v>0.11253196930946291</v>
      </c>
      <c r="N292">
        <f>+AV_PLAN[[#This Row],[PLAN ACUMULADO]]-AV_PLAN[[#This Row],[INICIO REAL ACUMULADO]]</f>
        <v>339</v>
      </c>
      <c r="O292">
        <f>+AV_PLAN[[#This Row],[TERMINO PLAN ACUMULADO]]-AV_PLAN[[#This Row],[TERMINO REAL ACUMULADO]]</f>
        <v>347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0.15056818181818182</v>
      </c>
      <c r="S292" s="7">
        <f>+AV_PLAN[[#This Row],[TERMINO PLAN ACUMULADO]]/$G$471</f>
        <v>0.55539772727272729</v>
      </c>
      <c r="T292" s="7">
        <f t="shared" si="9"/>
        <v>6.25E-2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106</v>
      </c>
      <c r="F293">
        <v>1</v>
      </c>
      <c r="G293">
        <v>392</v>
      </c>
      <c r="H293">
        <v>0</v>
      </c>
      <c r="I293">
        <v>44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0.23660714285714285</v>
      </c>
      <c r="M293" s="4">
        <f>IFERROR(AV_PLAN[[#This Row],[TERMINO REAL ACUMULADO]]/AV_PLAN[[#This Row],[TERMINO PLAN ACUMULADO]],"")</f>
        <v>0.11224489795918367</v>
      </c>
      <c r="N293">
        <f>+AV_PLAN[[#This Row],[PLAN ACUMULADO]]-AV_PLAN[[#This Row],[INICIO REAL ACUMULADO]]</f>
        <v>342</v>
      </c>
      <c r="O293">
        <f>+AV_PLAN[[#This Row],[TERMINO PLAN ACUMULADO]]-AV_PLAN[[#This Row],[TERMINO REAL ACUMULADO]]</f>
        <v>348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0.15056818181818182</v>
      </c>
      <c r="S293" s="7">
        <f>+AV_PLAN[[#This Row],[TERMINO PLAN ACUMULADO]]/$G$471</f>
        <v>0.55681818181818177</v>
      </c>
      <c r="T293" s="7">
        <f t="shared" si="9"/>
        <v>6.25E-2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106</v>
      </c>
      <c r="F294">
        <v>1</v>
      </c>
      <c r="G294">
        <v>393</v>
      </c>
      <c r="H294">
        <v>0</v>
      </c>
      <c r="I294">
        <v>44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0.23660714285714285</v>
      </c>
      <c r="M294" s="4">
        <f>IFERROR(AV_PLAN[[#This Row],[TERMINO REAL ACUMULADO]]/AV_PLAN[[#This Row],[TERMINO PLAN ACUMULADO]],"")</f>
        <v>0.11195928753180662</v>
      </c>
      <c r="N294">
        <f>+AV_PLAN[[#This Row],[PLAN ACUMULADO]]-AV_PLAN[[#This Row],[INICIO REAL ACUMULADO]]</f>
        <v>342</v>
      </c>
      <c r="O294">
        <f>+AV_PLAN[[#This Row],[TERMINO PLAN ACUMULADO]]-AV_PLAN[[#This Row],[TERMINO REAL ACUMULADO]]</f>
        <v>349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0.15056818181818182</v>
      </c>
      <c r="S294" s="7">
        <f>+AV_PLAN[[#This Row],[TERMINO PLAN ACUMULADO]]/$G$471</f>
        <v>0.55823863636363635</v>
      </c>
      <c r="T294" s="7">
        <f t="shared" si="9"/>
        <v>6.25E-2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106</v>
      </c>
      <c r="F295">
        <v>4</v>
      </c>
      <c r="G295">
        <v>397</v>
      </c>
      <c r="H295">
        <v>0</v>
      </c>
      <c r="I295">
        <v>44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0.23660714285714285</v>
      </c>
      <c r="M295" s="4">
        <f>IFERROR(AV_PLAN[[#This Row],[TERMINO REAL ACUMULADO]]/AV_PLAN[[#This Row],[TERMINO PLAN ACUMULADO]],"")</f>
        <v>0.11083123425692695</v>
      </c>
      <c r="N295">
        <f>+AV_PLAN[[#This Row],[PLAN ACUMULADO]]-AV_PLAN[[#This Row],[INICIO REAL ACUMULADO]]</f>
        <v>342</v>
      </c>
      <c r="O295">
        <f>+AV_PLAN[[#This Row],[TERMINO PLAN ACUMULADO]]-AV_PLAN[[#This Row],[TERMINO REAL ACUMULADO]]</f>
        <v>353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0.15056818181818182</v>
      </c>
      <c r="S295" s="7">
        <f>+AV_PLAN[[#This Row],[TERMINO PLAN ACUMULADO]]/$G$471</f>
        <v>0.56392045454545459</v>
      </c>
      <c r="T295" s="7">
        <f t="shared" si="9"/>
        <v>6.25E-2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106</v>
      </c>
      <c r="F296">
        <v>2</v>
      </c>
      <c r="G296">
        <v>399</v>
      </c>
      <c r="H296">
        <v>0</v>
      </c>
      <c r="I296">
        <v>44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0.23503325942350334</v>
      </c>
      <c r="M296" s="4">
        <f>IFERROR(AV_PLAN[[#This Row],[TERMINO REAL ACUMULADO]]/AV_PLAN[[#This Row],[TERMINO PLAN ACUMULADO]],"")</f>
        <v>0.11027568922305764</v>
      </c>
      <c r="N296">
        <f>+AV_PLAN[[#This Row],[PLAN ACUMULADO]]-AV_PLAN[[#This Row],[INICIO REAL ACUMULADO]]</f>
        <v>345</v>
      </c>
      <c r="O296">
        <f>+AV_PLAN[[#This Row],[TERMINO PLAN ACUMULADO]]-AV_PLAN[[#This Row],[TERMINO REAL ACUMULADO]]</f>
        <v>355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0.15056818181818182</v>
      </c>
      <c r="S296" s="7">
        <f>+AV_PLAN[[#This Row],[TERMINO PLAN ACUMULADO]]/$G$471</f>
        <v>0.56676136363636365</v>
      </c>
      <c r="T296" s="7">
        <f t="shared" si="9"/>
        <v>6.25E-2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106</v>
      </c>
      <c r="F297">
        <v>1</v>
      </c>
      <c r="G297">
        <v>400</v>
      </c>
      <c r="H297">
        <v>0</v>
      </c>
      <c r="I297">
        <v>44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0.23503325942350334</v>
      </c>
      <c r="M297" s="4">
        <f>IFERROR(AV_PLAN[[#This Row],[TERMINO REAL ACUMULADO]]/AV_PLAN[[#This Row],[TERMINO PLAN ACUMULADO]],"")</f>
        <v>0.11</v>
      </c>
      <c r="N297">
        <f>+AV_PLAN[[#This Row],[PLAN ACUMULADO]]-AV_PLAN[[#This Row],[INICIO REAL ACUMULADO]]</f>
        <v>345</v>
      </c>
      <c r="O297">
        <f>+AV_PLAN[[#This Row],[TERMINO PLAN ACUMULADO]]-AV_PLAN[[#This Row],[TERMINO REAL ACUMULADO]]</f>
        <v>356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0.15056818181818182</v>
      </c>
      <c r="S297" s="7">
        <f>+AV_PLAN[[#This Row],[TERMINO PLAN ACUMULADO]]/$G$471</f>
        <v>0.56818181818181823</v>
      </c>
      <c r="T297" s="7">
        <f t="shared" si="9"/>
        <v>6.25E-2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106</v>
      </c>
      <c r="F298">
        <v>3</v>
      </c>
      <c r="G298">
        <v>403</v>
      </c>
      <c r="H298">
        <v>0</v>
      </c>
      <c r="I298">
        <v>44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0.23348017621145375</v>
      </c>
      <c r="M298" s="4">
        <f>IFERROR(AV_PLAN[[#This Row],[TERMINO REAL ACUMULADO]]/AV_PLAN[[#This Row],[TERMINO PLAN ACUMULADO]],"")</f>
        <v>0.10918114143920596</v>
      </c>
      <c r="N298">
        <f>+AV_PLAN[[#This Row],[PLAN ACUMULADO]]-AV_PLAN[[#This Row],[INICIO REAL ACUMULADO]]</f>
        <v>348</v>
      </c>
      <c r="O298">
        <f>+AV_PLAN[[#This Row],[TERMINO PLAN ACUMULADO]]-AV_PLAN[[#This Row],[TERMINO REAL ACUMULADO]]</f>
        <v>359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0.15056818181818182</v>
      </c>
      <c r="S298" s="7">
        <f>+AV_PLAN[[#This Row],[TERMINO PLAN ACUMULADO]]/$G$471</f>
        <v>0.57244318181818177</v>
      </c>
      <c r="T298" s="7">
        <f t="shared" si="9"/>
        <v>6.25E-2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106</v>
      </c>
      <c r="F299">
        <v>3</v>
      </c>
      <c r="G299">
        <v>406</v>
      </c>
      <c r="H299">
        <v>0</v>
      </c>
      <c r="I299">
        <v>44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0.23194748358862144</v>
      </c>
      <c r="M299" s="4">
        <f>IFERROR(AV_PLAN[[#This Row],[TERMINO REAL ACUMULADO]]/AV_PLAN[[#This Row],[TERMINO PLAN ACUMULADO]],"")</f>
        <v>0.10837438423645321</v>
      </c>
      <c r="N299">
        <f>+AV_PLAN[[#This Row],[PLAN ACUMULADO]]-AV_PLAN[[#This Row],[INICIO REAL ACUMULADO]]</f>
        <v>351</v>
      </c>
      <c r="O299">
        <f>+AV_PLAN[[#This Row],[TERMINO PLAN ACUMULADO]]-AV_PLAN[[#This Row],[TERMINO REAL ACUMULADO]]</f>
        <v>362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0.15056818181818182</v>
      </c>
      <c r="S299" s="7">
        <f>+AV_PLAN[[#This Row],[TERMINO PLAN ACUMULADO]]/$G$471</f>
        <v>0.57670454545454541</v>
      </c>
      <c r="T299" s="7">
        <f t="shared" si="9"/>
        <v>6.25E-2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106</v>
      </c>
      <c r="F300">
        <v>1</v>
      </c>
      <c r="G300">
        <v>407</v>
      </c>
      <c r="H300">
        <v>0</v>
      </c>
      <c r="I300">
        <v>44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0.23043478260869565</v>
      </c>
      <c r="M300" s="4">
        <f>IFERROR(AV_PLAN[[#This Row],[TERMINO REAL ACUMULADO]]/AV_PLAN[[#This Row],[TERMINO PLAN ACUMULADO]],"")</f>
        <v>0.10810810810810811</v>
      </c>
      <c r="N300">
        <f>+AV_PLAN[[#This Row],[PLAN ACUMULADO]]-AV_PLAN[[#This Row],[INICIO REAL ACUMULADO]]</f>
        <v>354</v>
      </c>
      <c r="O300">
        <f>+AV_PLAN[[#This Row],[TERMINO PLAN ACUMULADO]]-AV_PLAN[[#This Row],[TERMINO REAL ACUMULADO]]</f>
        <v>363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0.15056818181818182</v>
      </c>
      <c r="S300" s="7">
        <f>+AV_PLAN[[#This Row],[TERMINO PLAN ACUMULADO]]/$G$471</f>
        <v>0.578125</v>
      </c>
      <c r="T300" s="7">
        <f t="shared" si="9"/>
        <v>6.25E-2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106</v>
      </c>
      <c r="F301">
        <v>2</v>
      </c>
      <c r="G301">
        <v>409</v>
      </c>
      <c r="H301">
        <v>0</v>
      </c>
      <c r="I301">
        <v>44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0.23043478260869565</v>
      </c>
      <c r="M301" s="4">
        <f>IFERROR(AV_PLAN[[#This Row],[TERMINO REAL ACUMULADO]]/AV_PLAN[[#This Row],[TERMINO PLAN ACUMULADO]],"")</f>
        <v>0.10757946210268948</v>
      </c>
      <c r="N301">
        <f>+AV_PLAN[[#This Row],[PLAN ACUMULADO]]-AV_PLAN[[#This Row],[INICIO REAL ACUMULADO]]</f>
        <v>354</v>
      </c>
      <c r="O301">
        <f>+AV_PLAN[[#This Row],[TERMINO PLAN ACUMULADO]]-AV_PLAN[[#This Row],[TERMINO REAL ACUMULADO]]</f>
        <v>365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0.15056818181818182</v>
      </c>
      <c r="S301" s="7">
        <f>+AV_PLAN[[#This Row],[TERMINO PLAN ACUMULADO]]/$G$471</f>
        <v>0.58096590909090906</v>
      </c>
      <c r="T301" s="7">
        <f t="shared" si="9"/>
        <v>6.25E-2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106</v>
      </c>
      <c r="F302">
        <v>4</v>
      </c>
      <c r="G302">
        <v>413</v>
      </c>
      <c r="H302">
        <v>0</v>
      </c>
      <c r="I302">
        <v>44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0.23043478260869565</v>
      </c>
      <c r="M302" s="4">
        <f>IFERROR(AV_PLAN[[#This Row],[TERMINO REAL ACUMULADO]]/AV_PLAN[[#This Row],[TERMINO PLAN ACUMULADO]],"")</f>
        <v>0.10653753026634383</v>
      </c>
      <c r="N302">
        <f>+AV_PLAN[[#This Row],[PLAN ACUMULADO]]-AV_PLAN[[#This Row],[INICIO REAL ACUMULADO]]</f>
        <v>354</v>
      </c>
      <c r="O302">
        <f>+AV_PLAN[[#This Row],[TERMINO PLAN ACUMULADO]]-AV_PLAN[[#This Row],[TERMINO REAL ACUMULADO]]</f>
        <v>369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0.15056818181818182</v>
      </c>
      <c r="S302" s="7">
        <f>+AV_PLAN[[#This Row],[TERMINO PLAN ACUMULADO]]/$G$471</f>
        <v>0.58664772727272729</v>
      </c>
      <c r="T302" s="7">
        <f t="shared" si="9"/>
        <v>6.25E-2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106</v>
      </c>
      <c r="F303">
        <v>1</v>
      </c>
      <c r="G303">
        <v>414</v>
      </c>
      <c r="H303">
        <v>0</v>
      </c>
      <c r="I303">
        <v>44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0.22894168466522677</v>
      </c>
      <c r="M303" s="4">
        <f>IFERROR(AV_PLAN[[#This Row],[TERMINO REAL ACUMULADO]]/AV_PLAN[[#This Row],[TERMINO PLAN ACUMULADO]],"")</f>
        <v>0.10628019323671498</v>
      </c>
      <c r="N303">
        <f>+AV_PLAN[[#This Row],[PLAN ACUMULADO]]-AV_PLAN[[#This Row],[INICIO REAL ACUMULADO]]</f>
        <v>357</v>
      </c>
      <c r="O303">
        <f>+AV_PLAN[[#This Row],[TERMINO PLAN ACUMULADO]]-AV_PLAN[[#This Row],[TERMINO REAL ACUMULADO]]</f>
        <v>370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0.15056818181818182</v>
      </c>
      <c r="S303" s="7">
        <f>+AV_PLAN[[#This Row],[TERMINO PLAN ACUMULADO]]/$G$471</f>
        <v>0.58806818181818177</v>
      </c>
      <c r="T303" s="7">
        <f t="shared" si="9"/>
        <v>6.25E-2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106</v>
      </c>
      <c r="F304">
        <v>1</v>
      </c>
      <c r="G304">
        <v>415</v>
      </c>
      <c r="H304">
        <v>0</v>
      </c>
      <c r="I304">
        <v>44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0.22746781115879827</v>
      </c>
      <c r="M304" s="4">
        <f>IFERROR(AV_PLAN[[#This Row],[TERMINO REAL ACUMULADO]]/AV_PLAN[[#This Row],[TERMINO PLAN ACUMULADO]],"")</f>
        <v>0.10602409638554217</v>
      </c>
      <c r="N304">
        <f>+AV_PLAN[[#This Row],[PLAN ACUMULADO]]-AV_PLAN[[#This Row],[INICIO REAL ACUMULADO]]</f>
        <v>360</v>
      </c>
      <c r="O304">
        <f>+AV_PLAN[[#This Row],[TERMINO PLAN ACUMULADO]]-AV_PLAN[[#This Row],[TERMINO REAL ACUMULADO]]</f>
        <v>371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0.15056818181818182</v>
      </c>
      <c r="S304" s="7">
        <f>+AV_PLAN[[#This Row],[TERMINO PLAN ACUMULADO]]/$G$471</f>
        <v>0.58948863636363635</v>
      </c>
      <c r="T304" s="7">
        <f t="shared" si="9"/>
        <v>6.25E-2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106</v>
      </c>
      <c r="F305">
        <v>3</v>
      </c>
      <c r="G305">
        <v>418</v>
      </c>
      <c r="H305">
        <v>0</v>
      </c>
      <c r="I305">
        <v>44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0.22601279317697229</v>
      </c>
      <c r="M305" s="4">
        <f>IFERROR(AV_PLAN[[#This Row],[TERMINO REAL ACUMULADO]]/AV_PLAN[[#This Row],[TERMINO PLAN ACUMULADO]],"")</f>
        <v>0.10526315789473684</v>
      </c>
      <c r="N305">
        <f>+AV_PLAN[[#This Row],[PLAN ACUMULADO]]-AV_PLAN[[#This Row],[INICIO REAL ACUMULADO]]</f>
        <v>363</v>
      </c>
      <c r="O305">
        <f>+AV_PLAN[[#This Row],[TERMINO PLAN ACUMULADO]]-AV_PLAN[[#This Row],[TERMINO REAL ACUMULADO]]</f>
        <v>374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0.15056818181818182</v>
      </c>
      <c r="S305" s="7">
        <f>+AV_PLAN[[#This Row],[TERMINO PLAN ACUMULADO]]/$G$471</f>
        <v>0.59375</v>
      </c>
      <c r="T305" s="7">
        <f t="shared" si="9"/>
        <v>6.25E-2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106</v>
      </c>
      <c r="F306">
        <v>3</v>
      </c>
      <c r="G306">
        <v>421</v>
      </c>
      <c r="H306">
        <v>0</v>
      </c>
      <c r="I306">
        <v>44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0.22457627118644069</v>
      </c>
      <c r="M306" s="4">
        <f>IFERROR(AV_PLAN[[#This Row],[TERMINO REAL ACUMULADO]]/AV_PLAN[[#This Row],[TERMINO PLAN ACUMULADO]],"")</f>
        <v>0.10451306413301663</v>
      </c>
      <c r="N306">
        <f>+AV_PLAN[[#This Row],[PLAN ACUMULADO]]-AV_PLAN[[#This Row],[INICIO REAL ACUMULADO]]</f>
        <v>366</v>
      </c>
      <c r="O306">
        <f>+AV_PLAN[[#This Row],[TERMINO PLAN ACUMULADO]]-AV_PLAN[[#This Row],[TERMINO REAL ACUMULADO]]</f>
        <v>377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0.15056818181818182</v>
      </c>
      <c r="S306" s="7">
        <f>+AV_PLAN[[#This Row],[TERMINO PLAN ACUMULADO]]/$G$471</f>
        <v>0.59801136363636365</v>
      </c>
      <c r="T306" s="7">
        <f t="shared" si="9"/>
        <v>6.25E-2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106</v>
      </c>
      <c r="F307">
        <v>2</v>
      </c>
      <c r="G307">
        <v>423</v>
      </c>
      <c r="H307">
        <v>0</v>
      </c>
      <c r="I307">
        <v>44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0.22315789473684211</v>
      </c>
      <c r="M307" s="4">
        <f>IFERROR(AV_PLAN[[#This Row],[TERMINO REAL ACUMULADO]]/AV_PLAN[[#This Row],[TERMINO PLAN ACUMULADO]],"")</f>
        <v>0.10401891252955082</v>
      </c>
      <c r="N307">
        <f>+AV_PLAN[[#This Row],[PLAN ACUMULADO]]-AV_PLAN[[#This Row],[INICIO REAL ACUMULADO]]</f>
        <v>369</v>
      </c>
      <c r="O307">
        <f>+AV_PLAN[[#This Row],[TERMINO PLAN ACUMULADO]]-AV_PLAN[[#This Row],[TERMINO REAL ACUMULADO]]</f>
        <v>379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0.15056818181818182</v>
      </c>
      <c r="S307" s="7">
        <f>+AV_PLAN[[#This Row],[TERMINO PLAN ACUMULADO]]/$G$471</f>
        <v>0.60085227272727271</v>
      </c>
      <c r="T307" s="7">
        <f t="shared" si="9"/>
        <v>6.25E-2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106</v>
      </c>
      <c r="F308">
        <v>2</v>
      </c>
      <c r="G308">
        <v>425</v>
      </c>
      <c r="H308">
        <v>0</v>
      </c>
      <c r="I308">
        <v>44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0.22315789473684211</v>
      </c>
      <c r="M308" s="4">
        <f>IFERROR(AV_PLAN[[#This Row],[TERMINO REAL ACUMULADO]]/AV_PLAN[[#This Row],[TERMINO PLAN ACUMULADO]],"")</f>
        <v>0.10352941176470588</v>
      </c>
      <c r="N308">
        <f>+AV_PLAN[[#This Row],[PLAN ACUMULADO]]-AV_PLAN[[#This Row],[INICIO REAL ACUMULADO]]</f>
        <v>369</v>
      </c>
      <c r="O308">
        <f>+AV_PLAN[[#This Row],[TERMINO PLAN ACUMULADO]]-AV_PLAN[[#This Row],[TERMINO REAL ACUMULADO]]</f>
        <v>381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0.15056818181818182</v>
      </c>
      <c r="S308" s="7">
        <f>+AV_PLAN[[#This Row],[TERMINO PLAN ACUMULADO]]/$G$471</f>
        <v>0.60369318181818177</v>
      </c>
      <c r="T308" s="7">
        <f t="shared" si="9"/>
        <v>6.25E-2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106</v>
      </c>
      <c r="F309">
        <v>2</v>
      </c>
      <c r="G309">
        <v>427</v>
      </c>
      <c r="H309">
        <v>0</v>
      </c>
      <c r="I309">
        <v>44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0.22315789473684211</v>
      </c>
      <c r="M309" s="4">
        <f>IFERROR(AV_PLAN[[#This Row],[TERMINO REAL ACUMULADO]]/AV_PLAN[[#This Row],[TERMINO PLAN ACUMULADO]],"")</f>
        <v>0.10304449648711944</v>
      </c>
      <c r="N309">
        <f>+AV_PLAN[[#This Row],[PLAN ACUMULADO]]-AV_PLAN[[#This Row],[INICIO REAL ACUMULADO]]</f>
        <v>369</v>
      </c>
      <c r="O309">
        <f>+AV_PLAN[[#This Row],[TERMINO PLAN ACUMULADO]]-AV_PLAN[[#This Row],[TERMINO REAL ACUMULADO]]</f>
        <v>383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0.15056818181818182</v>
      </c>
      <c r="S309" s="7">
        <f>+AV_PLAN[[#This Row],[TERMINO PLAN ACUMULADO]]/$G$471</f>
        <v>0.60653409090909094</v>
      </c>
      <c r="T309" s="7">
        <f t="shared" si="9"/>
        <v>6.25E-2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106</v>
      </c>
      <c r="F310">
        <v>1</v>
      </c>
      <c r="G310">
        <v>428</v>
      </c>
      <c r="H310">
        <v>0</v>
      </c>
      <c r="I310">
        <v>44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0.22175732217573221</v>
      </c>
      <c r="M310" s="4">
        <f>IFERROR(AV_PLAN[[#This Row],[TERMINO REAL ACUMULADO]]/AV_PLAN[[#This Row],[TERMINO PLAN ACUMULADO]],"")</f>
        <v>0.10280373831775701</v>
      </c>
      <c r="N310">
        <f>+AV_PLAN[[#This Row],[PLAN ACUMULADO]]-AV_PLAN[[#This Row],[INICIO REAL ACUMULADO]]</f>
        <v>372</v>
      </c>
      <c r="O310">
        <f>+AV_PLAN[[#This Row],[TERMINO PLAN ACUMULADO]]-AV_PLAN[[#This Row],[TERMINO REAL ACUMULADO]]</f>
        <v>384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0.15056818181818182</v>
      </c>
      <c r="S310" s="7">
        <f>+AV_PLAN[[#This Row],[TERMINO PLAN ACUMULADO]]/$G$471</f>
        <v>0.60795454545454541</v>
      </c>
      <c r="T310" s="7">
        <f t="shared" si="9"/>
        <v>6.25E-2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106</v>
      </c>
      <c r="F311">
        <v>2</v>
      </c>
      <c r="G311">
        <v>430</v>
      </c>
      <c r="H311">
        <v>0</v>
      </c>
      <c r="I311">
        <v>44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0.22037422037422039</v>
      </c>
      <c r="M311" s="4">
        <f>IFERROR(AV_PLAN[[#This Row],[TERMINO REAL ACUMULADO]]/AV_PLAN[[#This Row],[TERMINO PLAN ACUMULADO]],"")</f>
        <v>0.10232558139534884</v>
      </c>
      <c r="N311">
        <f>+AV_PLAN[[#This Row],[PLAN ACUMULADO]]-AV_PLAN[[#This Row],[INICIO REAL ACUMULADO]]</f>
        <v>375</v>
      </c>
      <c r="O311">
        <f>+AV_PLAN[[#This Row],[TERMINO PLAN ACUMULADO]]-AV_PLAN[[#This Row],[TERMINO REAL ACUMULADO]]</f>
        <v>386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0.15056818181818182</v>
      </c>
      <c r="S311" s="7">
        <f>+AV_PLAN[[#This Row],[TERMINO PLAN ACUMULADO]]/$G$471</f>
        <v>0.61079545454545459</v>
      </c>
      <c r="T311" s="7">
        <f t="shared" si="9"/>
        <v>6.25E-2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106</v>
      </c>
      <c r="F312">
        <v>3</v>
      </c>
      <c r="G312">
        <v>433</v>
      </c>
      <c r="H312">
        <v>0</v>
      </c>
      <c r="I312">
        <v>44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0.21900826446280991</v>
      </c>
      <c r="M312" s="4">
        <f>IFERROR(AV_PLAN[[#This Row],[TERMINO REAL ACUMULADO]]/AV_PLAN[[#This Row],[TERMINO PLAN ACUMULADO]],"")</f>
        <v>0.10161662817551963</v>
      </c>
      <c r="N312">
        <f>+AV_PLAN[[#This Row],[PLAN ACUMULADO]]-AV_PLAN[[#This Row],[INICIO REAL ACUMULADO]]</f>
        <v>378</v>
      </c>
      <c r="O312">
        <f>+AV_PLAN[[#This Row],[TERMINO PLAN ACUMULADO]]-AV_PLAN[[#This Row],[TERMINO REAL ACUMULADO]]</f>
        <v>389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0.15056818181818182</v>
      </c>
      <c r="S312" s="7">
        <f>+AV_PLAN[[#This Row],[TERMINO PLAN ACUMULADO]]/$G$471</f>
        <v>0.61505681818181823</v>
      </c>
      <c r="T312" s="7">
        <f t="shared" si="9"/>
        <v>6.25E-2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106</v>
      </c>
      <c r="F313">
        <v>3</v>
      </c>
      <c r="G313">
        <v>436</v>
      </c>
      <c r="H313">
        <v>0</v>
      </c>
      <c r="I313">
        <v>44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0.21900826446280991</v>
      </c>
      <c r="M313" s="4">
        <f>IFERROR(AV_PLAN[[#This Row],[TERMINO REAL ACUMULADO]]/AV_PLAN[[#This Row],[TERMINO PLAN ACUMULADO]],"")</f>
        <v>0.10091743119266056</v>
      </c>
      <c r="N313">
        <f>+AV_PLAN[[#This Row],[PLAN ACUMULADO]]-AV_PLAN[[#This Row],[INICIO REAL ACUMULADO]]</f>
        <v>378</v>
      </c>
      <c r="O313">
        <f>+AV_PLAN[[#This Row],[TERMINO PLAN ACUMULADO]]-AV_PLAN[[#This Row],[TERMINO REAL ACUMULADO]]</f>
        <v>392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0.15056818181818182</v>
      </c>
      <c r="S313" s="7">
        <f>+AV_PLAN[[#This Row],[TERMINO PLAN ACUMULADO]]/$G$471</f>
        <v>0.61931818181818177</v>
      </c>
      <c r="T313" s="7">
        <f t="shared" si="9"/>
        <v>6.25E-2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106</v>
      </c>
      <c r="F314">
        <v>2</v>
      </c>
      <c r="G314">
        <v>438</v>
      </c>
      <c r="H314">
        <v>0</v>
      </c>
      <c r="I314">
        <v>44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0.21900826446280991</v>
      </c>
      <c r="M314" s="4">
        <f>IFERROR(AV_PLAN[[#This Row],[TERMINO REAL ACUMULADO]]/AV_PLAN[[#This Row],[TERMINO PLAN ACUMULADO]],"")</f>
        <v>0.1004566210045662</v>
      </c>
      <c r="N314">
        <f>+AV_PLAN[[#This Row],[PLAN ACUMULADO]]-AV_PLAN[[#This Row],[INICIO REAL ACUMULADO]]</f>
        <v>378</v>
      </c>
      <c r="O314">
        <f>+AV_PLAN[[#This Row],[TERMINO PLAN ACUMULADO]]-AV_PLAN[[#This Row],[TERMINO REAL ACUMULADO]]</f>
        <v>394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0.15056818181818182</v>
      </c>
      <c r="S314" s="7">
        <f>+AV_PLAN[[#This Row],[TERMINO PLAN ACUMULADO]]/$G$471</f>
        <v>0.62215909090909094</v>
      </c>
      <c r="T314" s="7">
        <f t="shared" si="9"/>
        <v>6.25E-2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106</v>
      </c>
      <c r="F315">
        <v>1</v>
      </c>
      <c r="G315">
        <v>439</v>
      </c>
      <c r="H315">
        <v>0</v>
      </c>
      <c r="I315">
        <v>44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0.21900826446280991</v>
      </c>
      <c r="M315" s="4">
        <f>IFERROR(AV_PLAN[[#This Row],[TERMINO REAL ACUMULADO]]/AV_PLAN[[#This Row],[TERMINO PLAN ACUMULADO]],"")</f>
        <v>0.10022779043280182</v>
      </c>
      <c r="N315">
        <f>+AV_PLAN[[#This Row],[PLAN ACUMULADO]]-AV_PLAN[[#This Row],[INICIO REAL ACUMULADO]]</f>
        <v>378</v>
      </c>
      <c r="O315">
        <f>+AV_PLAN[[#This Row],[TERMINO PLAN ACUMULADO]]-AV_PLAN[[#This Row],[TERMINO REAL ACUMULADO]]</f>
        <v>395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0.15056818181818182</v>
      </c>
      <c r="S315" s="7">
        <f>+AV_PLAN[[#This Row],[TERMINO PLAN ACUMULADO]]/$G$471</f>
        <v>0.62357954545454541</v>
      </c>
      <c r="T315" s="7">
        <f t="shared" si="9"/>
        <v>6.25E-2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106</v>
      </c>
      <c r="F316">
        <v>2</v>
      </c>
      <c r="G316">
        <v>441</v>
      </c>
      <c r="H316">
        <v>0</v>
      </c>
      <c r="I316">
        <v>44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0.21900826446280991</v>
      </c>
      <c r="M316" s="4">
        <f>IFERROR(AV_PLAN[[#This Row],[TERMINO REAL ACUMULADO]]/AV_PLAN[[#This Row],[TERMINO PLAN ACUMULADO]],"")</f>
        <v>9.9773242630385492E-2</v>
      </c>
      <c r="N316">
        <f>+AV_PLAN[[#This Row],[PLAN ACUMULADO]]-AV_PLAN[[#This Row],[INICIO REAL ACUMULADO]]</f>
        <v>378</v>
      </c>
      <c r="O316">
        <f>+AV_PLAN[[#This Row],[TERMINO PLAN ACUMULADO]]-AV_PLAN[[#This Row],[TERMINO REAL ACUMULADO]]</f>
        <v>397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0.15056818181818182</v>
      </c>
      <c r="S316" s="7">
        <f>+AV_PLAN[[#This Row],[TERMINO PLAN ACUMULADO]]/$G$471</f>
        <v>0.62642045454545459</v>
      </c>
      <c r="T316" s="7">
        <f t="shared" si="9"/>
        <v>6.25E-2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106</v>
      </c>
      <c r="F317">
        <v>0</v>
      </c>
      <c r="G317">
        <v>441</v>
      </c>
      <c r="H317">
        <v>0</v>
      </c>
      <c r="I317">
        <v>44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0.21765913757700206</v>
      </c>
      <c r="M317" s="4">
        <f>IFERROR(AV_PLAN[[#This Row],[TERMINO REAL ACUMULADO]]/AV_PLAN[[#This Row],[TERMINO PLAN ACUMULADO]],"")</f>
        <v>9.9773242630385492E-2</v>
      </c>
      <c r="N317">
        <f>+AV_PLAN[[#This Row],[PLAN ACUMULADO]]-AV_PLAN[[#This Row],[INICIO REAL ACUMULADO]]</f>
        <v>381</v>
      </c>
      <c r="O317">
        <f>+AV_PLAN[[#This Row],[TERMINO PLAN ACUMULADO]]-AV_PLAN[[#This Row],[TERMINO REAL ACUMULADO]]</f>
        <v>397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0.15056818181818182</v>
      </c>
      <c r="S317" s="7">
        <f>+AV_PLAN[[#This Row],[TERMINO PLAN ACUMULADO]]/$G$471</f>
        <v>0.62642045454545459</v>
      </c>
      <c r="T317" s="7">
        <f t="shared" si="9"/>
        <v>6.25E-2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106</v>
      </c>
      <c r="F318">
        <v>2</v>
      </c>
      <c r="G318">
        <v>443</v>
      </c>
      <c r="H318">
        <v>0</v>
      </c>
      <c r="I318">
        <v>44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0.21632653061224491</v>
      </c>
      <c r="M318" s="4">
        <f>IFERROR(AV_PLAN[[#This Row],[TERMINO REAL ACUMULADO]]/AV_PLAN[[#This Row],[TERMINO PLAN ACUMULADO]],"")</f>
        <v>9.9322799097065456E-2</v>
      </c>
      <c r="N318">
        <f>+AV_PLAN[[#This Row],[PLAN ACUMULADO]]-AV_PLAN[[#This Row],[INICIO REAL ACUMULADO]]</f>
        <v>384</v>
      </c>
      <c r="O318">
        <f>+AV_PLAN[[#This Row],[TERMINO PLAN ACUMULADO]]-AV_PLAN[[#This Row],[TERMINO REAL ACUMULADO]]</f>
        <v>399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0.15056818181818182</v>
      </c>
      <c r="S318" s="7">
        <f>+AV_PLAN[[#This Row],[TERMINO PLAN ACUMULADO]]/$G$471</f>
        <v>0.62926136363636365</v>
      </c>
      <c r="T318" s="7">
        <f t="shared" si="9"/>
        <v>6.25E-2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106</v>
      </c>
      <c r="F319">
        <v>4</v>
      </c>
      <c r="G319">
        <v>447</v>
      </c>
      <c r="H319">
        <v>0</v>
      </c>
      <c r="I319">
        <v>44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0.21501014198782961</v>
      </c>
      <c r="M319" s="4">
        <f>IFERROR(AV_PLAN[[#This Row],[TERMINO REAL ACUMULADO]]/AV_PLAN[[#This Row],[TERMINO PLAN ACUMULADO]],"")</f>
        <v>9.8434004474272932E-2</v>
      </c>
      <c r="N319">
        <f>+AV_PLAN[[#This Row],[PLAN ACUMULADO]]-AV_PLAN[[#This Row],[INICIO REAL ACUMULADO]]</f>
        <v>387</v>
      </c>
      <c r="O319">
        <f>+AV_PLAN[[#This Row],[TERMINO PLAN ACUMULADO]]-AV_PLAN[[#This Row],[TERMINO REAL ACUMULADO]]</f>
        <v>403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0.15056818181818182</v>
      </c>
      <c r="S319" s="7">
        <f>+AV_PLAN[[#This Row],[TERMINO PLAN ACUMULADO]]/$G$471</f>
        <v>0.63494318181818177</v>
      </c>
      <c r="T319" s="7">
        <f t="shared" si="9"/>
        <v>6.25E-2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106</v>
      </c>
      <c r="F320">
        <v>3</v>
      </c>
      <c r="G320">
        <v>450</v>
      </c>
      <c r="H320">
        <v>0</v>
      </c>
      <c r="I320">
        <v>44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0.21501014198782961</v>
      </c>
      <c r="M320" s="4">
        <f>IFERROR(AV_PLAN[[#This Row],[TERMINO REAL ACUMULADO]]/AV_PLAN[[#This Row],[TERMINO PLAN ACUMULADO]],"")</f>
        <v>9.7777777777777783E-2</v>
      </c>
      <c r="N320">
        <f>+AV_PLAN[[#This Row],[PLAN ACUMULADO]]-AV_PLAN[[#This Row],[INICIO REAL ACUMULADO]]</f>
        <v>387</v>
      </c>
      <c r="O320">
        <f>+AV_PLAN[[#This Row],[TERMINO PLAN ACUMULADO]]-AV_PLAN[[#This Row],[TERMINO REAL ACUMULADO]]</f>
        <v>406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0.15056818181818182</v>
      </c>
      <c r="S320" s="7">
        <f>+AV_PLAN[[#This Row],[TERMINO PLAN ACUMULADO]]/$G$471</f>
        <v>0.63920454545454541</v>
      </c>
      <c r="T320" s="7">
        <f t="shared" si="9"/>
        <v>6.25E-2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106</v>
      </c>
      <c r="F321">
        <v>1</v>
      </c>
      <c r="G321">
        <v>451</v>
      </c>
      <c r="H321">
        <v>0</v>
      </c>
      <c r="I321">
        <v>44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0.21501014198782961</v>
      </c>
      <c r="M321" s="4">
        <f>IFERROR(AV_PLAN[[#This Row],[TERMINO REAL ACUMULADO]]/AV_PLAN[[#This Row],[TERMINO PLAN ACUMULADO]],"")</f>
        <v>9.7560975609756101E-2</v>
      </c>
      <c r="N321">
        <f>+AV_PLAN[[#This Row],[PLAN ACUMULADO]]-AV_PLAN[[#This Row],[INICIO REAL ACUMULADO]]</f>
        <v>387</v>
      </c>
      <c r="O321">
        <f>+AV_PLAN[[#This Row],[TERMINO PLAN ACUMULADO]]-AV_PLAN[[#This Row],[TERMINO REAL ACUMULADO]]</f>
        <v>407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0.15056818181818182</v>
      </c>
      <c r="S321" s="7">
        <f>+AV_PLAN[[#This Row],[TERMINO PLAN ACUMULADO]]/$G$471</f>
        <v>0.640625</v>
      </c>
      <c r="T321" s="7">
        <f t="shared" si="9"/>
        <v>6.25E-2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106</v>
      </c>
      <c r="F322">
        <v>1</v>
      </c>
      <c r="G322">
        <v>452</v>
      </c>
      <c r="H322">
        <v>0</v>
      </c>
      <c r="I322">
        <v>44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0.21501014198782961</v>
      </c>
      <c r="M322" s="4">
        <f>IFERROR(AV_PLAN[[#This Row],[TERMINO REAL ACUMULADO]]/AV_PLAN[[#This Row],[TERMINO PLAN ACUMULADO]],"")</f>
        <v>9.7345132743362831E-2</v>
      </c>
      <c r="N322">
        <f>+AV_PLAN[[#This Row],[PLAN ACUMULADO]]-AV_PLAN[[#This Row],[INICIO REAL ACUMULADO]]</f>
        <v>387</v>
      </c>
      <c r="O322">
        <f>+AV_PLAN[[#This Row],[TERMINO PLAN ACUMULADO]]-AV_PLAN[[#This Row],[TERMINO REAL ACUMULADO]]</f>
        <v>408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0.15056818181818182</v>
      </c>
      <c r="S322" s="7">
        <f>+AV_PLAN[[#This Row],[TERMINO PLAN ACUMULADO]]/$G$471</f>
        <v>0.64204545454545459</v>
      </c>
      <c r="T322" s="7">
        <f t="shared" ref="T322:T385" si="11">IF(H322="",NA(),I322/$G$471)</f>
        <v>6.25E-2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106</v>
      </c>
      <c r="F323">
        <v>3</v>
      </c>
      <c r="G323">
        <v>455</v>
      </c>
      <c r="H323">
        <v>0</v>
      </c>
      <c r="I323">
        <v>44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0.21501014198782961</v>
      </c>
      <c r="M323" s="4">
        <f>IFERROR(AV_PLAN[[#This Row],[TERMINO REAL ACUMULADO]]/AV_PLAN[[#This Row],[TERMINO PLAN ACUMULADO]],"")</f>
        <v>9.6703296703296707E-2</v>
      </c>
      <c r="N323">
        <f>+AV_PLAN[[#This Row],[PLAN ACUMULADO]]-AV_PLAN[[#This Row],[INICIO REAL ACUMULADO]]</f>
        <v>387</v>
      </c>
      <c r="O323">
        <f>+AV_PLAN[[#This Row],[TERMINO PLAN ACUMULADO]]-AV_PLAN[[#This Row],[TERMINO REAL ACUMULADO]]</f>
        <v>411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0.15056818181818182</v>
      </c>
      <c r="S323" s="7">
        <f>+AV_PLAN[[#This Row],[TERMINO PLAN ACUMULADO]]/$G$471</f>
        <v>0.64630681818181823</v>
      </c>
      <c r="T323" s="7">
        <f t="shared" si="11"/>
        <v>6.25E-2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106</v>
      </c>
      <c r="F324">
        <v>2</v>
      </c>
      <c r="G324">
        <v>457</v>
      </c>
      <c r="H324">
        <v>0</v>
      </c>
      <c r="I324">
        <v>44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0.21370967741935484</v>
      </c>
      <c r="M324" s="4">
        <f>IFERROR(AV_PLAN[[#This Row],[TERMINO REAL ACUMULADO]]/AV_PLAN[[#This Row],[TERMINO PLAN ACUMULADO]],"")</f>
        <v>9.6280087527352301E-2</v>
      </c>
      <c r="N324">
        <f>+AV_PLAN[[#This Row],[PLAN ACUMULADO]]-AV_PLAN[[#This Row],[INICIO REAL ACUMULADO]]</f>
        <v>390</v>
      </c>
      <c r="O324">
        <f>+AV_PLAN[[#This Row],[TERMINO PLAN ACUMULADO]]-AV_PLAN[[#This Row],[TERMINO REAL ACUMULADO]]</f>
        <v>413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0.15056818181818182</v>
      </c>
      <c r="S324" s="7">
        <f>+AV_PLAN[[#This Row],[TERMINO PLAN ACUMULADO]]/$G$471</f>
        <v>0.64914772727272729</v>
      </c>
      <c r="T324" s="7">
        <f t="shared" si="11"/>
        <v>6.25E-2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106</v>
      </c>
      <c r="F325">
        <v>2</v>
      </c>
      <c r="G325">
        <v>459</v>
      </c>
      <c r="H325">
        <v>0</v>
      </c>
      <c r="I325">
        <v>44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0.21242484969939879</v>
      </c>
      <c r="M325" s="4">
        <f>IFERROR(AV_PLAN[[#This Row],[TERMINO REAL ACUMULADO]]/AV_PLAN[[#This Row],[TERMINO PLAN ACUMULADO]],"")</f>
        <v>9.586056644880174E-2</v>
      </c>
      <c r="N325">
        <f>+AV_PLAN[[#This Row],[PLAN ACUMULADO]]-AV_PLAN[[#This Row],[INICIO REAL ACUMULADO]]</f>
        <v>393</v>
      </c>
      <c r="O325">
        <f>+AV_PLAN[[#This Row],[TERMINO PLAN ACUMULADO]]-AV_PLAN[[#This Row],[TERMINO REAL ACUMULADO]]</f>
        <v>415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0.15056818181818182</v>
      </c>
      <c r="S325" s="7">
        <f>+AV_PLAN[[#This Row],[TERMINO PLAN ACUMULADO]]/$G$471</f>
        <v>0.65198863636363635</v>
      </c>
      <c r="T325" s="7">
        <f t="shared" si="11"/>
        <v>6.25E-2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106</v>
      </c>
      <c r="F326">
        <v>3</v>
      </c>
      <c r="G326">
        <v>462</v>
      </c>
      <c r="H326">
        <v>0</v>
      </c>
      <c r="I326">
        <v>44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0.21115537848605578</v>
      </c>
      <c r="M326" s="4">
        <f>IFERROR(AV_PLAN[[#This Row],[TERMINO REAL ACUMULADO]]/AV_PLAN[[#This Row],[TERMINO PLAN ACUMULADO]],"")</f>
        <v>9.5238095238095233E-2</v>
      </c>
      <c r="N326">
        <f>+AV_PLAN[[#This Row],[PLAN ACUMULADO]]-AV_PLAN[[#This Row],[INICIO REAL ACUMULADO]]</f>
        <v>396</v>
      </c>
      <c r="O326">
        <f>+AV_PLAN[[#This Row],[TERMINO PLAN ACUMULADO]]-AV_PLAN[[#This Row],[TERMINO REAL ACUMULADO]]</f>
        <v>418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0.15056818181818182</v>
      </c>
      <c r="S326" s="7">
        <f>+AV_PLAN[[#This Row],[TERMINO PLAN ACUMULADO]]/$G$471</f>
        <v>0.65625</v>
      </c>
      <c r="T326" s="7">
        <f t="shared" si="11"/>
        <v>6.25E-2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106</v>
      </c>
      <c r="F327">
        <v>1</v>
      </c>
      <c r="G327">
        <v>463</v>
      </c>
      <c r="H327">
        <v>0</v>
      </c>
      <c r="I327">
        <v>44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0.20990099009900989</v>
      </c>
      <c r="M327" s="4">
        <f>IFERROR(AV_PLAN[[#This Row],[TERMINO REAL ACUMULADO]]/AV_PLAN[[#This Row],[TERMINO PLAN ACUMULADO]],"")</f>
        <v>9.5032397408207347E-2</v>
      </c>
      <c r="N327">
        <f>+AV_PLAN[[#This Row],[PLAN ACUMULADO]]-AV_PLAN[[#This Row],[INICIO REAL ACUMULADO]]</f>
        <v>399</v>
      </c>
      <c r="O327">
        <f>+AV_PLAN[[#This Row],[TERMINO PLAN ACUMULADO]]-AV_PLAN[[#This Row],[TERMINO REAL ACUMULADO]]</f>
        <v>419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0.15056818181818182</v>
      </c>
      <c r="S327" s="7">
        <f>+AV_PLAN[[#This Row],[TERMINO PLAN ACUMULADO]]/$G$471</f>
        <v>0.65767045454545459</v>
      </c>
      <c r="T327" s="7">
        <f t="shared" si="11"/>
        <v>6.25E-2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106</v>
      </c>
      <c r="F328">
        <v>1</v>
      </c>
      <c r="G328">
        <v>464</v>
      </c>
      <c r="H328">
        <v>0</v>
      </c>
      <c r="I328">
        <v>44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0.20866141732283464</v>
      </c>
      <c r="M328" s="4">
        <f>IFERROR(AV_PLAN[[#This Row],[TERMINO REAL ACUMULADO]]/AV_PLAN[[#This Row],[TERMINO PLAN ACUMULADO]],"")</f>
        <v>9.4827586206896547E-2</v>
      </c>
      <c r="N328">
        <f>+AV_PLAN[[#This Row],[PLAN ACUMULADO]]-AV_PLAN[[#This Row],[INICIO REAL ACUMULADO]]</f>
        <v>402</v>
      </c>
      <c r="O328">
        <f>+AV_PLAN[[#This Row],[TERMINO PLAN ACUMULADO]]-AV_PLAN[[#This Row],[TERMINO REAL ACUMULADO]]</f>
        <v>420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0.15056818181818182</v>
      </c>
      <c r="S328" s="7">
        <f>+AV_PLAN[[#This Row],[TERMINO PLAN ACUMULADO]]/$G$471</f>
        <v>0.65909090909090906</v>
      </c>
      <c r="T328" s="7">
        <f t="shared" si="11"/>
        <v>6.25E-2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106</v>
      </c>
      <c r="F329">
        <v>1</v>
      </c>
      <c r="G329">
        <v>465</v>
      </c>
      <c r="H329">
        <v>0</v>
      </c>
      <c r="I329">
        <v>44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0.20866141732283464</v>
      </c>
      <c r="M329" s="4">
        <f>IFERROR(AV_PLAN[[#This Row],[TERMINO REAL ACUMULADO]]/AV_PLAN[[#This Row],[TERMINO PLAN ACUMULADO]],"")</f>
        <v>9.4623655913978491E-2</v>
      </c>
      <c r="N329">
        <f>+AV_PLAN[[#This Row],[PLAN ACUMULADO]]-AV_PLAN[[#This Row],[INICIO REAL ACUMULADO]]</f>
        <v>402</v>
      </c>
      <c r="O329">
        <f>+AV_PLAN[[#This Row],[TERMINO PLAN ACUMULADO]]-AV_PLAN[[#This Row],[TERMINO REAL ACUMULADO]]</f>
        <v>421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0.15056818181818182</v>
      </c>
      <c r="S329" s="7">
        <f>+AV_PLAN[[#This Row],[TERMINO PLAN ACUMULADO]]/$G$471</f>
        <v>0.66051136363636365</v>
      </c>
      <c r="T329" s="7">
        <f t="shared" si="11"/>
        <v>6.25E-2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106</v>
      </c>
      <c r="F330">
        <v>4</v>
      </c>
      <c r="G330">
        <v>469</v>
      </c>
      <c r="H330">
        <v>0</v>
      </c>
      <c r="I330">
        <v>44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0.20866141732283464</v>
      </c>
      <c r="M330" s="4">
        <f>IFERROR(AV_PLAN[[#This Row],[TERMINO REAL ACUMULADO]]/AV_PLAN[[#This Row],[TERMINO PLAN ACUMULADO]],"")</f>
        <v>9.3816631130063971E-2</v>
      </c>
      <c r="N330">
        <f>+AV_PLAN[[#This Row],[PLAN ACUMULADO]]-AV_PLAN[[#This Row],[INICIO REAL ACUMULADO]]</f>
        <v>402</v>
      </c>
      <c r="O330">
        <f>+AV_PLAN[[#This Row],[TERMINO PLAN ACUMULADO]]-AV_PLAN[[#This Row],[TERMINO REAL ACUMULADO]]</f>
        <v>425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0.15056818181818182</v>
      </c>
      <c r="S330" s="7">
        <f>+AV_PLAN[[#This Row],[TERMINO PLAN ACUMULADO]]/$G$471</f>
        <v>0.66619318181818177</v>
      </c>
      <c r="T330" s="7">
        <f t="shared" si="11"/>
        <v>6.25E-2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106</v>
      </c>
      <c r="F331">
        <v>2</v>
      </c>
      <c r="G331">
        <v>471</v>
      </c>
      <c r="H331">
        <v>0</v>
      </c>
      <c r="I331">
        <v>44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0.20743639921722112</v>
      </c>
      <c r="M331" s="4">
        <f>IFERROR(AV_PLAN[[#This Row],[TERMINO REAL ACUMULADO]]/AV_PLAN[[#This Row],[TERMINO PLAN ACUMULADO]],"")</f>
        <v>9.3418259023354558E-2</v>
      </c>
      <c r="N331">
        <f>+AV_PLAN[[#This Row],[PLAN ACUMULADO]]-AV_PLAN[[#This Row],[INICIO REAL ACUMULADO]]</f>
        <v>405</v>
      </c>
      <c r="O331">
        <f>+AV_PLAN[[#This Row],[TERMINO PLAN ACUMULADO]]-AV_PLAN[[#This Row],[TERMINO REAL ACUMULADO]]</f>
        <v>427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0.15056818181818182</v>
      </c>
      <c r="S331" s="7">
        <f>+AV_PLAN[[#This Row],[TERMINO PLAN ACUMULADO]]/$G$471</f>
        <v>0.66903409090909094</v>
      </c>
      <c r="T331" s="7">
        <f t="shared" si="11"/>
        <v>6.25E-2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106</v>
      </c>
      <c r="F332">
        <v>1</v>
      </c>
      <c r="G332">
        <v>472</v>
      </c>
      <c r="H332">
        <v>0</v>
      </c>
      <c r="I332">
        <v>44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0.20622568093385213</v>
      </c>
      <c r="M332" s="4">
        <f>IFERROR(AV_PLAN[[#This Row],[TERMINO REAL ACUMULADO]]/AV_PLAN[[#This Row],[TERMINO PLAN ACUMULADO]],"")</f>
        <v>9.3220338983050849E-2</v>
      </c>
      <c r="N332">
        <f>+AV_PLAN[[#This Row],[PLAN ACUMULADO]]-AV_PLAN[[#This Row],[INICIO REAL ACUMULADO]]</f>
        <v>408</v>
      </c>
      <c r="O332">
        <f>+AV_PLAN[[#This Row],[TERMINO PLAN ACUMULADO]]-AV_PLAN[[#This Row],[TERMINO REAL ACUMULADO]]</f>
        <v>428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0.15056818181818182</v>
      </c>
      <c r="S332" s="7">
        <f>+AV_PLAN[[#This Row],[TERMINO PLAN ACUMULADO]]/$G$471</f>
        <v>0.67045454545454541</v>
      </c>
      <c r="T332" s="7">
        <f t="shared" si="11"/>
        <v>6.25E-2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106</v>
      </c>
      <c r="F333">
        <v>2</v>
      </c>
      <c r="G333">
        <v>474</v>
      </c>
      <c r="H333">
        <v>0</v>
      </c>
      <c r="I333">
        <v>44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0.20502901353965183</v>
      </c>
      <c r="M333" s="4">
        <f>IFERROR(AV_PLAN[[#This Row],[TERMINO REAL ACUMULADO]]/AV_PLAN[[#This Row],[TERMINO PLAN ACUMULADO]],"")</f>
        <v>9.2827004219409287E-2</v>
      </c>
      <c r="N333">
        <f>+AV_PLAN[[#This Row],[PLAN ACUMULADO]]-AV_PLAN[[#This Row],[INICIO REAL ACUMULADO]]</f>
        <v>411</v>
      </c>
      <c r="O333">
        <f>+AV_PLAN[[#This Row],[TERMINO PLAN ACUMULADO]]-AV_PLAN[[#This Row],[TERMINO REAL ACUMULADO]]</f>
        <v>430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0.15056818181818182</v>
      </c>
      <c r="S333" s="7">
        <f>+AV_PLAN[[#This Row],[TERMINO PLAN ACUMULADO]]/$G$471</f>
        <v>0.67329545454545459</v>
      </c>
      <c r="T333" s="7">
        <f t="shared" si="11"/>
        <v>6.25E-2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106</v>
      </c>
      <c r="F334">
        <v>1</v>
      </c>
      <c r="G334">
        <v>475</v>
      </c>
      <c r="H334">
        <v>0</v>
      </c>
      <c r="I334">
        <v>44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0.20384615384615384</v>
      </c>
      <c r="M334" s="4">
        <f>IFERROR(AV_PLAN[[#This Row],[TERMINO REAL ACUMULADO]]/AV_PLAN[[#This Row],[TERMINO PLAN ACUMULADO]],"")</f>
        <v>9.2631578947368426E-2</v>
      </c>
      <c r="N334">
        <f>+AV_PLAN[[#This Row],[PLAN ACUMULADO]]-AV_PLAN[[#This Row],[INICIO REAL ACUMULADO]]</f>
        <v>414</v>
      </c>
      <c r="O334">
        <f>+AV_PLAN[[#This Row],[TERMINO PLAN ACUMULADO]]-AV_PLAN[[#This Row],[TERMINO REAL ACUMULADO]]</f>
        <v>431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0.15056818181818182</v>
      </c>
      <c r="S334" s="7">
        <f>+AV_PLAN[[#This Row],[TERMINO PLAN ACUMULADO]]/$G$471</f>
        <v>0.67471590909090906</v>
      </c>
      <c r="T334" s="7">
        <f t="shared" si="11"/>
        <v>6.25E-2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106</v>
      </c>
      <c r="F335">
        <v>1</v>
      </c>
      <c r="G335">
        <v>476</v>
      </c>
      <c r="H335">
        <v>0</v>
      </c>
      <c r="I335">
        <v>44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0.20267686424474188</v>
      </c>
      <c r="M335" s="4">
        <f>IFERROR(AV_PLAN[[#This Row],[TERMINO REAL ACUMULADO]]/AV_PLAN[[#This Row],[TERMINO PLAN ACUMULADO]],"")</f>
        <v>9.2436974789915971E-2</v>
      </c>
      <c r="N335">
        <f>+AV_PLAN[[#This Row],[PLAN ACUMULADO]]-AV_PLAN[[#This Row],[INICIO REAL ACUMULADO]]</f>
        <v>417</v>
      </c>
      <c r="O335">
        <f>+AV_PLAN[[#This Row],[TERMINO PLAN ACUMULADO]]-AV_PLAN[[#This Row],[TERMINO REAL ACUMULADO]]</f>
        <v>432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0.15056818181818182</v>
      </c>
      <c r="S335" s="7">
        <f>+AV_PLAN[[#This Row],[TERMINO PLAN ACUMULADO]]/$G$471</f>
        <v>0.67613636363636365</v>
      </c>
      <c r="T335" s="7">
        <f t="shared" si="11"/>
        <v>6.25E-2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106</v>
      </c>
      <c r="F336">
        <v>2</v>
      </c>
      <c r="G336">
        <v>478</v>
      </c>
      <c r="H336">
        <v>0</v>
      </c>
      <c r="I336">
        <v>44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0.20267686424474188</v>
      </c>
      <c r="M336" s="4">
        <f>IFERROR(AV_PLAN[[#This Row],[TERMINO REAL ACUMULADO]]/AV_PLAN[[#This Row],[TERMINO PLAN ACUMULADO]],"")</f>
        <v>9.2050209205020925E-2</v>
      </c>
      <c r="N336">
        <f>+AV_PLAN[[#This Row],[PLAN ACUMULADO]]-AV_PLAN[[#This Row],[INICIO REAL ACUMULADO]]</f>
        <v>417</v>
      </c>
      <c r="O336">
        <f>+AV_PLAN[[#This Row],[TERMINO PLAN ACUMULADO]]-AV_PLAN[[#This Row],[TERMINO REAL ACUMULADO]]</f>
        <v>434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0.15056818181818182</v>
      </c>
      <c r="S336" s="7">
        <f>+AV_PLAN[[#This Row],[TERMINO PLAN ACUMULADO]]/$G$471</f>
        <v>0.67897727272727271</v>
      </c>
      <c r="T336" s="7">
        <f t="shared" si="11"/>
        <v>6.25E-2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106</v>
      </c>
      <c r="F337">
        <v>3</v>
      </c>
      <c r="G337">
        <v>481</v>
      </c>
      <c r="H337">
        <v>0</v>
      </c>
      <c r="I337">
        <v>44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0.20267686424474188</v>
      </c>
      <c r="M337" s="4">
        <f>IFERROR(AV_PLAN[[#This Row],[TERMINO REAL ACUMULADO]]/AV_PLAN[[#This Row],[TERMINO PLAN ACUMULADO]],"")</f>
        <v>9.1476091476091481E-2</v>
      </c>
      <c r="N337">
        <f>+AV_PLAN[[#This Row],[PLAN ACUMULADO]]-AV_PLAN[[#This Row],[INICIO REAL ACUMULADO]]</f>
        <v>417</v>
      </c>
      <c r="O337">
        <f>+AV_PLAN[[#This Row],[TERMINO PLAN ACUMULADO]]-AV_PLAN[[#This Row],[TERMINO REAL ACUMULADO]]</f>
        <v>437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0.15056818181818182</v>
      </c>
      <c r="S337" s="7">
        <f>+AV_PLAN[[#This Row],[TERMINO PLAN ACUMULADO]]/$G$471</f>
        <v>0.68323863636363635</v>
      </c>
      <c r="T337" s="7">
        <f t="shared" si="11"/>
        <v>6.25E-2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106</v>
      </c>
      <c r="F338">
        <v>2</v>
      </c>
      <c r="G338">
        <v>483</v>
      </c>
      <c r="H338">
        <v>0</v>
      </c>
      <c r="I338">
        <v>44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0.20152091254752852</v>
      </c>
      <c r="M338" s="4">
        <f>IFERROR(AV_PLAN[[#This Row],[TERMINO REAL ACUMULADO]]/AV_PLAN[[#This Row],[TERMINO PLAN ACUMULADO]],"")</f>
        <v>9.1097308488612833E-2</v>
      </c>
      <c r="N338">
        <f>+AV_PLAN[[#This Row],[PLAN ACUMULADO]]-AV_PLAN[[#This Row],[INICIO REAL ACUMULADO]]</f>
        <v>420</v>
      </c>
      <c r="O338">
        <f>+AV_PLAN[[#This Row],[TERMINO PLAN ACUMULADO]]-AV_PLAN[[#This Row],[TERMINO REAL ACUMULADO]]</f>
        <v>439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0.15056818181818182</v>
      </c>
      <c r="S338" s="7">
        <f>+AV_PLAN[[#This Row],[TERMINO PLAN ACUMULADO]]/$G$471</f>
        <v>0.68607954545454541</v>
      </c>
      <c r="T338" s="7">
        <f t="shared" si="11"/>
        <v>6.25E-2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106</v>
      </c>
      <c r="F339">
        <v>2</v>
      </c>
      <c r="G339">
        <v>485</v>
      </c>
      <c r="H339">
        <v>0</v>
      </c>
      <c r="I339">
        <v>44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0.20037807183364839</v>
      </c>
      <c r="M339" s="4">
        <f>IFERROR(AV_PLAN[[#This Row],[TERMINO REAL ACUMULADO]]/AV_PLAN[[#This Row],[TERMINO PLAN ACUMULADO]],"")</f>
        <v>9.0721649484536079E-2</v>
      </c>
      <c r="N339">
        <f>+AV_PLAN[[#This Row],[PLAN ACUMULADO]]-AV_PLAN[[#This Row],[INICIO REAL ACUMULADO]]</f>
        <v>423</v>
      </c>
      <c r="O339">
        <f>+AV_PLAN[[#This Row],[TERMINO PLAN ACUMULADO]]-AV_PLAN[[#This Row],[TERMINO REAL ACUMULADO]]</f>
        <v>441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0.15056818181818182</v>
      </c>
      <c r="S339" s="7">
        <f>+AV_PLAN[[#This Row],[TERMINO PLAN ACUMULADO]]/$G$471</f>
        <v>0.68892045454545459</v>
      </c>
      <c r="T339" s="7">
        <f t="shared" si="11"/>
        <v>6.25E-2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106</v>
      </c>
      <c r="F340">
        <v>1</v>
      </c>
      <c r="G340">
        <v>486</v>
      </c>
      <c r="H340">
        <v>0</v>
      </c>
      <c r="I340">
        <v>44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0.19924812030075187</v>
      </c>
      <c r="M340" s="4">
        <f>IFERROR(AV_PLAN[[#This Row],[TERMINO REAL ACUMULADO]]/AV_PLAN[[#This Row],[TERMINO PLAN ACUMULADO]],"")</f>
        <v>9.0534979423868317E-2</v>
      </c>
      <c r="N340">
        <f>+AV_PLAN[[#This Row],[PLAN ACUMULADO]]-AV_PLAN[[#This Row],[INICIO REAL ACUMULADO]]</f>
        <v>426</v>
      </c>
      <c r="O340">
        <f>+AV_PLAN[[#This Row],[TERMINO PLAN ACUMULADO]]-AV_PLAN[[#This Row],[TERMINO REAL ACUMULADO]]</f>
        <v>442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0.15056818181818182</v>
      </c>
      <c r="S340" s="7">
        <f>+AV_PLAN[[#This Row],[TERMINO PLAN ACUMULADO]]/$G$471</f>
        <v>0.69034090909090906</v>
      </c>
      <c r="T340" s="7">
        <f t="shared" si="11"/>
        <v>6.25E-2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106</v>
      </c>
      <c r="F341">
        <v>1</v>
      </c>
      <c r="G341">
        <v>487</v>
      </c>
      <c r="H341">
        <v>0</v>
      </c>
      <c r="I341">
        <v>44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0.19813084112149532</v>
      </c>
      <c r="M341" s="4">
        <f>IFERROR(AV_PLAN[[#This Row],[TERMINO REAL ACUMULADO]]/AV_PLAN[[#This Row],[TERMINO PLAN ACUMULADO]],"")</f>
        <v>9.034907597535935E-2</v>
      </c>
      <c r="N341">
        <f>+AV_PLAN[[#This Row],[PLAN ACUMULADO]]-AV_PLAN[[#This Row],[INICIO REAL ACUMULADO]]</f>
        <v>429</v>
      </c>
      <c r="O341">
        <f>+AV_PLAN[[#This Row],[TERMINO PLAN ACUMULADO]]-AV_PLAN[[#This Row],[TERMINO REAL ACUMULADO]]</f>
        <v>443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0.15056818181818182</v>
      </c>
      <c r="S341" s="7">
        <f>+AV_PLAN[[#This Row],[TERMINO PLAN ACUMULADO]]/$G$471</f>
        <v>0.69176136363636365</v>
      </c>
      <c r="T341" s="7">
        <f t="shared" si="11"/>
        <v>6.25E-2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106</v>
      </c>
      <c r="F342">
        <v>2</v>
      </c>
      <c r="G342">
        <v>489</v>
      </c>
      <c r="H342">
        <v>0</v>
      </c>
      <c r="I342">
        <v>44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0.19702602230483271</v>
      </c>
      <c r="M342" s="4">
        <f>IFERROR(AV_PLAN[[#This Row],[TERMINO REAL ACUMULADO]]/AV_PLAN[[#This Row],[TERMINO PLAN ACUMULADO]],"")</f>
        <v>8.9979550102249492E-2</v>
      </c>
      <c r="N342">
        <f>+AV_PLAN[[#This Row],[PLAN ACUMULADO]]-AV_PLAN[[#This Row],[INICIO REAL ACUMULADO]]</f>
        <v>432</v>
      </c>
      <c r="O342">
        <f>+AV_PLAN[[#This Row],[TERMINO PLAN ACUMULADO]]-AV_PLAN[[#This Row],[TERMINO REAL ACUMULADO]]</f>
        <v>445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0.15056818181818182</v>
      </c>
      <c r="S342" s="7">
        <f>+AV_PLAN[[#This Row],[TERMINO PLAN ACUMULADO]]/$G$471</f>
        <v>0.69460227272727271</v>
      </c>
      <c r="T342" s="7">
        <f t="shared" si="11"/>
        <v>6.25E-2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106</v>
      </c>
      <c r="F343">
        <v>0</v>
      </c>
      <c r="G343">
        <v>489</v>
      </c>
      <c r="H343">
        <v>0</v>
      </c>
      <c r="I343">
        <v>44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0.19702602230483271</v>
      </c>
      <c r="M343" s="4">
        <f>IFERROR(AV_PLAN[[#This Row],[TERMINO REAL ACUMULADO]]/AV_PLAN[[#This Row],[TERMINO PLAN ACUMULADO]],"")</f>
        <v>8.9979550102249492E-2</v>
      </c>
      <c r="N343">
        <f>+AV_PLAN[[#This Row],[PLAN ACUMULADO]]-AV_PLAN[[#This Row],[INICIO REAL ACUMULADO]]</f>
        <v>432</v>
      </c>
      <c r="O343">
        <f>+AV_PLAN[[#This Row],[TERMINO PLAN ACUMULADO]]-AV_PLAN[[#This Row],[TERMINO REAL ACUMULADO]]</f>
        <v>445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0.15056818181818182</v>
      </c>
      <c r="S343" s="7">
        <f>+AV_PLAN[[#This Row],[TERMINO PLAN ACUMULADO]]/$G$471</f>
        <v>0.69460227272727271</v>
      </c>
      <c r="T343" s="7">
        <f t="shared" si="11"/>
        <v>6.25E-2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106</v>
      </c>
      <c r="F344">
        <v>1</v>
      </c>
      <c r="G344">
        <v>490</v>
      </c>
      <c r="H344">
        <v>0</v>
      </c>
      <c r="I344">
        <v>44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0.19702602230483271</v>
      </c>
      <c r="M344" s="4">
        <f>IFERROR(AV_PLAN[[#This Row],[TERMINO REAL ACUMULADO]]/AV_PLAN[[#This Row],[TERMINO PLAN ACUMULADO]],"")</f>
        <v>8.9795918367346933E-2</v>
      </c>
      <c r="N344">
        <f>+AV_PLAN[[#This Row],[PLAN ACUMULADO]]-AV_PLAN[[#This Row],[INICIO REAL ACUMULADO]]</f>
        <v>432</v>
      </c>
      <c r="O344">
        <f>+AV_PLAN[[#This Row],[TERMINO PLAN ACUMULADO]]-AV_PLAN[[#This Row],[TERMINO REAL ACUMULADO]]</f>
        <v>446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0.15056818181818182</v>
      </c>
      <c r="S344" s="7">
        <f>+AV_PLAN[[#This Row],[TERMINO PLAN ACUMULADO]]/$G$471</f>
        <v>0.69602272727272729</v>
      </c>
      <c r="T344" s="7">
        <f t="shared" si="11"/>
        <v>6.25E-2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106</v>
      </c>
      <c r="F345">
        <v>1</v>
      </c>
      <c r="G345">
        <v>491</v>
      </c>
      <c r="H345">
        <v>0</v>
      </c>
      <c r="I345">
        <v>44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0.19593345656192238</v>
      </c>
      <c r="M345" s="4">
        <f>IFERROR(AV_PLAN[[#This Row],[TERMINO REAL ACUMULADO]]/AV_PLAN[[#This Row],[TERMINO PLAN ACUMULADO]],"")</f>
        <v>8.9613034623217916E-2</v>
      </c>
      <c r="N345">
        <f>+AV_PLAN[[#This Row],[PLAN ACUMULADO]]-AV_PLAN[[#This Row],[INICIO REAL ACUMULADO]]</f>
        <v>435</v>
      </c>
      <c r="O345">
        <f>+AV_PLAN[[#This Row],[TERMINO PLAN ACUMULADO]]-AV_PLAN[[#This Row],[TERMINO REAL ACUMULADO]]</f>
        <v>447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0.15056818181818182</v>
      </c>
      <c r="S345" s="7">
        <f>+AV_PLAN[[#This Row],[TERMINO PLAN ACUMULADO]]/$G$471</f>
        <v>0.69744318181818177</v>
      </c>
      <c r="T345" s="7">
        <f t="shared" si="11"/>
        <v>6.25E-2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106</v>
      </c>
      <c r="F346">
        <v>2</v>
      </c>
      <c r="G346">
        <v>493</v>
      </c>
      <c r="H346">
        <v>0</v>
      </c>
      <c r="I346">
        <v>44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0.19485294117647059</v>
      </c>
      <c r="M346" s="4">
        <f>IFERROR(AV_PLAN[[#This Row],[TERMINO REAL ACUMULADO]]/AV_PLAN[[#This Row],[TERMINO PLAN ACUMULADO]],"")</f>
        <v>8.9249492900608518E-2</v>
      </c>
      <c r="N346">
        <f>+AV_PLAN[[#This Row],[PLAN ACUMULADO]]-AV_PLAN[[#This Row],[INICIO REAL ACUMULADO]]</f>
        <v>438</v>
      </c>
      <c r="O346">
        <f>+AV_PLAN[[#This Row],[TERMINO PLAN ACUMULADO]]-AV_PLAN[[#This Row],[TERMINO REAL ACUMULADO]]</f>
        <v>449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0.15056818181818182</v>
      </c>
      <c r="S346" s="7">
        <f>+AV_PLAN[[#This Row],[TERMINO PLAN ACUMULADO]]/$G$471</f>
        <v>0.70028409090909094</v>
      </c>
      <c r="T346" s="7">
        <f t="shared" si="11"/>
        <v>6.25E-2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106</v>
      </c>
      <c r="F347">
        <v>4</v>
      </c>
      <c r="G347">
        <v>497</v>
      </c>
      <c r="H347">
        <v>0</v>
      </c>
      <c r="I347">
        <v>44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0.19378427787934185</v>
      </c>
      <c r="M347" s="4">
        <f>IFERROR(AV_PLAN[[#This Row],[TERMINO REAL ACUMULADO]]/AV_PLAN[[#This Row],[TERMINO PLAN ACUMULADO]],"")</f>
        <v>8.8531187122736416E-2</v>
      </c>
      <c r="N347">
        <f>+AV_PLAN[[#This Row],[PLAN ACUMULADO]]-AV_PLAN[[#This Row],[INICIO REAL ACUMULADO]]</f>
        <v>441</v>
      </c>
      <c r="O347">
        <f>+AV_PLAN[[#This Row],[TERMINO PLAN ACUMULADO]]-AV_PLAN[[#This Row],[TERMINO REAL ACUMULADO]]</f>
        <v>453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0.15056818181818182</v>
      </c>
      <c r="S347" s="7">
        <f>+AV_PLAN[[#This Row],[TERMINO PLAN ACUMULADO]]/$G$471</f>
        <v>0.70596590909090906</v>
      </c>
      <c r="T347" s="7">
        <f t="shared" si="11"/>
        <v>6.25E-2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106</v>
      </c>
      <c r="F348">
        <v>2</v>
      </c>
      <c r="G348">
        <v>499</v>
      </c>
      <c r="H348">
        <v>0</v>
      </c>
      <c r="I348">
        <v>44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0.19272727272727272</v>
      </c>
      <c r="M348" s="4">
        <f>IFERROR(AV_PLAN[[#This Row],[TERMINO REAL ACUMULADO]]/AV_PLAN[[#This Row],[TERMINO PLAN ACUMULADO]],"")</f>
        <v>8.8176352705410826E-2</v>
      </c>
      <c r="N348">
        <f>+AV_PLAN[[#This Row],[PLAN ACUMULADO]]-AV_PLAN[[#This Row],[INICIO REAL ACUMULADO]]</f>
        <v>444</v>
      </c>
      <c r="O348">
        <f>+AV_PLAN[[#This Row],[TERMINO PLAN ACUMULADO]]-AV_PLAN[[#This Row],[TERMINO REAL ACUMULADO]]</f>
        <v>455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0.15056818181818182</v>
      </c>
      <c r="S348" s="7">
        <f>+AV_PLAN[[#This Row],[TERMINO PLAN ACUMULADO]]/$G$471</f>
        <v>0.70880681818181823</v>
      </c>
      <c r="T348" s="7">
        <f t="shared" si="11"/>
        <v>6.25E-2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106</v>
      </c>
      <c r="F349">
        <v>1</v>
      </c>
      <c r="G349">
        <v>500</v>
      </c>
      <c r="H349">
        <v>0</v>
      </c>
      <c r="I349">
        <v>44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0.19168173598553345</v>
      </c>
      <c r="M349" s="4">
        <f>IFERROR(AV_PLAN[[#This Row],[TERMINO REAL ACUMULADO]]/AV_PLAN[[#This Row],[TERMINO PLAN ACUMULADO]],"")</f>
        <v>8.7999999999999995E-2</v>
      </c>
      <c r="N349">
        <f>+AV_PLAN[[#This Row],[PLAN ACUMULADO]]-AV_PLAN[[#This Row],[INICIO REAL ACUMULADO]]</f>
        <v>447</v>
      </c>
      <c r="O349">
        <f>+AV_PLAN[[#This Row],[TERMINO PLAN ACUMULADO]]-AV_PLAN[[#This Row],[TERMINO REAL ACUMULADO]]</f>
        <v>456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0.15056818181818182</v>
      </c>
      <c r="S349" s="7">
        <f>+AV_PLAN[[#This Row],[TERMINO PLAN ACUMULADO]]/$G$471</f>
        <v>0.71022727272727271</v>
      </c>
      <c r="T349" s="7">
        <f t="shared" si="11"/>
        <v>6.25E-2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106</v>
      </c>
      <c r="F350">
        <v>0</v>
      </c>
      <c r="G350">
        <v>500</v>
      </c>
      <c r="H350">
        <v>0</v>
      </c>
      <c r="I350">
        <v>44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0.19168173598553345</v>
      </c>
      <c r="M350" s="4">
        <f>IFERROR(AV_PLAN[[#This Row],[TERMINO REAL ACUMULADO]]/AV_PLAN[[#This Row],[TERMINO PLAN ACUMULADO]],"")</f>
        <v>8.7999999999999995E-2</v>
      </c>
      <c r="N350">
        <f>+AV_PLAN[[#This Row],[PLAN ACUMULADO]]-AV_PLAN[[#This Row],[INICIO REAL ACUMULADO]]</f>
        <v>447</v>
      </c>
      <c r="O350">
        <f>+AV_PLAN[[#This Row],[TERMINO PLAN ACUMULADO]]-AV_PLAN[[#This Row],[TERMINO REAL ACUMULADO]]</f>
        <v>456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0.15056818181818182</v>
      </c>
      <c r="S350" s="7">
        <f>+AV_PLAN[[#This Row],[TERMINO PLAN ACUMULADO]]/$G$471</f>
        <v>0.71022727272727271</v>
      </c>
      <c r="T350" s="7">
        <f t="shared" si="11"/>
        <v>6.25E-2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106</v>
      </c>
      <c r="F351">
        <v>1</v>
      </c>
      <c r="G351">
        <v>501</v>
      </c>
      <c r="H351">
        <v>0</v>
      </c>
      <c r="I351">
        <v>44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0.19168173598553345</v>
      </c>
      <c r="M351" s="4">
        <f>IFERROR(AV_PLAN[[#This Row],[TERMINO REAL ACUMULADO]]/AV_PLAN[[#This Row],[TERMINO PLAN ACUMULADO]],"")</f>
        <v>8.7824351297405193E-2</v>
      </c>
      <c r="N351">
        <f>+AV_PLAN[[#This Row],[PLAN ACUMULADO]]-AV_PLAN[[#This Row],[INICIO REAL ACUMULADO]]</f>
        <v>447</v>
      </c>
      <c r="O351">
        <f>+AV_PLAN[[#This Row],[TERMINO PLAN ACUMULADO]]-AV_PLAN[[#This Row],[TERMINO REAL ACUMULADO]]</f>
        <v>457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0.15056818181818182</v>
      </c>
      <c r="S351" s="7">
        <f>+AV_PLAN[[#This Row],[TERMINO PLAN ACUMULADO]]/$G$471</f>
        <v>0.71164772727272729</v>
      </c>
      <c r="T351" s="7">
        <f t="shared" si="11"/>
        <v>6.25E-2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106</v>
      </c>
      <c r="F352">
        <v>2</v>
      </c>
      <c r="G352">
        <v>503</v>
      </c>
      <c r="H352">
        <v>0</v>
      </c>
      <c r="I352">
        <v>44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0.1906474820143885</v>
      </c>
      <c r="M352" s="4">
        <f>IFERROR(AV_PLAN[[#This Row],[TERMINO REAL ACUMULADO]]/AV_PLAN[[#This Row],[TERMINO PLAN ACUMULADO]],"")</f>
        <v>8.74751491053678E-2</v>
      </c>
      <c r="N352">
        <f>+AV_PLAN[[#This Row],[PLAN ACUMULADO]]-AV_PLAN[[#This Row],[INICIO REAL ACUMULADO]]</f>
        <v>450</v>
      </c>
      <c r="O352">
        <f>+AV_PLAN[[#This Row],[TERMINO PLAN ACUMULADO]]-AV_PLAN[[#This Row],[TERMINO REAL ACUMULADO]]</f>
        <v>459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0.15056818181818182</v>
      </c>
      <c r="S352" s="7">
        <f>+AV_PLAN[[#This Row],[TERMINO PLAN ACUMULADO]]/$G$471</f>
        <v>0.71448863636363635</v>
      </c>
      <c r="T352" s="7">
        <f t="shared" si="11"/>
        <v>6.25E-2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106</v>
      </c>
      <c r="F353">
        <v>2</v>
      </c>
      <c r="G353">
        <v>505</v>
      </c>
      <c r="H353">
        <v>0</v>
      </c>
      <c r="I353">
        <v>44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0.18962432915921287</v>
      </c>
      <c r="M353" s="4">
        <f>IFERROR(AV_PLAN[[#This Row],[TERMINO REAL ACUMULADO]]/AV_PLAN[[#This Row],[TERMINO PLAN ACUMULADO]],"")</f>
        <v>8.7128712871287123E-2</v>
      </c>
      <c r="N353">
        <f>+AV_PLAN[[#This Row],[PLAN ACUMULADO]]-AV_PLAN[[#This Row],[INICIO REAL ACUMULADO]]</f>
        <v>453</v>
      </c>
      <c r="O353">
        <f>+AV_PLAN[[#This Row],[TERMINO PLAN ACUMULADO]]-AV_PLAN[[#This Row],[TERMINO REAL ACUMULADO]]</f>
        <v>461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0.15056818181818182</v>
      </c>
      <c r="S353" s="7">
        <f>+AV_PLAN[[#This Row],[TERMINO PLAN ACUMULADO]]/$G$471</f>
        <v>0.71732954545454541</v>
      </c>
      <c r="T353" s="7">
        <f t="shared" si="11"/>
        <v>6.25E-2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106</v>
      </c>
      <c r="F354">
        <v>3</v>
      </c>
      <c r="G354">
        <v>508</v>
      </c>
      <c r="H354">
        <v>0</v>
      </c>
      <c r="I354">
        <v>44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0.18861209964412812</v>
      </c>
      <c r="M354" s="4">
        <f>IFERROR(AV_PLAN[[#This Row],[TERMINO REAL ACUMULADO]]/AV_PLAN[[#This Row],[TERMINO PLAN ACUMULADO]],"")</f>
        <v>8.6614173228346455E-2</v>
      </c>
      <c r="N354">
        <f>+AV_PLAN[[#This Row],[PLAN ACUMULADO]]-AV_PLAN[[#This Row],[INICIO REAL ACUMULADO]]</f>
        <v>456</v>
      </c>
      <c r="O354">
        <f>+AV_PLAN[[#This Row],[TERMINO PLAN ACUMULADO]]-AV_PLAN[[#This Row],[TERMINO REAL ACUMULADO]]</f>
        <v>464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0.15056818181818182</v>
      </c>
      <c r="S354" s="7">
        <f>+AV_PLAN[[#This Row],[TERMINO PLAN ACUMULADO]]/$G$471</f>
        <v>0.72159090909090906</v>
      </c>
      <c r="T354" s="7">
        <f t="shared" si="11"/>
        <v>6.25E-2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106</v>
      </c>
      <c r="F355">
        <v>3</v>
      </c>
      <c r="G355">
        <v>511</v>
      </c>
      <c r="H355">
        <v>0</v>
      </c>
      <c r="I355">
        <v>44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0.18761061946902655</v>
      </c>
      <c r="M355" s="4">
        <f>IFERROR(AV_PLAN[[#This Row],[TERMINO REAL ACUMULADO]]/AV_PLAN[[#This Row],[TERMINO PLAN ACUMULADO]],"")</f>
        <v>8.6105675146771032E-2</v>
      </c>
      <c r="N355">
        <f>+AV_PLAN[[#This Row],[PLAN ACUMULADO]]-AV_PLAN[[#This Row],[INICIO REAL ACUMULADO]]</f>
        <v>459</v>
      </c>
      <c r="O355">
        <f>+AV_PLAN[[#This Row],[TERMINO PLAN ACUMULADO]]-AV_PLAN[[#This Row],[TERMINO REAL ACUMULADO]]</f>
        <v>467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0.15056818181818182</v>
      </c>
      <c r="S355" s="7">
        <f>+AV_PLAN[[#This Row],[TERMINO PLAN ACUMULADO]]/$G$471</f>
        <v>0.72585227272727271</v>
      </c>
      <c r="T355" s="7">
        <f t="shared" si="11"/>
        <v>6.25E-2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106</v>
      </c>
      <c r="F356">
        <v>1</v>
      </c>
      <c r="G356">
        <v>512</v>
      </c>
      <c r="H356">
        <v>0</v>
      </c>
      <c r="I356">
        <v>44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0.18661971830985916</v>
      </c>
      <c r="M356" s="4">
        <f>IFERROR(AV_PLAN[[#This Row],[TERMINO REAL ACUMULADO]]/AV_PLAN[[#This Row],[TERMINO PLAN ACUMULADO]],"")</f>
        <v>8.59375E-2</v>
      </c>
      <c r="N356">
        <f>+AV_PLAN[[#This Row],[PLAN ACUMULADO]]-AV_PLAN[[#This Row],[INICIO REAL ACUMULADO]]</f>
        <v>462</v>
      </c>
      <c r="O356">
        <f>+AV_PLAN[[#This Row],[TERMINO PLAN ACUMULADO]]-AV_PLAN[[#This Row],[TERMINO REAL ACUMULADO]]</f>
        <v>468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0.15056818181818182</v>
      </c>
      <c r="S356" s="7">
        <f>+AV_PLAN[[#This Row],[TERMINO PLAN ACUMULADO]]/$G$471</f>
        <v>0.72727272727272729</v>
      </c>
      <c r="T356" s="7">
        <f t="shared" si="11"/>
        <v>6.25E-2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106</v>
      </c>
      <c r="F357">
        <v>1</v>
      </c>
      <c r="G357">
        <v>513</v>
      </c>
      <c r="H357">
        <v>0</v>
      </c>
      <c r="I357">
        <v>44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0.18661971830985916</v>
      </c>
      <c r="M357" s="4">
        <f>IFERROR(AV_PLAN[[#This Row],[TERMINO REAL ACUMULADO]]/AV_PLAN[[#This Row],[TERMINO PLAN ACUMULADO]],"")</f>
        <v>8.5769980506822607E-2</v>
      </c>
      <c r="N357">
        <f>+AV_PLAN[[#This Row],[PLAN ACUMULADO]]-AV_PLAN[[#This Row],[INICIO REAL ACUMULADO]]</f>
        <v>462</v>
      </c>
      <c r="O357">
        <f>+AV_PLAN[[#This Row],[TERMINO PLAN ACUMULADO]]-AV_PLAN[[#This Row],[TERMINO REAL ACUMULADO]]</f>
        <v>469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0.15056818181818182</v>
      </c>
      <c r="S357" s="7">
        <f>+AV_PLAN[[#This Row],[TERMINO PLAN ACUMULADO]]/$G$471</f>
        <v>0.72869318181818177</v>
      </c>
      <c r="T357" s="7">
        <f t="shared" si="11"/>
        <v>6.25E-2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106</v>
      </c>
      <c r="F358">
        <v>4</v>
      </c>
      <c r="G358">
        <v>517</v>
      </c>
      <c r="H358">
        <v>0</v>
      </c>
      <c r="I358">
        <v>44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0.18661971830985916</v>
      </c>
      <c r="M358" s="4">
        <f>IFERROR(AV_PLAN[[#This Row],[TERMINO REAL ACUMULADO]]/AV_PLAN[[#This Row],[TERMINO PLAN ACUMULADO]],"")</f>
        <v>8.5106382978723402E-2</v>
      </c>
      <c r="N358">
        <f>+AV_PLAN[[#This Row],[PLAN ACUMULADO]]-AV_PLAN[[#This Row],[INICIO REAL ACUMULADO]]</f>
        <v>462</v>
      </c>
      <c r="O358">
        <f>+AV_PLAN[[#This Row],[TERMINO PLAN ACUMULADO]]-AV_PLAN[[#This Row],[TERMINO REAL ACUMULADO]]</f>
        <v>473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0.15056818181818182</v>
      </c>
      <c r="S358" s="7">
        <f>+AV_PLAN[[#This Row],[TERMINO PLAN ACUMULADO]]/$G$471</f>
        <v>0.734375</v>
      </c>
      <c r="T358" s="7">
        <f t="shared" si="11"/>
        <v>6.25E-2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106</v>
      </c>
      <c r="F359">
        <v>2</v>
      </c>
      <c r="G359">
        <v>519</v>
      </c>
      <c r="H359">
        <v>0</v>
      </c>
      <c r="I359">
        <v>44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0.18563922942206654</v>
      </c>
      <c r="M359" s="4">
        <f>IFERROR(AV_PLAN[[#This Row],[TERMINO REAL ACUMULADO]]/AV_PLAN[[#This Row],[TERMINO PLAN ACUMULADO]],"")</f>
        <v>8.477842003853564E-2</v>
      </c>
      <c r="N359">
        <f>+AV_PLAN[[#This Row],[PLAN ACUMULADO]]-AV_PLAN[[#This Row],[INICIO REAL ACUMULADO]]</f>
        <v>465</v>
      </c>
      <c r="O359">
        <f>+AV_PLAN[[#This Row],[TERMINO PLAN ACUMULADO]]-AV_PLAN[[#This Row],[TERMINO REAL ACUMULADO]]</f>
        <v>475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0.15056818181818182</v>
      </c>
      <c r="S359" s="7">
        <f>+AV_PLAN[[#This Row],[TERMINO PLAN ACUMULADO]]/$G$471</f>
        <v>0.73721590909090906</v>
      </c>
      <c r="T359" s="7">
        <f t="shared" si="11"/>
        <v>6.25E-2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106</v>
      </c>
      <c r="F360">
        <v>1</v>
      </c>
      <c r="G360">
        <v>520</v>
      </c>
      <c r="H360">
        <v>0</v>
      </c>
      <c r="I360">
        <v>44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0.18466898954703834</v>
      </c>
      <c r="M360" s="4">
        <f>IFERROR(AV_PLAN[[#This Row],[TERMINO REAL ACUMULADO]]/AV_PLAN[[#This Row],[TERMINO PLAN ACUMULADO]],"")</f>
        <v>8.461538461538462E-2</v>
      </c>
      <c r="N360">
        <f>+AV_PLAN[[#This Row],[PLAN ACUMULADO]]-AV_PLAN[[#This Row],[INICIO REAL ACUMULADO]]</f>
        <v>468</v>
      </c>
      <c r="O360">
        <f>+AV_PLAN[[#This Row],[TERMINO PLAN ACUMULADO]]-AV_PLAN[[#This Row],[TERMINO REAL ACUMULADO]]</f>
        <v>476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0.15056818181818182</v>
      </c>
      <c r="S360" s="7">
        <f>+AV_PLAN[[#This Row],[TERMINO PLAN ACUMULADO]]/$G$471</f>
        <v>0.73863636363636365</v>
      </c>
      <c r="T360" s="7">
        <f t="shared" si="11"/>
        <v>6.25E-2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106</v>
      </c>
      <c r="F361">
        <v>3</v>
      </c>
      <c r="G361">
        <v>523</v>
      </c>
      <c r="H361">
        <v>0</v>
      </c>
      <c r="I361">
        <v>44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0.18370883882149047</v>
      </c>
      <c r="M361" s="4">
        <f>IFERROR(AV_PLAN[[#This Row],[TERMINO REAL ACUMULADO]]/AV_PLAN[[#This Row],[TERMINO PLAN ACUMULADO]],"")</f>
        <v>8.4130019120458893E-2</v>
      </c>
      <c r="N361">
        <f>+AV_PLAN[[#This Row],[PLAN ACUMULADO]]-AV_PLAN[[#This Row],[INICIO REAL ACUMULADO]]</f>
        <v>471</v>
      </c>
      <c r="O361">
        <f>+AV_PLAN[[#This Row],[TERMINO PLAN ACUMULADO]]-AV_PLAN[[#This Row],[TERMINO REAL ACUMULADO]]</f>
        <v>479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0.15056818181818182</v>
      </c>
      <c r="S361" s="7">
        <f>+AV_PLAN[[#This Row],[TERMINO PLAN ACUMULADO]]/$G$471</f>
        <v>0.74289772727272729</v>
      </c>
      <c r="T361" s="7">
        <f t="shared" si="11"/>
        <v>6.25E-2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106</v>
      </c>
      <c r="F362">
        <v>3</v>
      </c>
      <c r="G362">
        <v>526</v>
      </c>
      <c r="H362">
        <v>0</v>
      </c>
      <c r="I362">
        <v>44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0.18275862068965518</v>
      </c>
      <c r="M362" s="4">
        <f>IFERROR(AV_PLAN[[#This Row],[TERMINO REAL ACUMULADO]]/AV_PLAN[[#This Row],[TERMINO PLAN ACUMULADO]],"")</f>
        <v>8.3650190114068435E-2</v>
      </c>
      <c r="N362">
        <f>+AV_PLAN[[#This Row],[PLAN ACUMULADO]]-AV_PLAN[[#This Row],[INICIO REAL ACUMULADO]]</f>
        <v>474</v>
      </c>
      <c r="O362">
        <f>+AV_PLAN[[#This Row],[TERMINO PLAN ACUMULADO]]-AV_PLAN[[#This Row],[TERMINO REAL ACUMULADO]]</f>
        <v>482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0.15056818181818182</v>
      </c>
      <c r="S362" s="7">
        <f>+AV_PLAN[[#This Row],[TERMINO PLAN ACUMULADO]]/$G$471</f>
        <v>0.74715909090909094</v>
      </c>
      <c r="T362" s="7">
        <f t="shared" si="11"/>
        <v>6.25E-2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106</v>
      </c>
      <c r="F363">
        <v>1</v>
      </c>
      <c r="G363">
        <v>527</v>
      </c>
      <c r="H363">
        <v>0</v>
      </c>
      <c r="I363">
        <v>44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0.18181818181818182</v>
      </c>
      <c r="M363" s="4">
        <f>IFERROR(AV_PLAN[[#This Row],[TERMINO REAL ACUMULADO]]/AV_PLAN[[#This Row],[TERMINO PLAN ACUMULADO]],"")</f>
        <v>8.3491461100569264E-2</v>
      </c>
      <c r="N363">
        <f>+AV_PLAN[[#This Row],[PLAN ACUMULADO]]-AV_PLAN[[#This Row],[INICIO REAL ACUMULADO]]</f>
        <v>477</v>
      </c>
      <c r="O363">
        <f>+AV_PLAN[[#This Row],[TERMINO PLAN ACUMULADO]]-AV_PLAN[[#This Row],[TERMINO REAL ACUMULADO]]</f>
        <v>483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0.15056818181818182</v>
      </c>
      <c r="S363" s="7">
        <f>+AV_PLAN[[#This Row],[TERMINO PLAN ACUMULADO]]/$G$471</f>
        <v>0.74857954545454541</v>
      </c>
      <c r="T363" s="7">
        <f t="shared" si="11"/>
        <v>6.25E-2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106</v>
      </c>
      <c r="F364">
        <v>2</v>
      </c>
      <c r="G364">
        <v>529</v>
      </c>
      <c r="H364">
        <v>0</v>
      </c>
      <c r="I364">
        <v>44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0.18181818181818182</v>
      </c>
      <c r="M364" s="4">
        <f>IFERROR(AV_PLAN[[#This Row],[TERMINO REAL ACUMULADO]]/AV_PLAN[[#This Row],[TERMINO PLAN ACUMULADO]],"")</f>
        <v>8.3175803402646506E-2</v>
      </c>
      <c r="N364">
        <f>+AV_PLAN[[#This Row],[PLAN ACUMULADO]]-AV_PLAN[[#This Row],[INICIO REAL ACUMULADO]]</f>
        <v>477</v>
      </c>
      <c r="O364">
        <f>+AV_PLAN[[#This Row],[TERMINO PLAN ACUMULADO]]-AV_PLAN[[#This Row],[TERMINO REAL ACUMULADO]]</f>
        <v>485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0.15056818181818182</v>
      </c>
      <c r="S364" s="7">
        <f>+AV_PLAN[[#This Row],[TERMINO PLAN ACUMULADO]]/$G$471</f>
        <v>0.75142045454545459</v>
      </c>
      <c r="T364" s="7">
        <f t="shared" si="11"/>
        <v>6.25E-2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106</v>
      </c>
      <c r="F365">
        <v>4</v>
      </c>
      <c r="G365">
        <v>533</v>
      </c>
      <c r="H365">
        <v>0</v>
      </c>
      <c r="I365">
        <v>44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0.18181818181818182</v>
      </c>
      <c r="M365" s="4">
        <f>IFERROR(AV_PLAN[[#This Row],[TERMINO REAL ACUMULADO]]/AV_PLAN[[#This Row],[TERMINO PLAN ACUMULADO]],"")</f>
        <v>8.2551594746716694E-2</v>
      </c>
      <c r="N365">
        <f>+AV_PLAN[[#This Row],[PLAN ACUMULADO]]-AV_PLAN[[#This Row],[INICIO REAL ACUMULADO]]</f>
        <v>477</v>
      </c>
      <c r="O365">
        <f>+AV_PLAN[[#This Row],[TERMINO PLAN ACUMULADO]]-AV_PLAN[[#This Row],[TERMINO REAL ACUMULADO]]</f>
        <v>489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0.15056818181818182</v>
      </c>
      <c r="S365" s="7">
        <f>+AV_PLAN[[#This Row],[TERMINO PLAN ACUMULADO]]/$G$471</f>
        <v>0.75710227272727271</v>
      </c>
      <c r="T365" s="7">
        <f t="shared" si="11"/>
        <v>6.25E-2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106</v>
      </c>
      <c r="F366">
        <v>1</v>
      </c>
      <c r="G366">
        <v>534</v>
      </c>
      <c r="H366">
        <v>0</v>
      </c>
      <c r="I366">
        <v>44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0.18088737201365188</v>
      </c>
      <c r="M366" s="4">
        <f>IFERROR(AV_PLAN[[#This Row],[TERMINO REAL ACUMULADO]]/AV_PLAN[[#This Row],[TERMINO PLAN ACUMULADO]],"")</f>
        <v>8.2397003745318345E-2</v>
      </c>
      <c r="N366">
        <f>+AV_PLAN[[#This Row],[PLAN ACUMULADO]]-AV_PLAN[[#This Row],[INICIO REAL ACUMULADO]]</f>
        <v>480</v>
      </c>
      <c r="O366">
        <f>+AV_PLAN[[#This Row],[TERMINO PLAN ACUMULADO]]-AV_PLAN[[#This Row],[TERMINO REAL ACUMULADO]]</f>
        <v>490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0.15056818181818182</v>
      </c>
      <c r="S366" s="7">
        <f>+AV_PLAN[[#This Row],[TERMINO PLAN ACUMULADO]]/$G$471</f>
        <v>0.75852272727272729</v>
      </c>
      <c r="T366" s="7">
        <f t="shared" si="11"/>
        <v>6.25E-2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106</v>
      </c>
      <c r="F367">
        <v>1</v>
      </c>
      <c r="G367">
        <v>535</v>
      </c>
      <c r="H367">
        <v>0</v>
      </c>
      <c r="I367">
        <v>44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0.17996604414261461</v>
      </c>
      <c r="M367" s="4">
        <f>IFERROR(AV_PLAN[[#This Row],[TERMINO REAL ACUMULADO]]/AV_PLAN[[#This Row],[TERMINO PLAN ACUMULADO]],"")</f>
        <v>8.2242990654205608E-2</v>
      </c>
      <c r="N367">
        <f>+AV_PLAN[[#This Row],[PLAN ACUMULADO]]-AV_PLAN[[#This Row],[INICIO REAL ACUMULADO]]</f>
        <v>483</v>
      </c>
      <c r="O367">
        <f>+AV_PLAN[[#This Row],[TERMINO PLAN ACUMULADO]]-AV_PLAN[[#This Row],[TERMINO REAL ACUMULADO]]</f>
        <v>491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0.15056818181818182</v>
      </c>
      <c r="S367" s="7">
        <f>+AV_PLAN[[#This Row],[TERMINO PLAN ACUMULADO]]/$G$471</f>
        <v>0.75994318181818177</v>
      </c>
      <c r="T367" s="7">
        <f t="shared" si="11"/>
        <v>6.25E-2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106</v>
      </c>
      <c r="F368">
        <v>3</v>
      </c>
      <c r="G368">
        <v>538</v>
      </c>
      <c r="H368">
        <v>0</v>
      </c>
      <c r="I368">
        <v>44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0.17905405405405406</v>
      </c>
      <c r="M368" s="4">
        <f>IFERROR(AV_PLAN[[#This Row],[TERMINO REAL ACUMULADO]]/AV_PLAN[[#This Row],[TERMINO PLAN ACUMULADO]],"")</f>
        <v>8.1784386617100371E-2</v>
      </c>
      <c r="N368">
        <f>+AV_PLAN[[#This Row],[PLAN ACUMULADO]]-AV_PLAN[[#This Row],[INICIO REAL ACUMULADO]]</f>
        <v>486</v>
      </c>
      <c r="O368">
        <f>+AV_PLAN[[#This Row],[TERMINO PLAN ACUMULADO]]-AV_PLAN[[#This Row],[TERMINO REAL ACUMULADO]]</f>
        <v>494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0.15056818181818182</v>
      </c>
      <c r="S368" s="7">
        <f>+AV_PLAN[[#This Row],[TERMINO PLAN ACUMULADO]]/$G$471</f>
        <v>0.76420454545454541</v>
      </c>
      <c r="T368" s="7">
        <f t="shared" si="11"/>
        <v>6.25E-2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106</v>
      </c>
      <c r="F369">
        <v>3</v>
      </c>
      <c r="G369">
        <v>541</v>
      </c>
      <c r="H369">
        <v>0</v>
      </c>
      <c r="I369">
        <v>44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0.17815126050420169</v>
      </c>
      <c r="M369" s="4">
        <f>IFERROR(AV_PLAN[[#This Row],[TERMINO REAL ACUMULADO]]/AV_PLAN[[#This Row],[TERMINO PLAN ACUMULADO]],"")</f>
        <v>8.1330868761552683E-2</v>
      </c>
      <c r="N369">
        <f>+AV_PLAN[[#This Row],[PLAN ACUMULADO]]-AV_PLAN[[#This Row],[INICIO REAL ACUMULADO]]</f>
        <v>489</v>
      </c>
      <c r="O369">
        <f>+AV_PLAN[[#This Row],[TERMINO PLAN ACUMULADO]]-AV_PLAN[[#This Row],[TERMINO REAL ACUMULADO]]</f>
        <v>497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0.15056818181818182</v>
      </c>
      <c r="S369" s="7">
        <f>+AV_PLAN[[#This Row],[TERMINO PLAN ACUMULADO]]/$G$471</f>
        <v>0.76846590909090906</v>
      </c>
      <c r="T369" s="7">
        <f t="shared" si="11"/>
        <v>6.25E-2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106</v>
      </c>
      <c r="F370">
        <v>2</v>
      </c>
      <c r="G370">
        <v>543</v>
      </c>
      <c r="H370">
        <v>0</v>
      </c>
      <c r="I370">
        <v>44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0.17725752508361203</v>
      </c>
      <c r="M370" s="4">
        <f>IFERROR(AV_PLAN[[#This Row],[TERMINO REAL ACUMULADO]]/AV_PLAN[[#This Row],[TERMINO PLAN ACUMULADO]],"")</f>
        <v>8.1031307550644568E-2</v>
      </c>
      <c r="N370">
        <f>+AV_PLAN[[#This Row],[PLAN ACUMULADO]]-AV_PLAN[[#This Row],[INICIO REAL ACUMULADO]]</f>
        <v>492</v>
      </c>
      <c r="O370">
        <f>+AV_PLAN[[#This Row],[TERMINO PLAN ACUMULADO]]-AV_PLAN[[#This Row],[TERMINO REAL ACUMULADO]]</f>
        <v>499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0.15056818181818182</v>
      </c>
      <c r="S370" s="7">
        <f>+AV_PLAN[[#This Row],[TERMINO PLAN ACUMULADO]]/$G$471</f>
        <v>0.77130681818181823</v>
      </c>
      <c r="T370" s="7">
        <f t="shared" si="11"/>
        <v>6.25E-2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106</v>
      </c>
      <c r="F371">
        <v>2</v>
      </c>
      <c r="G371">
        <v>545</v>
      </c>
      <c r="H371">
        <v>0</v>
      </c>
      <c r="I371">
        <v>44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0.17725752508361203</v>
      </c>
      <c r="M371" s="4">
        <f>IFERROR(AV_PLAN[[#This Row],[TERMINO REAL ACUMULADO]]/AV_PLAN[[#This Row],[TERMINO PLAN ACUMULADO]],"")</f>
        <v>8.0733944954128445E-2</v>
      </c>
      <c r="N371">
        <f>+AV_PLAN[[#This Row],[PLAN ACUMULADO]]-AV_PLAN[[#This Row],[INICIO REAL ACUMULADO]]</f>
        <v>492</v>
      </c>
      <c r="O371">
        <f>+AV_PLAN[[#This Row],[TERMINO PLAN ACUMULADO]]-AV_PLAN[[#This Row],[TERMINO REAL ACUMULADO]]</f>
        <v>501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0.15056818181818182</v>
      </c>
      <c r="S371" s="7">
        <f>+AV_PLAN[[#This Row],[TERMINO PLAN ACUMULADO]]/$G$471</f>
        <v>0.77414772727272729</v>
      </c>
      <c r="T371" s="7">
        <f t="shared" si="11"/>
        <v>6.25E-2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106</v>
      </c>
      <c r="F372">
        <v>2</v>
      </c>
      <c r="G372">
        <v>547</v>
      </c>
      <c r="H372">
        <v>0</v>
      </c>
      <c r="I372">
        <v>44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0.17725752508361203</v>
      </c>
      <c r="M372" s="4">
        <f>IFERROR(AV_PLAN[[#This Row],[TERMINO REAL ACUMULADO]]/AV_PLAN[[#This Row],[TERMINO PLAN ACUMULADO]],"")</f>
        <v>8.0438756855575874E-2</v>
      </c>
      <c r="N372">
        <f>+AV_PLAN[[#This Row],[PLAN ACUMULADO]]-AV_PLAN[[#This Row],[INICIO REAL ACUMULADO]]</f>
        <v>492</v>
      </c>
      <c r="O372">
        <f>+AV_PLAN[[#This Row],[TERMINO PLAN ACUMULADO]]-AV_PLAN[[#This Row],[TERMINO REAL ACUMULADO]]</f>
        <v>503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0.15056818181818182</v>
      </c>
      <c r="S372" s="7">
        <f>+AV_PLAN[[#This Row],[TERMINO PLAN ACUMULADO]]/$G$471</f>
        <v>0.77698863636363635</v>
      </c>
      <c r="T372" s="7">
        <f t="shared" si="11"/>
        <v>6.25E-2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106</v>
      </c>
      <c r="F373">
        <v>1</v>
      </c>
      <c r="G373">
        <v>548</v>
      </c>
      <c r="H373">
        <v>0</v>
      </c>
      <c r="I373">
        <v>44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0.17637271214642264</v>
      </c>
      <c r="M373" s="4">
        <f>IFERROR(AV_PLAN[[#This Row],[TERMINO REAL ACUMULADO]]/AV_PLAN[[#This Row],[TERMINO PLAN ACUMULADO]],"")</f>
        <v>8.0291970802919707E-2</v>
      </c>
      <c r="N373">
        <f>+AV_PLAN[[#This Row],[PLAN ACUMULADO]]-AV_PLAN[[#This Row],[INICIO REAL ACUMULADO]]</f>
        <v>495</v>
      </c>
      <c r="O373">
        <f>+AV_PLAN[[#This Row],[TERMINO PLAN ACUMULADO]]-AV_PLAN[[#This Row],[TERMINO REAL ACUMULADO]]</f>
        <v>504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0.15056818181818182</v>
      </c>
      <c r="S373" s="7">
        <f>+AV_PLAN[[#This Row],[TERMINO PLAN ACUMULADO]]/$G$471</f>
        <v>0.77840909090909094</v>
      </c>
      <c r="T373" s="7">
        <f t="shared" si="11"/>
        <v>6.25E-2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106</v>
      </c>
      <c r="F374">
        <v>2</v>
      </c>
      <c r="G374">
        <v>550</v>
      </c>
      <c r="H374">
        <v>0</v>
      </c>
      <c r="I374">
        <v>44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0.17549668874172186</v>
      </c>
      <c r="M374" s="4">
        <f>IFERROR(AV_PLAN[[#This Row],[TERMINO REAL ACUMULADO]]/AV_PLAN[[#This Row],[TERMINO PLAN ACUMULADO]],"")</f>
        <v>0.08</v>
      </c>
      <c r="N374">
        <f>+AV_PLAN[[#This Row],[PLAN ACUMULADO]]-AV_PLAN[[#This Row],[INICIO REAL ACUMULADO]]</f>
        <v>498</v>
      </c>
      <c r="O374">
        <f>+AV_PLAN[[#This Row],[TERMINO PLAN ACUMULADO]]-AV_PLAN[[#This Row],[TERMINO REAL ACUMULADO]]</f>
        <v>506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0.15056818181818182</v>
      </c>
      <c r="S374" s="7">
        <f>+AV_PLAN[[#This Row],[TERMINO PLAN ACUMULADO]]/$G$471</f>
        <v>0.78125</v>
      </c>
      <c r="T374" s="7">
        <f t="shared" si="11"/>
        <v>6.25E-2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106</v>
      </c>
      <c r="F375">
        <v>3</v>
      </c>
      <c r="G375">
        <v>553</v>
      </c>
      <c r="H375">
        <v>0</v>
      </c>
      <c r="I375">
        <v>44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0.17462932454695224</v>
      </c>
      <c r="M375" s="4">
        <f>IFERROR(AV_PLAN[[#This Row],[TERMINO REAL ACUMULADO]]/AV_PLAN[[#This Row],[TERMINO PLAN ACUMULADO]],"")</f>
        <v>7.956600361663653E-2</v>
      </c>
      <c r="N375">
        <f>+AV_PLAN[[#This Row],[PLAN ACUMULADO]]-AV_PLAN[[#This Row],[INICIO REAL ACUMULADO]]</f>
        <v>501</v>
      </c>
      <c r="O375">
        <f>+AV_PLAN[[#This Row],[TERMINO PLAN ACUMULADO]]-AV_PLAN[[#This Row],[TERMINO REAL ACUMULADO]]</f>
        <v>509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0.15056818181818182</v>
      </c>
      <c r="S375" s="7">
        <f>+AV_PLAN[[#This Row],[TERMINO PLAN ACUMULADO]]/$G$471</f>
        <v>0.78551136363636365</v>
      </c>
      <c r="T375" s="7">
        <f t="shared" si="11"/>
        <v>6.25E-2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106</v>
      </c>
      <c r="F376">
        <v>3</v>
      </c>
      <c r="G376">
        <v>556</v>
      </c>
      <c r="H376">
        <v>0</v>
      </c>
      <c r="I376">
        <v>44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0.17377049180327869</v>
      </c>
      <c r="M376" s="4">
        <f>IFERROR(AV_PLAN[[#This Row],[TERMINO REAL ACUMULADO]]/AV_PLAN[[#This Row],[TERMINO PLAN ACUMULADO]],"")</f>
        <v>7.9136690647482008E-2</v>
      </c>
      <c r="N376">
        <f>+AV_PLAN[[#This Row],[PLAN ACUMULADO]]-AV_PLAN[[#This Row],[INICIO REAL ACUMULADO]]</f>
        <v>504</v>
      </c>
      <c r="O376">
        <f>+AV_PLAN[[#This Row],[TERMINO PLAN ACUMULADO]]-AV_PLAN[[#This Row],[TERMINO REAL ACUMULADO]]</f>
        <v>512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0.15056818181818182</v>
      </c>
      <c r="S376" s="7">
        <f>+AV_PLAN[[#This Row],[TERMINO PLAN ACUMULADO]]/$G$471</f>
        <v>0.78977272727272729</v>
      </c>
      <c r="T376" s="7">
        <f t="shared" si="11"/>
        <v>6.25E-2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106</v>
      </c>
      <c r="F377">
        <v>2</v>
      </c>
      <c r="G377">
        <v>558</v>
      </c>
      <c r="H377">
        <v>0</v>
      </c>
      <c r="I377">
        <v>44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0.1729200652528548</v>
      </c>
      <c r="M377" s="4">
        <f>IFERROR(AV_PLAN[[#This Row],[TERMINO REAL ACUMULADO]]/AV_PLAN[[#This Row],[TERMINO PLAN ACUMULADO]],"")</f>
        <v>7.8853046594982074E-2</v>
      </c>
      <c r="N377">
        <f>+AV_PLAN[[#This Row],[PLAN ACUMULADO]]-AV_PLAN[[#This Row],[INICIO REAL ACUMULADO]]</f>
        <v>507</v>
      </c>
      <c r="O377">
        <f>+AV_PLAN[[#This Row],[TERMINO PLAN ACUMULADO]]-AV_PLAN[[#This Row],[TERMINO REAL ACUMULADO]]</f>
        <v>514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0.15056818181818182</v>
      </c>
      <c r="S377" s="7">
        <f>+AV_PLAN[[#This Row],[TERMINO PLAN ACUMULADO]]/$G$471</f>
        <v>0.79261363636363635</v>
      </c>
      <c r="T377" s="7">
        <f t="shared" si="11"/>
        <v>6.25E-2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106</v>
      </c>
      <c r="F378">
        <v>1</v>
      </c>
      <c r="G378">
        <v>559</v>
      </c>
      <c r="H378">
        <v>0</v>
      </c>
      <c r="I378">
        <v>44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0.1729200652528548</v>
      </c>
      <c r="M378" s="4">
        <f>IFERROR(AV_PLAN[[#This Row],[TERMINO REAL ACUMULADO]]/AV_PLAN[[#This Row],[TERMINO PLAN ACUMULADO]],"")</f>
        <v>7.8711985688729877E-2</v>
      </c>
      <c r="N378">
        <f>+AV_PLAN[[#This Row],[PLAN ACUMULADO]]-AV_PLAN[[#This Row],[INICIO REAL ACUMULADO]]</f>
        <v>507</v>
      </c>
      <c r="O378">
        <f>+AV_PLAN[[#This Row],[TERMINO PLAN ACUMULADO]]-AV_PLAN[[#This Row],[TERMINO REAL ACUMULADO]]</f>
        <v>515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0.15056818181818182</v>
      </c>
      <c r="S378" s="7">
        <f>+AV_PLAN[[#This Row],[TERMINO PLAN ACUMULADO]]/$G$471</f>
        <v>0.79403409090909094</v>
      </c>
      <c r="T378" s="7">
        <f t="shared" si="11"/>
        <v>6.25E-2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106</v>
      </c>
      <c r="F379">
        <v>2</v>
      </c>
      <c r="G379">
        <v>561</v>
      </c>
      <c r="H379">
        <v>0</v>
      </c>
      <c r="I379">
        <v>44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0.1729200652528548</v>
      </c>
      <c r="M379" s="4">
        <f>IFERROR(AV_PLAN[[#This Row],[TERMINO REAL ACUMULADO]]/AV_PLAN[[#This Row],[TERMINO PLAN ACUMULADO]],"")</f>
        <v>7.8431372549019607E-2</v>
      </c>
      <c r="N379">
        <f>+AV_PLAN[[#This Row],[PLAN ACUMULADO]]-AV_PLAN[[#This Row],[INICIO REAL ACUMULADO]]</f>
        <v>507</v>
      </c>
      <c r="O379">
        <f>+AV_PLAN[[#This Row],[TERMINO PLAN ACUMULADO]]-AV_PLAN[[#This Row],[TERMINO REAL ACUMULADO]]</f>
        <v>517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0.15056818181818182</v>
      </c>
      <c r="S379" s="7">
        <f>+AV_PLAN[[#This Row],[TERMINO PLAN ACUMULADO]]/$G$471</f>
        <v>0.796875</v>
      </c>
      <c r="T379" s="7">
        <f t="shared" si="11"/>
        <v>6.25E-2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106</v>
      </c>
      <c r="F380">
        <v>2</v>
      </c>
      <c r="G380">
        <v>563</v>
      </c>
      <c r="H380">
        <v>0</v>
      </c>
      <c r="I380">
        <v>44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0.17207792207792208</v>
      </c>
      <c r="M380" s="4">
        <f>IFERROR(AV_PLAN[[#This Row],[TERMINO REAL ACUMULADO]]/AV_PLAN[[#This Row],[TERMINO PLAN ACUMULADO]],"")</f>
        <v>7.8152753108348141E-2</v>
      </c>
      <c r="N380">
        <f>+AV_PLAN[[#This Row],[PLAN ACUMULADO]]-AV_PLAN[[#This Row],[INICIO REAL ACUMULADO]]</f>
        <v>510</v>
      </c>
      <c r="O380">
        <f>+AV_PLAN[[#This Row],[TERMINO PLAN ACUMULADO]]-AV_PLAN[[#This Row],[TERMINO REAL ACUMULADO]]</f>
        <v>519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0.15056818181818182</v>
      </c>
      <c r="S380" s="7">
        <f>+AV_PLAN[[#This Row],[TERMINO PLAN ACUMULADO]]/$G$471</f>
        <v>0.79971590909090906</v>
      </c>
      <c r="T380" s="7">
        <f t="shared" si="11"/>
        <v>6.25E-2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106</v>
      </c>
      <c r="F381">
        <v>2</v>
      </c>
      <c r="G381">
        <v>565</v>
      </c>
      <c r="H381">
        <v>0</v>
      </c>
      <c r="I381">
        <v>44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0.17124394184168013</v>
      </c>
      <c r="M381" s="4">
        <f>IFERROR(AV_PLAN[[#This Row],[TERMINO REAL ACUMULADO]]/AV_PLAN[[#This Row],[TERMINO PLAN ACUMULADO]],"")</f>
        <v>7.7876106194690264E-2</v>
      </c>
      <c r="N381">
        <f>+AV_PLAN[[#This Row],[PLAN ACUMULADO]]-AV_PLAN[[#This Row],[INICIO REAL ACUMULADO]]</f>
        <v>513</v>
      </c>
      <c r="O381">
        <f>+AV_PLAN[[#This Row],[TERMINO PLAN ACUMULADO]]-AV_PLAN[[#This Row],[TERMINO REAL ACUMULADO]]</f>
        <v>521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0.15056818181818182</v>
      </c>
      <c r="S381" s="7">
        <f>+AV_PLAN[[#This Row],[TERMINO PLAN ACUMULADO]]/$G$471</f>
        <v>0.80255681818181823</v>
      </c>
      <c r="T381" s="7">
        <f t="shared" si="11"/>
        <v>6.25E-2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106</v>
      </c>
      <c r="F382">
        <v>3</v>
      </c>
      <c r="G382">
        <v>568</v>
      </c>
      <c r="H382">
        <v>0</v>
      </c>
      <c r="I382">
        <v>44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0.17041800643086816</v>
      </c>
      <c r="M382" s="4">
        <f>IFERROR(AV_PLAN[[#This Row],[TERMINO REAL ACUMULADO]]/AV_PLAN[[#This Row],[TERMINO PLAN ACUMULADO]],"")</f>
        <v>7.746478873239436E-2</v>
      </c>
      <c r="N382">
        <f>+AV_PLAN[[#This Row],[PLAN ACUMULADO]]-AV_PLAN[[#This Row],[INICIO REAL ACUMULADO]]</f>
        <v>516</v>
      </c>
      <c r="O382">
        <f>+AV_PLAN[[#This Row],[TERMINO PLAN ACUMULADO]]-AV_PLAN[[#This Row],[TERMINO REAL ACUMULADO]]</f>
        <v>524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0.15056818181818182</v>
      </c>
      <c r="S382" s="7">
        <f>+AV_PLAN[[#This Row],[TERMINO PLAN ACUMULADO]]/$G$471</f>
        <v>0.80681818181818177</v>
      </c>
      <c r="T382" s="7">
        <f t="shared" si="11"/>
        <v>6.25E-2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106</v>
      </c>
      <c r="F383">
        <v>3</v>
      </c>
      <c r="G383">
        <v>571</v>
      </c>
      <c r="H383">
        <v>0</v>
      </c>
      <c r="I383">
        <v>44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0.1696</v>
      </c>
      <c r="M383" s="4">
        <f>IFERROR(AV_PLAN[[#This Row],[TERMINO REAL ACUMULADO]]/AV_PLAN[[#This Row],[TERMINO PLAN ACUMULADO]],"")</f>
        <v>7.7057793345008757E-2</v>
      </c>
      <c r="N383">
        <f>+AV_PLAN[[#This Row],[PLAN ACUMULADO]]-AV_PLAN[[#This Row],[INICIO REAL ACUMULADO]]</f>
        <v>519</v>
      </c>
      <c r="O383">
        <f>+AV_PLAN[[#This Row],[TERMINO PLAN ACUMULADO]]-AV_PLAN[[#This Row],[TERMINO REAL ACUMULADO]]</f>
        <v>527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0.15056818181818182</v>
      </c>
      <c r="S383" s="7">
        <f>+AV_PLAN[[#This Row],[TERMINO PLAN ACUMULADO]]/$G$471</f>
        <v>0.81107954545454541</v>
      </c>
      <c r="T383" s="7">
        <f t="shared" si="11"/>
        <v>6.25E-2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106</v>
      </c>
      <c r="F384">
        <v>1</v>
      </c>
      <c r="G384">
        <v>572</v>
      </c>
      <c r="H384">
        <v>0</v>
      </c>
      <c r="I384">
        <v>44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0.16878980891719744</v>
      </c>
      <c r="M384" s="4">
        <f>IFERROR(AV_PLAN[[#This Row],[TERMINO REAL ACUMULADO]]/AV_PLAN[[#This Row],[TERMINO PLAN ACUMULADO]],"")</f>
        <v>7.6923076923076927E-2</v>
      </c>
      <c r="N384">
        <f>+AV_PLAN[[#This Row],[PLAN ACUMULADO]]-AV_PLAN[[#This Row],[INICIO REAL ACUMULADO]]</f>
        <v>522</v>
      </c>
      <c r="O384">
        <f>+AV_PLAN[[#This Row],[TERMINO PLAN ACUMULADO]]-AV_PLAN[[#This Row],[TERMINO REAL ACUMULADO]]</f>
        <v>528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0.15056818181818182</v>
      </c>
      <c r="S384" s="7">
        <f>+AV_PLAN[[#This Row],[TERMINO PLAN ACUMULADO]]/$G$471</f>
        <v>0.8125</v>
      </c>
      <c r="T384" s="7">
        <f t="shared" si="11"/>
        <v>6.25E-2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106</v>
      </c>
      <c r="F385">
        <v>1</v>
      </c>
      <c r="G385">
        <v>573</v>
      </c>
      <c r="H385">
        <v>0</v>
      </c>
      <c r="I385">
        <v>44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0.16878980891719744</v>
      </c>
      <c r="M385" s="4">
        <f>IFERROR(AV_PLAN[[#This Row],[TERMINO REAL ACUMULADO]]/AV_PLAN[[#This Row],[TERMINO PLAN ACUMULADO]],"")</f>
        <v>7.6788830715532289E-2</v>
      </c>
      <c r="N385">
        <f>+AV_PLAN[[#This Row],[PLAN ACUMULADO]]-AV_PLAN[[#This Row],[INICIO REAL ACUMULADO]]</f>
        <v>522</v>
      </c>
      <c r="O385">
        <f>+AV_PLAN[[#This Row],[TERMINO PLAN ACUMULADO]]-AV_PLAN[[#This Row],[TERMINO REAL ACUMULADO]]</f>
        <v>529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0.15056818181818182</v>
      </c>
      <c r="S385" s="7">
        <f>+AV_PLAN[[#This Row],[TERMINO PLAN ACUMULADO]]/$G$471</f>
        <v>0.81392045454545459</v>
      </c>
      <c r="T385" s="7">
        <f t="shared" si="11"/>
        <v>6.25E-2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106</v>
      </c>
      <c r="F386">
        <v>4</v>
      </c>
      <c r="G386">
        <v>577</v>
      </c>
      <c r="H386">
        <v>0</v>
      </c>
      <c r="I386">
        <v>44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0.16878980891719744</v>
      </c>
      <c r="M386" s="4">
        <f>IFERROR(AV_PLAN[[#This Row],[TERMINO REAL ACUMULADO]]/AV_PLAN[[#This Row],[TERMINO PLAN ACUMULADO]],"")</f>
        <v>7.6256499133448868E-2</v>
      </c>
      <c r="N386">
        <f>+AV_PLAN[[#This Row],[PLAN ACUMULADO]]-AV_PLAN[[#This Row],[INICIO REAL ACUMULADO]]</f>
        <v>522</v>
      </c>
      <c r="O386">
        <f>+AV_PLAN[[#This Row],[TERMINO PLAN ACUMULADO]]-AV_PLAN[[#This Row],[TERMINO REAL ACUMULADO]]</f>
        <v>533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0.15056818181818182</v>
      </c>
      <c r="S386" s="7">
        <f>+AV_PLAN[[#This Row],[TERMINO PLAN ACUMULADO]]/$G$471</f>
        <v>0.81960227272727271</v>
      </c>
      <c r="T386" s="7">
        <f t="shared" ref="T386:T449" si="13">IF(H386="",NA(),I386/$G$471)</f>
        <v>6.25E-2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106</v>
      </c>
      <c r="F387">
        <v>2</v>
      </c>
      <c r="G387">
        <v>579</v>
      </c>
      <c r="H387">
        <v>0</v>
      </c>
      <c r="I387">
        <v>44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0.16798732171156894</v>
      </c>
      <c r="M387" s="4">
        <f>IFERROR(AV_PLAN[[#This Row],[TERMINO REAL ACUMULADO]]/AV_PLAN[[#This Row],[TERMINO PLAN ACUMULADO]],"")</f>
        <v>7.599309153713299E-2</v>
      </c>
      <c r="N387">
        <f>+AV_PLAN[[#This Row],[PLAN ACUMULADO]]-AV_PLAN[[#This Row],[INICIO REAL ACUMULADO]]</f>
        <v>525</v>
      </c>
      <c r="O387">
        <f>+AV_PLAN[[#This Row],[TERMINO PLAN ACUMULADO]]-AV_PLAN[[#This Row],[TERMINO REAL ACUMULADO]]</f>
        <v>535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0.15056818181818182</v>
      </c>
      <c r="S387" s="7">
        <f>+AV_PLAN[[#This Row],[TERMINO PLAN ACUMULADO]]/$G$471</f>
        <v>0.82244318181818177</v>
      </c>
      <c r="T387" s="7">
        <f t="shared" si="13"/>
        <v>6.25E-2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106</v>
      </c>
      <c r="F388">
        <v>1</v>
      </c>
      <c r="G388">
        <v>580</v>
      </c>
      <c r="H388">
        <v>0</v>
      </c>
      <c r="I388">
        <v>44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0.16719242902208201</v>
      </c>
      <c r="M388" s="4">
        <f>IFERROR(AV_PLAN[[#This Row],[TERMINO REAL ACUMULADO]]/AV_PLAN[[#This Row],[TERMINO PLAN ACUMULADO]],"")</f>
        <v>7.586206896551724E-2</v>
      </c>
      <c r="N388">
        <f>+AV_PLAN[[#This Row],[PLAN ACUMULADO]]-AV_PLAN[[#This Row],[INICIO REAL ACUMULADO]]</f>
        <v>528</v>
      </c>
      <c r="O388">
        <f>+AV_PLAN[[#This Row],[TERMINO PLAN ACUMULADO]]-AV_PLAN[[#This Row],[TERMINO REAL ACUMULADO]]</f>
        <v>536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0.15056818181818182</v>
      </c>
      <c r="S388" s="7">
        <f>+AV_PLAN[[#This Row],[TERMINO PLAN ACUMULADO]]/$G$471</f>
        <v>0.82386363636363635</v>
      </c>
      <c r="T388" s="7">
        <f t="shared" si="13"/>
        <v>6.25E-2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106</v>
      </c>
      <c r="F389">
        <v>3</v>
      </c>
      <c r="G389">
        <v>583</v>
      </c>
      <c r="H389">
        <v>0</v>
      </c>
      <c r="I389">
        <v>44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0.1664050235478807</v>
      </c>
      <c r="M389" s="4">
        <f>IFERROR(AV_PLAN[[#This Row],[TERMINO REAL ACUMULADO]]/AV_PLAN[[#This Row],[TERMINO PLAN ACUMULADO]],"")</f>
        <v>7.5471698113207544E-2</v>
      </c>
      <c r="N389">
        <f>+AV_PLAN[[#This Row],[PLAN ACUMULADO]]-AV_PLAN[[#This Row],[INICIO REAL ACUMULADO]]</f>
        <v>531</v>
      </c>
      <c r="O389">
        <f>+AV_PLAN[[#This Row],[TERMINO PLAN ACUMULADO]]-AV_PLAN[[#This Row],[TERMINO REAL ACUMULADO]]</f>
        <v>539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0.15056818181818182</v>
      </c>
      <c r="S389" s="7">
        <f>+AV_PLAN[[#This Row],[TERMINO PLAN ACUMULADO]]/$G$471</f>
        <v>0.828125</v>
      </c>
      <c r="T389" s="7">
        <f t="shared" si="13"/>
        <v>6.25E-2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106</v>
      </c>
      <c r="F390">
        <v>3</v>
      </c>
      <c r="G390">
        <v>586</v>
      </c>
      <c r="H390">
        <v>0</v>
      </c>
      <c r="I390">
        <v>44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0.16562499999999999</v>
      </c>
      <c r="M390" s="4">
        <f>IFERROR(AV_PLAN[[#This Row],[TERMINO REAL ACUMULADO]]/AV_PLAN[[#This Row],[TERMINO PLAN ACUMULADO]],"")</f>
        <v>7.5085324232081918E-2</v>
      </c>
      <c r="N390">
        <f>+AV_PLAN[[#This Row],[PLAN ACUMULADO]]-AV_PLAN[[#This Row],[INICIO REAL ACUMULADO]]</f>
        <v>534</v>
      </c>
      <c r="O390">
        <f>+AV_PLAN[[#This Row],[TERMINO PLAN ACUMULADO]]-AV_PLAN[[#This Row],[TERMINO REAL ACUMULADO]]</f>
        <v>542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0.15056818181818182</v>
      </c>
      <c r="S390" s="7">
        <f>+AV_PLAN[[#This Row],[TERMINO PLAN ACUMULADO]]/$G$471</f>
        <v>0.83238636363636365</v>
      </c>
      <c r="T390" s="7">
        <f t="shared" si="13"/>
        <v>6.25E-2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106</v>
      </c>
      <c r="F391">
        <v>1</v>
      </c>
      <c r="G391">
        <v>587</v>
      </c>
      <c r="H391">
        <v>0</v>
      </c>
      <c r="I391">
        <v>44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0.16485225505443235</v>
      </c>
      <c r="M391" s="4">
        <f>IFERROR(AV_PLAN[[#This Row],[TERMINO REAL ACUMULADO]]/AV_PLAN[[#This Row],[TERMINO PLAN ACUMULADO]],"")</f>
        <v>7.4957410562180582E-2</v>
      </c>
      <c r="N391">
        <f>+AV_PLAN[[#This Row],[PLAN ACUMULADO]]-AV_PLAN[[#This Row],[INICIO REAL ACUMULADO]]</f>
        <v>537</v>
      </c>
      <c r="O391">
        <f>+AV_PLAN[[#This Row],[TERMINO PLAN ACUMULADO]]-AV_PLAN[[#This Row],[TERMINO REAL ACUMULADO]]</f>
        <v>543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0.15056818181818182</v>
      </c>
      <c r="S391" s="7">
        <f>+AV_PLAN[[#This Row],[TERMINO PLAN ACUMULADO]]/$G$471</f>
        <v>0.83380681818181823</v>
      </c>
      <c r="T391" s="7">
        <f t="shared" si="13"/>
        <v>6.25E-2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106</v>
      </c>
      <c r="F392">
        <v>2</v>
      </c>
      <c r="G392">
        <v>589</v>
      </c>
      <c r="H392">
        <v>0</v>
      </c>
      <c r="I392">
        <v>44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0.16485225505443235</v>
      </c>
      <c r="M392" s="4">
        <f>IFERROR(AV_PLAN[[#This Row],[TERMINO REAL ACUMULADO]]/AV_PLAN[[#This Row],[TERMINO PLAN ACUMULADO]],"")</f>
        <v>7.4702886247877756E-2</v>
      </c>
      <c r="N392">
        <f>+AV_PLAN[[#This Row],[PLAN ACUMULADO]]-AV_PLAN[[#This Row],[INICIO REAL ACUMULADO]]</f>
        <v>537</v>
      </c>
      <c r="O392">
        <f>+AV_PLAN[[#This Row],[TERMINO PLAN ACUMULADO]]-AV_PLAN[[#This Row],[TERMINO REAL ACUMULADO]]</f>
        <v>545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0.15056818181818182</v>
      </c>
      <c r="S392" s="7">
        <f>+AV_PLAN[[#This Row],[TERMINO PLAN ACUMULADO]]/$G$471</f>
        <v>0.83664772727272729</v>
      </c>
      <c r="T392" s="7">
        <f t="shared" si="13"/>
        <v>6.25E-2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106</v>
      </c>
      <c r="F393">
        <v>4</v>
      </c>
      <c r="G393">
        <v>593</v>
      </c>
      <c r="H393">
        <v>0</v>
      </c>
      <c r="I393">
        <v>44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0.16485225505443235</v>
      </c>
      <c r="M393" s="4">
        <f>IFERROR(AV_PLAN[[#This Row],[TERMINO REAL ACUMULADO]]/AV_PLAN[[#This Row],[TERMINO PLAN ACUMULADO]],"")</f>
        <v>7.4198988195615517E-2</v>
      </c>
      <c r="N393">
        <f>+AV_PLAN[[#This Row],[PLAN ACUMULADO]]-AV_PLAN[[#This Row],[INICIO REAL ACUMULADO]]</f>
        <v>537</v>
      </c>
      <c r="O393">
        <f>+AV_PLAN[[#This Row],[TERMINO PLAN ACUMULADO]]-AV_PLAN[[#This Row],[TERMINO REAL ACUMULADO]]</f>
        <v>549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0.15056818181818182</v>
      </c>
      <c r="S393" s="7">
        <f>+AV_PLAN[[#This Row],[TERMINO PLAN ACUMULADO]]/$G$471</f>
        <v>0.84232954545454541</v>
      </c>
      <c r="T393" s="7">
        <f t="shared" si="13"/>
        <v>6.25E-2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106</v>
      </c>
      <c r="F394">
        <v>1</v>
      </c>
      <c r="G394">
        <v>594</v>
      </c>
      <c r="H394">
        <v>0</v>
      </c>
      <c r="I394">
        <v>44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0.16408668730650156</v>
      </c>
      <c r="M394" s="4">
        <f>IFERROR(AV_PLAN[[#This Row],[TERMINO REAL ACUMULADO]]/AV_PLAN[[#This Row],[TERMINO PLAN ACUMULADO]],"")</f>
        <v>7.407407407407407E-2</v>
      </c>
      <c r="N394">
        <f>+AV_PLAN[[#This Row],[PLAN ACUMULADO]]-AV_PLAN[[#This Row],[INICIO REAL ACUMULADO]]</f>
        <v>540</v>
      </c>
      <c r="O394">
        <f>+AV_PLAN[[#This Row],[TERMINO PLAN ACUMULADO]]-AV_PLAN[[#This Row],[TERMINO REAL ACUMULADO]]</f>
        <v>550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0.15056818181818182</v>
      </c>
      <c r="S394" s="7">
        <f>+AV_PLAN[[#This Row],[TERMINO PLAN ACUMULADO]]/$G$471</f>
        <v>0.84375</v>
      </c>
      <c r="T394" s="7">
        <f t="shared" si="13"/>
        <v>6.25E-2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106</v>
      </c>
      <c r="F395">
        <v>1</v>
      </c>
      <c r="G395">
        <v>595</v>
      </c>
      <c r="H395">
        <v>0</v>
      </c>
      <c r="I395">
        <v>44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0.1633281972265023</v>
      </c>
      <c r="M395" s="4">
        <f>IFERROR(AV_PLAN[[#This Row],[TERMINO REAL ACUMULADO]]/AV_PLAN[[#This Row],[TERMINO PLAN ACUMULADO]],"")</f>
        <v>7.3949579831932774E-2</v>
      </c>
      <c r="N395">
        <f>+AV_PLAN[[#This Row],[PLAN ACUMULADO]]-AV_PLAN[[#This Row],[INICIO REAL ACUMULADO]]</f>
        <v>543</v>
      </c>
      <c r="O395">
        <f>+AV_PLAN[[#This Row],[TERMINO PLAN ACUMULADO]]-AV_PLAN[[#This Row],[TERMINO REAL ACUMULADO]]</f>
        <v>551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0.15056818181818182</v>
      </c>
      <c r="S395" s="7">
        <f>+AV_PLAN[[#This Row],[TERMINO PLAN ACUMULADO]]/$G$471</f>
        <v>0.84517045454545459</v>
      </c>
      <c r="T395" s="7">
        <f t="shared" si="13"/>
        <v>6.25E-2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106</v>
      </c>
      <c r="F396">
        <v>3</v>
      </c>
      <c r="G396">
        <v>598</v>
      </c>
      <c r="H396">
        <v>0</v>
      </c>
      <c r="I396">
        <v>44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0.16257668711656442</v>
      </c>
      <c r="M396" s="4">
        <f>IFERROR(AV_PLAN[[#This Row],[TERMINO REAL ACUMULADO]]/AV_PLAN[[#This Row],[TERMINO PLAN ACUMULADO]],"")</f>
        <v>7.3578595317725759E-2</v>
      </c>
      <c r="N396">
        <f>+AV_PLAN[[#This Row],[PLAN ACUMULADO]]-AV_PLAN[[#This Row],[INICIO REAL ACUMULADO]]</f>
        <v>546</v>
      </c>
      <c r="O396">
        <f>+AV_PLAN[[#This Row],[TERMINO PLAN ACUMULADO]]-AV_PLAN[[#This Row],[TERMINO REAL ACUMULADO]]</f>
        <v>554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0.15056818181818182</v>
      </c>
      <c r="S396" s="7">
        <f>+AV_PLAN[[#This Row],[TERMINO PLAN ACUMULADO]]/$G$471</f>
        <v>0.84943181818181823</v>
      </c>
      <c r="T396" s="7">
        <f t="shared" si="13"/>
        <v>6.25E-2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106</v>
      </c>
      <c r="F397">
        <v>3</v>
      </c>
      <c r="G397">
        <v>601</v>
      </c>
      <c r="H397">
        <v>0</v>
      </c>
      <c r="I397">
        <v>44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0.16183206106870229</v>
      </c>
      <c r="M397" s="4">
        <f>IFERROR(AV_PLAN[[#This Row],[TERMINO REAL ACUMULADO]]/AV_PLAN[[#This Row],[TERMINO PLAN ACUMULADO]],"")</f>
        <v>7.3211314475873548E-2</v>
      </c>
      <c r="N397">
        <f>+AV_PLAN[[#This Row],[PLAN ACUMULADO]]-AV_PLAN[[#This Row],[INICIO REAL ACUMULADO]]</f>
        <v>549</v>
      </c>
      <c r="O397">
        <f>+AV_PLAN[[#This Row],[TERMINO PLAN ACUMULADO]]-AV_PLAN[[#This Row],[TERMINO REAL ACUMULADO]]</f>
        <v>557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0.15056818181818182</v>
      </c>
      <c r="S397" s="7">
        <f>+AV_PLAN[[#This Row],[TERMINO PLAN ACUMULADO]]/$G$471</f>
        <v>0.85369318181818177</v>
      </c>
      <c r="T397" s="7">
        <f t="shared" si="13"/>
        <v>6.25E-2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106</v>
      </c>
      <c r="F398">
        <v>2</v>
      </c>
      <c r="G398">
        <v>603</v>
      </c>
      <c r="H398">
        <v>0</v>
      </c>
      <c r="I398">
        <v>44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0.16109422492401215</v>
      </c>
      <c r="M398" s="4">
        <f>IFERROR(AV_PLAN[[#This Row],[TERMINO REAL ACUMULADO]]/AV_PLAN[[#This Row],[TERMINO PLAN ACUMULADO]],"")</f>
        <v>7.2968490878938641E-2</v>
      </c>
      <c r="N398">
        <f>+AV_PLAN[[#This Row],[PLAN ACUMULADO]]-AV_PLAN[[#This Row],[INICIO REAL ACUMULADO]]</f>
        <v>552</v>
      </c>
      <c r="O398">
        <f>+AV_PLAN[[#This Row],[TERMINO PLAN ACUMULADO]]-AV_PLAN[[#This Row],[TERMINO REAL ACUMULADO]]</f>
        <v>559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0.15056818181818182</v>
      </c>
      <c r="S398" s="7">
        <f>+AV_PLAN[[#This Row],[TERMINO PLAN ACUMULADO]]/$G$471</f>
        <v>0.85653409090909094</v>
      </c>
      <c r="T398" s="7">
        <f t="shared" si="13"/>
        <v>6.25E-2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106</v>
      </c>
      <c r="F399">
        <v>2</v>
      </c>
      <c r="G399">
        <v>605</v>
      </c>
      <c r="H399">
        <v>0</v>
      </c>
      <c r="I399">
        <v>44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0.16109422492401215</v>
      </c>
      <c r="M399" s="4">
        <f>IFERROR(AV_PLAN[[#This Row],[TERMINO REAL ACUMULADO]]/AV_PLAN[[#This Row],[TERMINO PLAN ACUMULADO]],"")</f>
        <v>7.2727272727272724E-2</v>
      </c>
      <c r="N399">
        <f>+AV_PLAN[[#This Row],[PLAN ACUMULADO]]-AV_PLAN[[#This Row],[INICIO REAL ACUMULADO]]</f>
        <v>552</v>
      </c>
      <c r="O399">
        <f>+AV_PLAN[[#This Row],[TERMINO PLAN ACUMULADO]]-AV_PLAN[[#This Row],[TERMINO REAL ACUMULADO]]</f>
        <v>561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0.15056818181818182</v>
      </c>
      <c r="S399" s="7">
        <f>+AV_PLAN[[#This Row],[TERMINO PLAN ACUMULADO]]/$G$471</f>
        <v>0.859375</v>
      </c>
      <c r="T399" s="7">
        <f t="shared" si="13"/>
        <v>6.25E-2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106</v>
      </c>
      <c r="F400">
        <v>2</v>
      </c>
      <c r="G400">
        <v>607</v>
      </c>
      <c r="H400">
        <v>0</v>
      </c>
      <c r="I400">
        <v>44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0.16109422492401215</v>
      </c>
      <c r="M400" s="4">
        <f>IFERROR(AV_PLAN[[#This Row],[TERMINO REAL ACUMULADO]]/AV_PLAN[[#This Row],[TERMINO PLAN ACUMULADO]],"")</f>
        <v>7.248764415156507E-2</v>
      </c>
      <c r="N400">
        <f>+AV_PLAN[[#This Row],[PLAN ACUMULADO]]-AV_PLAN[[#This Row],[INICIO REAL ACUMULADO]]</f>
        <v>552</v>
      </c>
      <c r="O400">
        <f>+AV_PLAN[[#This Row],[TERMINO PLAN ACUMULADO]]-AV_PLAN[[#This Row],[TERMINO REAL ACUMULADO]]</f>
        <v>563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0.15056818181818182</v>
      </c>
      <c r="S400" s="7">
        <f>+AV_PLAN[[#This Row],[TERMINO PLAN ACUMULADO]]/$G$471</f>
        <v>0.86221590909090906</v>
      </c>
      <c r="T400" s="7">
        <f t="shared" si="13"/>
        <v>6.25E-2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106</v>
      </c>
      <c r="F401">
        <v>1</v>
      </c>
      <c r="G401">
        <v>608</v>
      </c>
      <c r="H401">
        <v>0</v>
      </c>
      <c r="I401">
        <v>44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0.16036308623298035</v>
      </c>
      <c r="M401" s="4">
        <f>IFERROR(AV_PLAN[[#This Row],[TERMINO REAL ACUMULADO]]/AV_PLAN[[#This Row],[TERMINO PLAN ACUMULADO]],"")</f>
        <v>7.2368421052631582E-2</v>
      </c>
      <c r="N401">
        <f>+AV_PLAN[[#This Row],[PLAN ACUMULADO]]-AV_PLAN[[#This Row],[INICIO REAL ACUMULADO]]</f>
        <v>555</v>
      </c>
      <c r="O401">
        <f>+AV_PLAN[[#This Row],[TERMINO PLAN ACUMULADO]]-AV_PLAN[[#This Row],[TERMINO REAL ACUMULADO]]</f>
        <v>564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0.15056818181818182</v>
      </c>
      <c r="S401" s="7">
        <f>+AV_PLAN[[#This Row],[TERMINO PLAN ACUMULADO]]/$G$471</f>
        <v>0.86363636363636365</v>
      </c>
      <c r="T401" s="7">
        <f t="shared" si="13"/>
        <v>6.25E-2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106</v>
      </c>
      <c r="F402">
        <v>2</v>
      </c>
      <c r="G402">
        <v>610</v>
      </c>
      <c r="H402">
        <v>0</v>
      </c>
      <c r="I402">
        <v>44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0.15963855421686746</v>
      </c>
      <c r="M402" s="4">
        <f>IFERROR(AV_PLAN[[#This Row],[TERMINO REAL ACUMULADO]]/AV_PLAN[[#This Row],[TERMINO PLAN ACUMULADO]],"")</f>
        <v>7.2131147540983612E-2</v>
      </c>
      <c r="N402">
        <f>+AV_PLAN[[#This Row],[PLAN ACUMULADO]]-AV_PLAN[[#This Row],[INICIO REAL ACUMULADO]]</f>
        <v>558</v>
      </c>
      <c r="O402">
        <f>+AV_PLAN[[#This Row],[TERMINO PLAN ACUMULADO]]-AV_PLAN[[#This Row],[TERMINO REAL ACUMULADO]]</f>
        <v>566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0.15056818181818182</v>
      </c>
      <c r="S402" s="7">
        <f>+AV_PLAN[[#This Row],[TERMINO PLAN ACUMULADO]]/$G$471</f>
        <v>0.86647727272727271</v>
      </c>
      <c r="T402" s="7">
        <f t="shared" si="13"/>
        <v>6.25E-2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106</v>
      </c>
      <c r="F403">
        <v>3</v>
      </c>
      <c r="G403">
        <v>613</v>
      </c>
      <c r="H403">
        <v>0</v>
      </c>
      <c r="I403">
        <v>44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0.15892053973013492</v>
      </c>
      <c r="M403" s="4">
        <f>IFERROR(AV_PLAN[[#This Row],[TERMINO REAL ACUMULADO]]/AV_PLAN[[#This Row],[TERMINO PLAN ACUMULADO]],"")</f>
        <v>7.177814029363784E-2</v>
      </c>
      <c r="N403">
        <f>+AV_PLAN[[#This Row],[PLAN ACUMULADO]]-AV_PLAN[[#This Row],[INICIO REAL ACUMULADO]]</f>
        <v>561</v>
      </c>
      <c r="O403">
        <f>+AV_PLAN[[#This Row],[TERMINO PLAN ACUMULADO]]-AV_PLAN[[#This Row],[TERMINO REAL ACUMULADO]]</f>
        <v>569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0.15056818181818182</v>
      </c>
      <c r="S403" s="7">
        <f>+AV_PLAN[[#This Row],[TERMINO PLAN ACUMULADO]]/$G$471</f>
        <v>0.87073863636363635</v>
      </c>
      <c r="T403" s="7">
        <f t="shared" si="13"/>
        <v>6.25E-2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106</v>
      </c>
      <c r="F404">
        <v>3</v>
      </c>
      <c r="G404">
        <v>616</v>
      </c>
      <c r="H404">
        <v>0</v>
      </c>
      <c r="I404">
        <v>44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0.15820895522388059</v>
      </c>
      <c r="M404" s="4">
        <f>IFERROR(AV_PLAN[[#This Row],[TERMINO REAL ACUMULADO]]/AV_PLAN[[#This Row],[TERMINO PLAN ACUMULADO]],"")</f>
        <v>7.1428571428571425E-2</v>
      </c>
      <c r="N404">
        <f>+AV_PLAN[[#This Row],[PLAN ACUMULADO]]-AV_PLAN[[#This Row],[INICIO REAL ACUMULADO]]</f>
        <v>564</v>
      </c>
      <c r="O404">
        <f>+AV_PLAN[[#This Row],[TERMINO PLAN ACUMULADO]]-AV_PLAN[[#This Row],[TERMINO REAL ACUMULADO]]</f>
        <v>572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0.15056818181818182</v>
      </c>
      <c r="S404" s="7">
        <f>+AV_PLAN[[#This Row],[TERMINO PLAN ACUMULADO]]/$G$471</f>
        <v>0.875</v>
      </c>
      <c r="T404" s="7">
        <f t="shared" si="13"/>
        <v>6.25E-2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106</v>
      </c>
      <c r="F405">
        <v>2</v>
      </c>
      <c r="G405">
        <v>618</v>
      </c>
      <c r="H405">
        <v>0</v>
      </c>
      <c r="I405">
        <v>44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0.1575037147102526</v>
      </c>
      <c r="M405" s="4">
        <f>IFERROR(AV_PLAN[[#This Row],[TERMINO REAL ACUMULADO]]/AV_PLAN[[#This Row],[TERMINO PLAN ACUMULADO]],"")</f>
        <v>7.1197411003236247E-2</v>
      </c>
      <c r="N405">
        <f>+AV_PLAN[[#This Row],[PLAN ACUMULADO]]-AV_PLAN[[#This Row],[INICIO REAL ACUMULADO]]</f>
        <v>567</v>
      </c>
      <c r="O405">
        <f>+AV_PLAN[[#This Row],[TERMINO PLAN ACUMULADO]]-AV_PLAN[[#This Row],[TERMINO REAL ACUMULADO]]</f>
        <v>574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0.15056818181818182</v>
      </c>
      <c r="S405" s="7">
        <f>+AV_PLAN[[#This Row],[TERMINO PLAN ACUMULADO]]/$G$471</f>
        <v>0.87784090909090906</v>
      </c>
      <c r="T405" s="7">
        <f t="shared" si="13"/>
        <v>6.25E-2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106</v>
      </c>
      <c r="F406">
        <v>1</v>
      </c>
      <c r="G406">
        <v>619</v>
      </c>
      <c r="H406">
        <v>0</v>
      </c>
      <c r="I406">
        <v>44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0.1575037147102526</v>
      </c>
      <c r="M406" s="4">
        <f>IFERROR(AV_PLAN[[#This Row],[TERMINO REAL ACUMULADO]]/AV_PLAN[[#This Row],[TERMINO PLAN ACUMULADO]],"")</f>
        <v>7.1082390953150248E-2</v>
      </c>
      <c r="N406">
        <f>+AV_PLAN[[#This Row],[PLAN ACUMULADO]]-AV_PLAN[[#This Row],[INICIO REAL ACUMULADO]]</f>
        <v>567</v>
      </c>
      <c r="O406">
        <f>+AV_PLAN[[#This Row],[TERMINO PLAN ACUMULADO]]-AV_PLAN[[#This Row],[TERMINO REAL ACUMULADO]]</f>
        <v>575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0.15056818181818182</v>
      </c>
      <c r="S406" s="7">
        <f>+AV_PLAN[[#This Row],[TERMINO PLAN ACUMULADO]]/$G$471</f>
        <v>0.87926136363636365</v>
      </c>
      <c r="T406" s="7">
        <f t="shared" si="13"/>
        <v>6.25E-2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106</v>
      </c>
      <c r="F407">
        <v>2</v>
      </c>
      <c r="G407">
        <v>621</v>
      </c>
      <c r="H407">
        <v>0</v>
      </c>
      <c r="I407">
        <v>44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0.1575037147102526</v>
      </c>
      <c r="M407" s="4">
        <f>IFERROR(AV_PLAN[[#This Row],[TERMINO REAL ACUMULADO]]/AV_PLAN[[#This Row],[TERMINO PLAN ACUMULADO]],"")</f>
        <v>7.0853462157809979E-2</v>
      </c>
      <c r="N407">
        <f>+AV_PLAN[[#This Row],[PLAN ACUMULADO]]-AV_PLAN[[#This Row],[INICIO REAL ACUMULADO]]</f>
        <v>567</v>
      </c>
      <c r="O407">
        <f>+AV_PLAN[[#This Row],[TERMINO PLAN ACUMULADO]]-AV_PLAN[[#This Row],[TERMINO REAL ACUMULADO]]</f>
        <v>577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0.15056818181818182</v>
      </c>
      <c r="S407" s="7">
        <f>+AV_PLAN[[#This Row],[TERMINO PLAN ACUMULADO]]/$G$471</f>
        <v>0.88210227272727271</v>
      </c>
      <c r="T407" s="7">
        <f t="shared" si="13"/>
        <v>6.25E-2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106</v>
      </c>
      <c r="F408">
        <v>2</v>
      </c>
      <c r="G408">
        <v>623</v>
      </c>
      <c r="H408">
        <v>0</v>
      </c>
      <c r="I408">
        <v>44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0.15680473372781065</v>
      </c>
      <c r="M408" s="4">
        <f>IFERROR(AV_PLAN[[#This Row],[TERMINO REAL ACUMULADO]]/AV_PLAN[[#This Row],[TERMINO PLAN ACUMULADO]],"")</f>
        <v>7.0626003210272875E-2</v>
      </c>
      <c r="N408">
        <f>+AV_PLAN[[#This Row],[PLAN ACUMULADO]]-AV_PLAN[[#This Row],[INICIO REAL ACUMULADO]]</f>
        <v>570</v>
      </c>
      <c r="O408">
        <f>+AV_PLAN[[#This Row],[TERMINO PLAN ACUMULADO]]-AV_PLAN[[#This Row],[TERMINO REAL ACUMULADO]]</f>
        <v>579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0.15056818181818182</v>
      </c>
      <c r="S408" s="7">
        <f>+AV_PLAN[[#This Row],[TERMINO PLAN ACUMULADO]]/$G$471</f>
        <v>0.88494318181818177</v>
      </c>
      <c r="T408" s="7">
        <f t="shared" si="13"/>
        <v>6.25E-2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106</v>
      </c>
      <c r="F409">
        <v>2</v>
      </c>
      <c r="G409">
        <v>625</v>
      </c>
      <c r="H409">
        <v>0</v>
      </c>
      <c r="I409">
        <v>44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0.1561119293078056</v>
      </c>
      <c r="M409" s="4">
        <f>IFERROR(AV_PLAN[[#This Row],[TERMINO REAL ACUMULADO]]/AV_PLAN[[#This Row],[TERMINO PLAN ACUMULADO]],"")</f>
        <v>7.0400000000000004E-2</v>
      </c>
      <c r="N409">
        <f>+AV_PLAN[[#This Row],[PLAN ACUMULADO]]-AV_PLAN[[#This Row],[INICIO REAL ACUMULADO]]</f>
        <v>573</v>
      </c>
      <c r="O409">
        <f>+AV_PLAN[[#This Row],[TERMINO PLAN ACUMULADO]]-AV_PLAN[[#This Row],[TERMINO REAL ACUMULADO]]</f>
        <v>581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0.15056818181818182</v>
      </c>
      <c r="S409" s="7">
        <f>+AV_PLAN[[#This Row],[TERMINO PLAN ACUMULADO]]/$G$471</f>
        <v>0.88778409090909094</v>
      </c>
      <c r="T409" s="7">
        <f t="shared" si="13"/>
        <v>6.25E-2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106</v>
      </c>
      <c r="F410">
        <v>3</v>
      </c>
      <c r="G410">
        <v>628</v>
      </c>
      <c r="H410">
        <v>0</v>
      </c>
      <c r="I410">
        <v>44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0.15542521994134897</v>
      </c>
      <c r="M410" s="4">
        <f>IFERROR(AV_PLAN[[#This Row],[TERMINO REAL ACUMULADO]]/AV_PLAN[[#This Row],[TERMINO PLAN ACUMULADO]],"")</f>
        <v>7.0063694267515922E-2</v>
      </c>
      <c r="N410">
        <f>+AV_PLAN[[#This Row],[PLAN ACUMULADO]]-AV_PLAN[[#This Row],[INICIO REAL ACUMULADO]]</f>
        <v>576</v>
      </c>
      <c r="O410">
        <f>+AV_PLAN[[#This Row],[TERMINO PLAN ACUMULADO]]-AV_PLAN[[#This Row],[TERMINO REAL ACUMULADO]]</f>
        <v>584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0.15056818181818182</v>
      </c>
      <c r="S410" s="7">
        <f>+AV_PLAN[[#This Row],[TERMINO PLAN ACUMULADO]]/$G$471</f>
        <v>0.89204545454545459</v>
      </c>
      <c r="T410" s="7">
        <f t="shared" si="13"/>
        <v>6.25E-2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106</v>
      </c>
      <c r="F411">
        <v>3</v>
      </c>
      <c r="G411">
        <v>631</v>
      </c>
      <c r="H411">
        <v>0</v>
      </c>
      <c r="I411">
        <v>44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0.15474452554744525</v>
      </c>
      <c r="M411" s="4">
        <f>IFERROR(AV_PLAN[[#This Row],[TERMINO REAL ACUMULADO]]/AV_PLAN[[#This Row],[TERMINO PLAN ACUMULADO]],"")</f>
        <v>6.9730586370839939E-2</v>
      </c>
      <c r="N411">
        <f>+AV_PLAN[[#This Row],[PLAN ACUMULADO]]-AV_PLAN[[#This Row],[INICIO REAL ACUMULADO]]</f>
        <v>579</v>
      </c>
      <c r="O411">
        <f>+AV_PLAN[[#This Row],[TERMINO PLAN ACUMULADO]]-AV_PLAN[[#This Row],[TERMINO REAL ACUMULADO]]</f>
        <v>587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0.15056818181818182</v>
      </c>
      <c r="S411" s="7">
        <f>+AV_PLAN[[#This Row],[TERMINO PLAN ACUMULADO]]/$G$471</f>
        <v>0.89630681818181823</v>
      </c>
      <c r="T411" s="7">
        <f t="shared" si="13"/>
        <v>6.25E-2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106</v>
      </c>
      <c r="F412">
        <v>1</v>
      </c>
      <c r="G412">
        <v>632</v>
      </c>
      <c r="H412">
        <v>0</v>
      </c>
      <c r="I412">
        <v>44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0.15406976744186046</v>
      </c>
      <c r="M412" s="4">
        <f>IFERROR(AV_PLAN[[#This Row],[TERMINO REAL ACUMULADO]]/AV_PLAN[[#This Row],[TERMINO PLAN ACUMULADO]],"")</f>
        <v>6.9620253164556958E-2</v>
      </c>
      <c r="N412">
        <f>+AV_PLAN[[#This Row],[PLAN ACUMULADO]]-AV_PLAN[[#This Row],[INICIO REAL ACUMULADO]]</f>
        <v>582</v>
      </c>
      <c r="O412">
        <f>+AV_PLAN[[#This Row],[TERMINO PLAN ACUMULADO]]-AV_PLAN[[#This Row],[TERMINO REAL ACUMULADO]]</f>
        <v>588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0.15056818181818182</v>
      </c>
      <c r="S412" s="7">
        <f>+AV_PLAN[[#This Row],[TERMINO PLAN ACUMULADO]]/$G$471</f>
        <v>0.89772727272727271</v>
      </c>
      <c r="T412" s="7">
        <f t="shared" si="13"/>
        <v>6.25E-2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106</v>
      </c>
      <c r="F413">
        <v>1</v>
      </c>
      <c r="G413">
        <v>633</v>
      </c>
      <c r="H413">
        <v>0</v>
      </c>
      <c r="I413">
        <v>44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0.15406976744186046</v>
      </c>
      <c r="M413" s="4">
        <f>IFERROR(AV_PLAN[[#This Row],[TERMINO REAL ACUMULADO]]/AV_PLAN[[#This Row],[TERMINO PLAN ACUMULADO]],"")</f>
        <v>6.9510268562401265E-2</v>
      </c>
      <c r="N413">
        <f>+AV_PLAN[[#This Row],[PLAN ACUMULADO]]-AV_PLAN[[#This Row],[INICIO REAL ACUMULADO]]</f>
        <v>582</v>
      </c>
      <c r="O413">
        <f>+AV_PLAN[[#This Row],[TERMINO PLAN ACUMULADO]]-AV_PLAN[[#This Row],[TERMINO REAL ACUMULADO]]</f>
        <v>589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0.15056818181818182</v>
      </c>
      <c r="S413" s="7">
        <f>+AV_PLAN[[#This Row],[TERMINO PLAN ACUMULADO]]/$G$471</f>
        <v>0.89914772727272729</v>
      </c>
      <c r="T413" s="7">
        <f t="shared" si="13"/>
        <v>6.25E-2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106</v>
      </c>
      <c r="F414">
        <v>4</v>
      </c>
      <c r="G414">
        <v>637</v>
      </c>
      <c r="H414">
        <v>0</v>
      </c>
      <c r="I414">
        <v>44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0.15406976744186046</v>
      </c>
      <c r="M414" s="4">
        <f>IFERROR(AV_PLAN[[#This Row],[TERMINO REAL ACUMULADO]]/AV_PLAN[[#This Row],[TERMINO PLAN ACUMULADO]],"")</f>
        <v>6.907378335949764E-2</v>
      </c>
      <c r="N414">
        <f>+AV_PLAN[[#This Row],[PLAN ACUMULADO]]-AV_PLAN[[#This Row],[INICIO REAL ACUMULADO]]</f>
        <v>582</v>
      </c>
      <c r="O414">
        <f>+AV_PLAN[[#This Row],[TERMINO PLAN ACUMULADO]]-AV_PLAN[[#This Row],[TERMINO REAL ACUMULADO]]</f>
        <v>593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0.15056818181818182</v>
      </c>
      <c r="S414" s="7">
        <f>+AV_PLAN[[#This Row],[TERMINO PLAN ACUMULADO]]/$G$471</f>
        <v>0.90482954545454541</v>
      </c>
      <c r="T414" s="7">
        <f t="shared" si="13"/>
        <v>6.25E-2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106</v>
      </c>
      <c r="F415">
        <v>2</v>
      </c>
      <c r="G415">
        <v>639</v>
      </c>
      <c r="H415">
        <v>0</v>
      </c>
      <c r="I415">
        <v>44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0.15340086830680175</v>
      </c>
      <c r="M415" s="4">
        <f>IFERROR(AV_PLAN[[#This Row],[TERMINO REAL ACUMULADO]]/AV_PLAN[[#This Row],[TERMINO PLAN ACUMULADO]],"")</f>
        <v>6.8857589984350542E-2</v>
      </c>
      <c r="N415">
        <f>+AV_PLAN[[#This Row],[PLAN ACUMULADO]]-AV_PLAN[[#This Row],[INICIO REAL ACUMULADO]]</f>
        <v>585</v>
      </c>
      <c r="O415">
        <f>+AV_PLAN[[#This Row],[TERMINO PLAN ACUMULADO]]-AV_PLAN[[#This Row],[TERMINO REAL ACUMULADO]]</f>
        <v>595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0.15056818181818182</v>
      </c>
      <c r="S415" s="7">
        <f>+AV_PLAN[[#This Row],[TERMINO PLAN ACUMULADO]]/$G$471</f>
        <v>0.90767045454545459</v>
      </c>
      <c r="T415" s="7">
        <f t="shared" si="13"/>
        <v>6.25E-2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106</v>
      </c>
      <c r="F416">
        <v>1</v>
      </c>
      <c r="G416">
        <v>640</v>
      </c>
      <c r="H416">
        <v>0</v>
      </c>
      <c r="I416">
        <v>44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0.15273775216138327</v>
      </c>
      <c r="M416" s="4">
        <f>IFERROR(AV_PLAN[[#This Row],[TERMINO REAL ACUMULADO]]/AV_PLAN[[#This Row],[TERMINO PLAN ACUMULADO]],"")</f>
        <v>6.8750000000000006E-2</v>
      </c>
      <c r="N416">
        <f>+AV_PLAN[[#This Row],[PLAN ACUMULADO]]-AV_PLAN[[#This Row],[INICIO REAL ACUMULADO]]</f>
        <v>588</v>
      </c>
      <c r="O416">
        <f>+AV_PLAN[[#This Row],[TERMINO PLAN ACUMULADO]]-AV_PLAN[[#This Row],[TERMINO REAL ACUMULADO]]</f>
        <v>596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0.15056818181818182</v>
      </c>
      <c r="S416" s="7">
        <f>+AV_PLAN[[#This Row],[TERMINO PLAN ACUMULADO]]/$G$471</f>
        <v>0.90909090909090906</v>
      </c>
      <c r="T416" s="7">
        <f t="shared" si="13"/>
        <v>6.25E-2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106</v>
      </c>
      <c r="F417">
        <v>3</v>
      </c>
      <c r="G417">
        <v>643</v>
      </c>
      <c r="H417">
        <v>0</v>
      </c>
      <c r="I417">
        <v>44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0.15208034433285508</v>
      </c>
      <c r="M417" s="4">
        <f>IFERROR(AV_PLAN[[#This Row],[TERMINO REAL ACUMULADO]]/AV_PLAN[[#This Row],[TERMINO PLAN ACUMULADO]],"")</f>
        <v>6.8429237947122856E-2</v>
      </c>
      <c r="N417">
        <f>+AV_PLAN[[#This Row],[PLAN ACUMULADO]]-AV_PLAN[[#This Row],[INICIO REAL ACUMULADO]]</f>
        <v>591</v>
      </c>
      <c r="O417">
        <f>+AV_PLAN[[#This Row],[TERMINO PLAN ACUMULADO]]-AV_PLAN[[#This Row],[TERMINO REAL ACUMULADO]]</f>
        <v>599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0.15056818181818182</v>
      </c>
      <c r="S417" s="7">
        <f>+AV_PLAN[[#This Row],[TERMINO PLAN ACUMULADO]]/$G$471</f>
        <v>0.91335227272727271</v>
      </c>
      <c r="T417" s="7">
        <f t="shared" si="13"/>
        <v>6.25E-2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106</v>
      </c>
      <c r="F418">
        <v>3</v>
      </c>
      <c r="G418">
        <v>646</v>
      </c>
      <c r="H418">
        <v>0</v>
      </c>
      <c r="I418">
        <v>44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0.15142857142857144</v>
      </c>
      <c r="M418" s="4">
        <f>IFERROR(AV_PLAN[[#This Row],[TERMINO REAL ACUMULADO]]/AV_PLAN[[#This Row],[TERMINO PLAN ACUMULADO]],"")</f>
        <v>6.8111455108359129E-2</v>
      </c>
      <c r="N418">
        <f>+AV_PLAN[[#This Row],[PLAN ACUMULADO]]-AV_PLAN[[#This Row],[INICIO REAL ACUMULADO]]</f>
        <v>594</v>
      </c>
      <c r="O418">
        <f>+AV_PLAN[[#This Row],[TERMINO PLAN ACUMULADO]]-AV_PLAN[[#This Row],[TERMINO REAL ACUMULADO]]</f>
        <v>602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0.15056818181818182</v>
      </c>
      <c r="S418" s="7">
        <f>+AV_PLAN[[#This Row],[TERMINO PLAN ACUMULADO]]/$G$471</f>
        <v>0.91761363636363635</v>
      </c>
      <c r="T418" s="7">
        <f t="shared" si="13"/>
        <v>6.25E-2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106</v>
      </c>
      <c r="F419">
        <v>1</v>
      </c>
      <c r="G419">
        <v>647</v>
      </c>
      <c r="H419">
        <v>0</v>
      </c>
      <c r="I419">
        <v>44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0.15078236130867709</v>
      </c>
      <c r="M419" s="4">
        <f>IFERROR(AV_PLAN[[#This Row],[TERMINO REAL ACUMULADO]]/AV_PLAN[[#This Row],[TERMINO PLAN ACUMULADO]],"")</f>
        <v>6.8006182380216385E-2</v>
      </c>
      <c r="N419">
        <f>+AV_PLAN[[#This Row],[PLAN ACUMULADO]]-AV_PLAN[[#This Row],[INICIO REAL ACUMULADO]]</f>
        <v>597</v>
      </c>
      <c r="O419">
        <f>+AV_PLAN[[#This Row],[TERMINO PLAN ACUMULADO]]-AV_PLAN[[#This Row],[TERMINO REAL ACUMULADO]]</f>
        <v>603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0.15056818181818182</v>
      </c>
      <c r="S419" s="7">
        <f>+AV_PLAN[[#This Row],[TERMINO PLAN ACUMULADO]]/$G$471</f>
        <v>0.91903409090909094</v>
      </c>
      <c r="T419" s="7">
        <f t="shared" si="13"/>
        <v>6.25E-2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106</v>
      </c>
      <c r="F420">
        <v>2</v>
      </c>
      <c r="G420">
        <v>649</v>
      </c>
      <c r="H420">
        <v>0</v>
      </c>
      <c r="I420">
        <v>44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0.15078236130867709</v>
      </c>
      <c r="M420" s="4">
        <f>IFERROR(AV_PLAN[[#This Row],[TERMINO REAL ACUMULADO]]/AV_PLAN[[#This Row],[TERMINO PLAN ACUMULADO]],"")</f>
        <v>6.7796610169491525E-2</v>
      </c>
      <c r="N420">
        <f>+AV_PLAN[[#This Row],[PLAN ACUMULADO]]-AV_PLAN[[#This Row],[INICIO REAL ACUMULADO]]</f>
        <v>597</v>
      </c>
      <c r="O420">
        <f>+AV_PLAN[[#This Row],[TERMINO PLAN ACUMULADO]]-AV_PLAN[[#This Row],[TERMINO REAL ACUMULADO]]</f>
        <v>605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0.15056818181818182</v>
      </c>
      <c r="S420" s="7">
        <f>+AV_PLAN[[#This Row],[TERMINO PLAN ACUMULADO]]/$G$471</f>
        <v>0.921875</v>
      </c>
      <c r="T420" s="7">
        <f t="shared" si="13"/>
        <v>6.25E-2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106</v>
      </c>
      <c r="F421">
        <v>4</v>
      </c>
      <c r="G421">
        <v>653</v>
      </c>
      <c r="H421">
        <v>0</v>
      </c>
      <c r="I421">
        <v>44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0.15078236130867709</v>
      </c>
      <c r="M421" s="4">
        <f>IFERROR(AV_PLAN[[#This Row],[TERMINO REAL ACUMULADO]]/AV_PLAN[[#This Row],[TERMINO PLAN ACUMULADO]],"")</f>
        <v>6.738131699846861E-2</v>
      </c>
      <c r="N421">
        <f>+AV_PLAN[[#This Row],[PLAN ACUMULADO]]-AV_PLAN[[#This Row],[INICIO REAL ACUMULADO]]</f>
        <v>597</v>
      </c>
      <c r="O421">
        <f>+AV_PLAN[[#This Row],[TERMINO PLAN ACUMULADO]]-AV_PLAN[[#This Row],[TERMINO REAL ACUMULADO]]</f>
        <v>609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0.15056818181818182</v>
      </c>
      <c r="S421" s="7">
        <f>+AV_PLAN[[#This Row],[TERMINO PLAN ACUMULADO]]/$G$471</f>
        <v>0.92755681818181823</v>
      </c>
      <c r="T421" s="7">
        <f t="shared" si="13"/>
        <v>6.25E-2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106</v>
      </c>
      <c r="F422">
        <v>1</v>
      </c>
      <c r="G422">
        <v>654</v>
      </c>
      <c r="H422">
        <v>0</v>
      </c>
      <c r="I422">
        <v>44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0.15056818181818182</v>
      </c>
      <c r="M422" s="4">
        <f>IFERROR(AV_PLAN[[#This Row],[TERMINO REAL ACUMULADO]]/AV_PLAN[[#This Row],[TERMINO PLAN ACUMULADO]],"")</f>
        <v>6.7278287461773695E-2</v>
      </c>
      <c r="N422">
        <f>+AV_PLAN[[#This Row],[PLAN ACUMULADO]]-AV_PLAN[[#This Row],[INICIO REAL ACUMULADO]]</f>
        <v>598</v>
      </c>
      <c r="O422">
        <f>+AV_PLAN[[#This Row],[TERMINO PLAN ACUMULADO]]-AV_PLAN[[#This Row],[TERMINO REAL ACUMULADO]]</f>
        <v>610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0.15056818181818182</v>
      </c>
      <c r="S422" s="7">
        <f>+AV_PLAN[[#This Row],[TERMINO PLAN ACUMULADO]]/$G$471</f>
        <v>0.92897727272727271</v>
      </c>
      <c r="T422" s="7">
        <f t="shared" si="13"/>
        <v>6.25E-2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106</v>
      </c>
      <c r="F423">
        <v>1</v>
      </c>
      <c r="G423">
        <v>655</v>
      </c>
      <c r="H423">
        <v>0</v>
      </c>
      <c r="I423">
        <v>44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0.15056818181818182</v>
      </c>
      <c r="M423" s="4">
        <f>IFERROR(AV_PLAN[[#This Row],[TERMINO REAL ACUMULADO]]/AV_PLAN[[#This Row],[TERMINO PLAN ACUMULADO]],"")</f>
        <v>6.7175572519083973E-2</v>
      </c>
      <c r="N423">
        <f>+AV_PLAN[[#This Row],[PLAN ACUMULADO]]-AV_PLAN[[#This Row],[INICIO REAL ACUMULADO]]</f>
        <v>598</v>
      </c>
      <c r="O423">
        <f>+AV_PLAN[[#This Row],[TERMINO PLAN ACUMULADO]]-AV_PLAN[[#This Row],[TERMINO REAL ACUMULADO]]</f>
        <v>611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0.15056818181818182</v>
      </c>
      <c r="S423" s="7">
        <f>+AV_PLAN[[#This Row],[TERMINO PLAN ACUMULADO]]/$G$471</f>
        <v>0.93039772727272729</v>
      </c>
      <c r="T423" s="7">
        <f t="shared" si="13"/>
        <v>6.25E-2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106</v>
      </c>
      <c r="F424">
        <v>3</v>
      </c>
      <c r="G424">
        <v>658</v>
      </c>
      <c r="H424">
        <v>0</v>
      </c>
      <c r="I424">
        <v>44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0.15056818181818182</v>
      </c>
      <c r="M424" s="4">
        <f>IFERROR(AV_PLAN[[#This Row],[TERMINO REAL ACUMULADO]]/AV_PLAN[[#This Row],[TERMINO PLAN ACUMULADO]],"")</f>
        <v>6.6869300911854099E-2</v>
      </c>
      <c r="N424">
        <f>+AV_PLAN[[#This Row],[PLAN ACUMULADO]]-AV_PLAN[[#This Row],[INICIO REAL ACUMULADO]]</f>
        <v>598</v>
      </c>
      <c r="O424">
        <f>+AV_PLAN[[#This Row],[TERMINO PLAN ACUMULADO]]-AV_PLAN[[#This Row],[TERMINO REAL ACUMULADO]]</f>
        <v>614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0.15056818181818182</v>
      </c>
      <c r="S424" s="7">
        <f>+AV_PLAN[[#This Row],[TERMINO PLAN ACUMULADO]]/$G$471</f>
        <v>0.93465909090909094</v>
      </c>
      <c r="T424" s="7">
        <f t="shared" si="13"/>
        <v>6.25E-2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106</v>
      </c>
      <c r="F425">
        <v>3</v>
      </c>
      <c r="G425">
        <v>661</v>
      </c>
      <c r="H425">
        <v>0</v>
      </c>
      <c r="I425">
        <v>44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0.15056818181818182</v>
      </c>
      <c r="M425" s="4">
        <f>IFERROR(AV_PLAN[[#This Row],[TERMINO REAL ACUMULADO]]/AV_PLAN[[#This Row],[TERMINO PLAN ACUMULADO]],"")</f>
        <v>6.6565809379727683E-2</v>
      </c>
      <c r="N425">
        <f>+AV_PLAN[[#This Row],[PLAN ACUMULADO]]-AV_PLAN[[#This Row],[INICIO REAL ACUMULADO]]</f>
        <v>598</v>
      </c>
      <c r="O425">
        <f>+AV_PLAN[[#This Row],[TERMINO PLAN ACUMULADO]]-AV_PLAN[[#This Row],[TERMINO REAL ACUMULADO]]</f>
        <v>617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0.15056818181818182</v>
      </c>
      <c r="S425" s="7">
        <f>+AV_PLAN[[#This Row],[TERMINO PLAN ACUMULADO]]/$G$471</f>
        <v>0.93892045454545459</v>
      </c>
      <c r="T425" s="7">
        <f t="shared" si="13"/>
        <v>6.25E-2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106</v>
      </c>
      <c r="F426">
        <v>2</v>
      </c>
      <c r="G426">
        <v>663</v>
      </c>
      <c r="H426">
        <v>0</v>
      </c>
      <c r="I426">
        <v>44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0.15056818181818182</v>
      </c>
      <c r="M426" s="4">
        <f>IFERROR(AV_PLAN[[#This Row],[TERMINO REAL ACUMULADO]]/AV_PLAN[[#This Row],[TERMINO PLAN ACUMULADO]],"")</f>
        <v>6.636500754147813E-2</v>
      </c>
      <c r="N426">
        <f>+AV_PLAN[[#This Row],[PLAN ACUMULADO]]-AV_PLAN[[#This Row],[INICIO REAL ACUMULADO]]</f>
        <v>598</v>
      </c>
      <c r="O426">
        <f>+AV_PLAN[[#This Row],[TERMINO PLAN ACUMULADO]]-AV_PLAN[[#This Row],[TERMINO REAL ACUMULADO]]</f>
        <v>619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0.15056818181818182</v>
      </c>
      <c r="S426" s="7">
        <f>+AV_PLAN[[#This Row],[TERMINO PLAN ACUMULADO]]/$G$471</f>
        <v>0.94176136363636365</v>
      </c>
      <c r="T426" s="7">
        <f t="shared" si="13"/>
        <v>6.25E-2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106</v>
      </c>
      <c r="F427">
        <v>2</v>
      </c>
      <c r="G427">
        <v>665</v>
      </c>
      <c r="H427">
        <v>0</v>
      </c>
      <c r="I427">
        <v>44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0.15056818181818182</v>
      </c>
      <c r="M427" s="4">
        <f>IFERROR(AV_PLAN[[#This Row],[TERMINO REAL ACUMULADO]]/AV_PLAN[[#This Row],[TERMINO PLAN ACUMULADO]],"")</f>
        <v>6.616541353383458E-2</v>
      </c>
      <c r="N427">
        <f>+AV_PLAN[[#This Row],[PLAN ACUMULADO]]-AV_PLAN[[#This Row],[INICIO REAL ACUMULADO]]</f>
        <v>598</v>
      </c>
      <c r="O427">
        <f>+AV_PLAN[[#This Row],[TERMINO PLAN ACUMULADO]]-AV_PLAN[[#This Row],[TERMINO REAL ACUMULADO]]</f>
        <v>621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0.15056818181818182</v>
      </c>
      <c r="S427" s="7">
        <f>+AV_PLAN[[#This Row],[TERMINO PLAN ACUMULADO]]/$G$471</f>
        <v>0.94460227272727271</v>
      </c>
      <c r="T427" s="7">
        <f t="shared" si="13"/>
        <v>6.25E-2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106</v>
      </c>
      <c r="F428">
        <v>2</v>
      </c>
      <c r="G428">
        <v>667</v>
      </c>
      <c r="H428">
        <v>0</v>
      </c>
      <c r="I428">
        <v>44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0.15056818181818182</v>
      </c>
      <c r="M428" s="4">
        <f>IFERROR(AV_PLAN[[#This Row],[TERMINO REAL ACUMULADO]]/AV_PLAN[[#This Row],[TERMINO PLAN ACUMULADO]],"")</f>
        <v>6.5967016491754127E-2</v>
      </c>
      <c r="N428">
        <f>+AV_PLAN[[#This Row],[PLAN ACUMULADO]]-AV_PLAN[[#This Row],[INICIO REAL ACUMULADO]]</f>
        <v>598</v>
      </c>
      <c r="O428">
        <f>+AV_PLAN[[#This Row],[TERMINO PLAN ACUMULADO]]-AV_PLAN[[#This Row],[TERMINO REAL ACUMULADO]]</f>
        <v>623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0.15056818181818182</v>
      </c>
      <c r="S428" s="7">
        <f>+AV_PLAN[[#This Row],[TERMINO PLAN ACUMULADO]]/$G$471</f>
        <v>0.94744318181818177</v>
      </c>
      <c r="T428" s="7">
        <f t="shared" si="13"/>
        <v>6.25E-2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106</v>
      </c>
      <c r="F429">
        <v>1</v>
      </c>
      <c r="G429">
        <v>668</v>
      </c>
      <c r="H429">
        <v>0</v>
      </c>
      <c r="I429">
        <v>44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0.15056818181818182</v>
      </c>
      <c r="M429" s="4">
        <f>IFERROR(AV_PLAN[[#This Row],[TERMINO REAL ACUMULADO]]/AV_PLAN[[#This Row],[TERMINO PLAN ACUMULADO]],"")</f>
        <v>6.5868263473053898E-2</v>
      </c>
      <c r="N429">
        <f>+AV_PLAN[[#This Row],[PLAN ACUMULADO]]-AV_PLAN[[#This Row],[INICIO REAL ACUMULADO]]</f>
        <v>598</v>
      </c>
      <c r="O429">
        <f>+AV_PLAN[[#This Row],[TERMINO PLAN ACUMULADO]]-AV_PLAN[[#This Row],[TERMINO REAL ACUMULADO]]</f>
        <v>624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0.15056818181818182</v>
      </c>
      <c r="S429" s="7">
        <f>+AV_PLAN[[#This Row],[TERMINO PLAN ACUMULADO]]/$G$471</f>
        <v>0.94886363636363635</v>
      </c>
      <c r="T429" s="7">
        <f t="shared" si="13"/>
        <v>6.25E-2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106</v>
      </c>
      <c r="F430">
        <v>2</v>
      </c>
      <c r="G430">
        <v>670</v>
      </c>
      <c r="H430">
        <v>0</v>
      </c>
      <c r="I430">
        <v>44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0.15056818181818182</v>
      </c>
      <c r="M430" s="4">
        <f>IFERROR(AV_PLAN[[#This Row],[TERMINO REAL ACUMULADO]]/AV_PLAN[[#This Row],[TERMINO PLAN ACUMULADO]],"")</f>
        <v>6.5671641791044774E-2</v>
      </c>
      <c r="N430">
        <f>+AV_PLAN[[#This Row],[PLAN ACUMULADO]]-AV_PLAN[[#This Row],[INICIO REAL ACUMULADO]]</f>
        <v>598</v>
      </c>
      <c r="O430">
        <f>+AV_PLAN[[#This Row],[TERMINO PLAN ACUMULADO]]-AV_PLAN[[#This Row],[TERMINO REAL ACUMULADO]]</f>
        <v>626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0.15056818181818182</v>
      </c>
      <c r="S430" s="7">
        <f>+AV_PLAN[[#This Row],[TERMINO PLAN ACUMULADO]]/$G$471</f>
        <v>0.95170454545454541</v>
      </c>
      <c r="T430" s="7">
        <f t="shared" si="13"/>
        <v>6.25E-2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106</v>
      </c>
      <c r="F431">
        <v>3</v>
      </c>
      <c r="G431">
        <v>673</v>
      </c>
      <c r="H431">
        <v>0</v>
      </c>
      <c r="I431">
        <v>44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0.15056818181818182</v>
      </c>
      <c r="M431" s="4">
        <f>IFERROR(AV_PLAN[[#This Row],[TERMINO REAL ACUMULADO]]/AV_PLAN[[#This Row],[TERMINO PLAN ACUMULADO]],"")</f>
        <v>6.5378900445765234E-2</v>
      </c>
      <c r="N431">
        <f>+AV_PLAN[[#This Row],[PLAN ACUMULADO]]-AV_PLAN[[#This Row],[INICIO REAL ACUMULADO]]</f>
        <v>598</v>
      </c>
      <c r="O431">
        <f>+AV_PLAN[[#This Row],[TERMINO PLAN ACUMULADO]]-AV_PLAN[[#This Row],[TERMINO REAL ACUMULADO]]</f>
        <v>629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0.15056818181818182</v>
      </c>
      <c r="S431" s="7">
        <f>+AV_PLAN[[#This Row],[TERMINO PLAN ACUMULADO]]/$G$471</f>
        <v>0.95596590909090906</v>
      </c>
      <c r="T431" s="7">
        <f t="shared" si="13"/>
        <v>6.25E-2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106</v>
      </c>
      <c r="F432">
        <v>3</v>
      </c>
      <c r="G432">
        <v>676</v>
      </c>
      <c r="H432">
        <v>0</v>
      </c>
      <c r="I432">
        <v>44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0.15056818181818182</v>
      </c>
      <c r="M432" s="4">
        <f>IFERROR(AV_PLAN[[#This Row],[TERMINO REAL ACUMULADO]]/AV_PLAN[[#This Row],[TERMINO PLAN ACUMULADO]],"")</f>
        <v>6.5088757396449703E-2</v>
      </c>
      <c r="N432">
        <f>+AV_PLAN[[#This Row],[PLAN ACUMULADO]]-AV_PLAN[[#This Row],[INICIO REAL ACUMULADO]]</f>
        <v>598</v>
      </c>
      <c r="O432">
        <f>+AV_PLAN[[#This Row],[TERMINO PLAN ACUMULADO]]-AV_PLAN[[#This Row],[TERMINO REAL ACUMULADO]]</f>
        <v>632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0.15056818181818182</v>
      </c>
      <c r="S432" s="7">
        <f>+AV_PLAN[[#This Row],[TERMINO PLAN ACUMULADO]]/$G$471</f>
        <v>0.96022727272727271</v>
      </c>
      <c r="T432" s="7">
        <f t="shared" si="13"/>
        <v>6.25E-2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106</v>
      </c>
      <c r="F433">
        <v>2</v>
      </c>
      <c r="G433">
        <v>678</v>
      </c>
      <c r="H433">
        <v>0</v>
      </c>
      <c r="I433">
        <v>44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0.15056818181818182</v>
      </c>
      <c r="M433" s="4">
        <f>IFERROR(AV_PLAN[[#This Row],[TERMINO REAL ACUMULADO]]/AV_PLAN[[#This Row],[TERMINO PLAN ACUMULADO]],"")</f>
        <v>6.4896755162241887E-2</v>
      </c>
      <c r="N433">
        <f>+AV_PLAN[[#This Row],[PLAN ACUMULADO]]-AV_PLAN[[#This Row],[INICIO REAL ACUMULADO]]</f>
        <v>598</v>
      </c>
      <c r="O433">
        <f>+AV_PLAN[[#This Row],[TERMINO PLAN ACUMULADO]]-AV_PLAN[[#This Row],[TERMINO REAL ACUMULADO]]</f>
        <v>634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0.15056818181818182</v>
      </c>
      <c r="S433" s="7">
        <f>+AV_PLAN[[#This Row],[TERMINO PLAN ACUMULADO]]/$G$471</f>
        <v>0.96306818181818177</v>
      </c>
      <c r="T433" s="7">
        <f t="shared" si="13"/>
        <v>6.25E-2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106</v>
      </c>
      <c r="F434">
        <v>1</v>
      </c>
      <c r="G434">
        <v>679</v>
      </c>
      <c r="H434">
        <v>0</v>
      </c>
      <c r="I434">
        <v>44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0.15056818181818182</v>
      </c>
      <c r="M434" s="4">
        <f>IFERROR(AV_PLAN[[#This Row],[TERMINO REAL ACUMULADO]]/AV_PLAN[[#This Row],[TERMINO PLAN ACUMULADO]],"")</f>
        <v>6.4801178203240065E-2</v>
      </c>
      <c r="N434">
        <f>+AV_PLAN[[#This Row],[PLAN ACUMULADO]]-AV_PLAN[[#This Row],[INICIO REAL ACUMULADO]]</f>
        <v>598</v>
      </c>
      <c r="O434">
        <f>+AV_PLAN[[#This Row],[TERMINO PLAN ACUMULADO]]-AV_PLAN[[#This Row],[TERMINO REAL ACUMULADO]]</f>
        <v>635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0.15056818181818182</v>
      </c>
      <c r="S434" s="7">
        <f>+AV_PLAN[[#This Row],[TERMINO PLAN ACUMULADO]]/$G$471</f>
        <v>0.96448863636363635</v>
      </c>
      <c r="T434" s="7">
        <f t="shared" si="13"/>
        <v>6.25E-2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106</v>
      </c>
      <c r="F435">
        <v>2</v>
      </c>
      <c r="G435">
        <v>681</v>
      </c>
      <c r="H435">
        <v>0</v>
      </c>
      <c r="I435">
        <v>44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0.15056818181818182</v>
      </c>
      <c r="M435" s="4">
        <f>IFERROR(AV_PLAN[[#This Row],[TERMINO REAL ACUMULADO]]/AV_PLAN[[#This Row],[TERMINO PLAN ACUMULADO]],"")</f>
        <v>6.4610866372980913E-2</v>
      </c>
      <c r="N435">
        <f>+AV_PLAN[[#This Row],[PLAN ACUMULADO]]-AV_PLAN[[#This Row],[INICIO REAL ACUMULADO]]</f>
        <v>598</v>
      </c>
      <c r="O435">
        <f>+AV_PLAN[[#This Row],[TERMINO PLAN ACUMULADO]]-AV_PLAN[[#This Row],[TERMINO REAL ACUMULADO]]</f>
        <v>637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0.15056818181818182</v>
      </c>
      <c r="S435" s="7">
        <f>+AV_PLAN[[#This Row],[TERMINO PLAN ACUMULADO]]/$G$471</f>
        <v>0.96732954545454541</v>
      </c>
      <c r="T435" s="7">
        <f t="shared" si="13"/>
        <v>6.25E-2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106</v>
      </c>
      <c r="F436">
        <v>2</v>
      </c>
      <c r="G436">
        <v>683</v>
      </c>
      <c r="H436">
        <v>0</v>
      </c>
      <c r="I436">
        <v>44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0.15056818181818182</v>
      </c>
      <c r="M436" s="4">
        <f>IFERROR(AV_PLAN[[#This Row],[TERMINO REAL ACUMULADO]]/AV_PLAN[[#This Row],[TERMINO PLAN ACUMULADO]],"")</f>
        <v>6.4421669106881407E-2</v>
      </c>
      <c r="N436">
        <f>+AV_PLAN[[#This Row],[PLAN ACUMULADO]]-AV_PLAN[[#This Row],[INICIO REAL ACUMULADO]]</f>
        <v>598</v>
      </c>
      <c r="O436">
        <f>+AV_PLAN[[#This Row],[TERMINO PLAN ACUMULADO]]-AV_PLAN[[#This Row],[TERMINO REAL ACUMULADO]]</f>
        <v>639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0.15056818181818182</v>
      </c>
      <c r="S436" s="7">
        <f>+AV_PLAN[[#This Row],[TERMINO PLAN ACUMULADO]]/$G$471</f>
        <v>0.97017045454545459</v>
      </c>
      <c r="T436" s="7">
        <f t="shared" si="13"/>
        <v>6.25E-2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106</v>
      </c>
      <c r="F437">
        <v>2</v>
      </c>
      <c r="G437">
        <v>685</v>
      </c>
      <c r="H437">
        <v>0</v>
      </c>
      <c r="I437">
        <v>44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0.15056818181818182</v>
      </c>
      <c r="M437" s="4">
        <f>IFERROR(AV_PLAN[[#This Row],[TERMINO REAL ACUMULADO]]/AV_PLAN[[#This Row],[TERMINO PLAN ACUMULADO]],"")</f>
        <v>6.4233576642335768E-2</v>
      </c>
      <c r="N437">
        <f>+AV_PLAN[[#This Row],[PLAN ACUMULADO]]-AV_PLAN[[#This Row],[INICIO REAL ACUMULADO]]</f>
        <v>598</v>
      </c>
      <c r="O437">
        <f>+AV_PLAN[[#This Row],[TERMINO PLAN ACUMULADO]]-AV_PLAN[[#This Row],[TERMINO REAL ACUMULADO]]</f>
        <v>641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0.15056818181818182</v>
      </c>
      <c r="S437" s="7">
        <f>+AV_PLAN[[#This Row],[TERMINO PLAN ACUMULADO]]/$G$471</f>
        <v>0.97301136363636365</v>
      </c>
      <c r="T437" s="7">
        <f t="shared" si="13"/>
        <v>6.25E-2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106</v>
      </c>
      <c r="F438">
        <v>3</v>
      </c>
      <c r="G438">
        <v>688</v>
      </c>
      <c r="H438">
        <v>0</v>
      </c>
      <c r="I438">
        <v>44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0.15056818181818182</v>
      </c>
      <c r="M438" s="4">
        <f>IFERROR(AV_PLAN[[#This Row],[TERMINO REAL ACUMULADO]]/AV_PLAN[[#This Row],[TERMINO PLAN ACUMULADO]],"")</f>
        <v>6.3953488372093026E-2</v>
      </c>
      <c r="N438">
        <f>+AV_PLAN[[#This Row],[PLAN ACUMULADO]]-AV_PLAN[[#This Row],[INICIO REAL ACUMULADO]]</f>
        <v>598</v>
      </c>
      <c r="O438">
        <f>+AV_PLAN[[#This Row],[TERMINO PLAN ACUMULADO]]-AV_PLAN[[#This Row],[TERMINO REAL ACUMULADO]]</f>
        <v>644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0.15056818181818182</v>
      </c>
      <c r="S438" s="7">
        <f>+AV_PLAN[[#This Row],[TERMINO PLAN ACUMULADO]]/$G$471</f>
        <v>0.97727272727272729</v>
      </c>
      <c r="T438" s="7">
        <f t="shared" si="13"/>
        <v>6.25E-2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106</v>
      </c>
      <c r="F439">
        <v>3</v>
      </c>
      <c r="G439">
        <v>691</v>
      </c>
      <c r="H439">
        <v>0</v>
      </c>
      <c r="I439">
        <v>44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0.15056818181818182</v>
      </c>
      <c r="M439" s="4">
        <f>IFERROR(AV_PLAN[[#This Row],[TERMINO REAL ACUMULADO]]/AV_PLAN[[#This Row],[TERMINO PLAN ACUMULADO]],"")</f>
        <v>6.3675832127351659E-2</v>
      </c>
      <c r="N439">
        <f>+AV_PLAN[[#This Row],[PLAN ACUMULADO]]-AV_PLAN[[#This Row],[INICIO REAL ACUMULADO]]</f>
        <v>598</v>
      </c>
      <c r="O439">
        <f>+AV_PLAN[[#This Row],[TERMINO PLAN ACUMULADO]]-AV_PLAN[[#This Row],[TERMINO REAL ACUMULADO]]</f>
        <v>647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0.15056818181818182</v>
      </c>
      <c r="S439" s="7">
        <f>+AV_PLAN[[#This Row],[TERMINO PLAN ACUMULADO]]/$G$471</f>
        <v>0.98153409090909094</v>
      </c>
      <c r="T439" s="7">
        <f t="shared" si="13"/>
        <v>6.25E-2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106</v>
      </c>
      <c r="F440">
        <v>1</v>
      </c>
      <c r="G440">
        <v>692</v>
      </c>
      <c r="H440">
        <v>0</v>
      </c>
      <c r="I440">
        <v>44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0.15056818181818182</v>
      </c>
      <c r="M440" s="4">
        <f>IFERROR(AV_PLAN[[#This Row],[TERMINO REAL ACUMULADO]]/AV_PLAN[[#This Row],[TERMINO PLAN ACUMULADO]],"")</f>
        <v>6.358381502890173E-2</v>
      </c>
      <c r="N440">
        <f>+AV_PLAN[[#This Row],[PLAN ACUMULADO]]-AV_PLAN[[#This Row],[INICIO REAL ACUMULADO]]</f>
        <v>598</v>
      </c>
      <c r="O440">
        <f>+AV_PLAN[[#This Row],[TERMINO PLAN ACUMULADO]]-AV_PLAN[[#This Row],[TERMINO REAL ACUMULADO]]</f>
        <v>648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0.15056818181818182</v>
      </c>
      <c r="S440" s="7">
        <f>+AV_PLAN[[#This Row],[TERMINO PLAN ACUMULADO]]/$G$471</f>
        <v>0.98295454545454541</v>
      </c>
      <c r="T440" s="7">
        <f t="shared" si="13"/>
        <v>6.25E-2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106</v>
      </c>
      <c r="F441">
        <v>1</v>
      </c>
      <c r="G441">
        <v>693</v>
      </c>
      <c r="H441">
        <v>0</v>
      </c>
      <c r="I441">
        <v>44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0.15056818181818182</v>
      </c>
      <c r="M441" s="4">
        <f>IFERROR(AV_PLAN[[#This Row],[TERMINO REAL ACUMULADO]]/AV_PLAN[[#This Row],[TERMINO PLAN ACUMULADO]],"")</f>
        <v>6.3492063492063489E-2</v>
      </c>
      <c r="N441">
        <f>+AV_PLAN[[#This Row],[PLAN ACUMULADO]]-AV_PLAN[[#This Row],[INICIO REAL ACUMULADO]]</f>
        <v>598</v>
      </c>
      <c r="O441">
        <f>+AV_PLAN[[#This Row],[TERMINO PLAN ACUMULADO]]-AV_PLAN[[#This Row],[TERMINO REAL ACUMULADO]]</f>
        <v>649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0.15056818181818182</v>
      </c>
      <c r="S441" s="7">
        <f>+AV_PLAN[[#This Row],[TERMINO PLAN ACUMULADO]]/$G$471</f>
        <v>0.984375</v>
      </c>
      <c r="T441" s="7">
        <f t="shared" si="13"/>
        <v>6.25E-2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106</v>
      </c>
      <c r="F442">
        <v>3</v>
      </c>
      <c r="G442">
        <v>696</v>
      </c>
      <c r="H442">
        <v>0</v>
      </c>
      <c r="I442">
        <v>44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0.15056818181818182</v>
      </c>
      <c r="M442" s="4">
        <f>IFERROR(AV_PLAN[[#This Row],[TERMINO REAL ACUMULADO]]/AV_PLAN[[#This Row],[TERMINO PLAN ACUMULADO]],"")</f>
        <v>6.3218390804597707E-2</v>
      </c>
      <c r="N442">
        <f>+AV_PLAN[[#This Row],[PLAN ACUMULADO]]-AV_PLAN[[#This Row],[INICIO REAL ACUMULADO]]</f>
        <v>598</v>
      </c>
      <c r="O442">
        <f>+AV_PLAN[[#This Row],[TERMINO PLAN ACUMULADO]]-AV_PLAN[[#This Row],[TERMINO REAL ACUMULADO]]</f>
        <v>652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0.15056818181818182</v>
      </c>
      <c r="S442" s="7">
        <f>+AV_PLAN[[#This Row],[TERMINO PLAN ACUMULADO]]/$G$471</f>
        <v>0.98863636363636365</v>
      </c>
      <c r="T442" s="7">
        <f t="shared" si="13"/>
        <v>6.25E-2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106</v>
      </c>
      <c r="F443">
        <v>0</v>
      </c>
      <c r="G443">
        <v>696</v>
      </c>
      <c r="H443">
        <v>0</v>
      </c>
      <c r="I443">
        <v>44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0.15056818181818182</v>
      </c>
      <c r="M443" s="4">
        <f>IFERROR(AV_PLAN[[#This Row],[TERMINO REAL ACUMULADO]]/AV_PLAN[[#This Row],[TERMINO PLAN ACUMULADO]],"")</f>
        <v>6.3218390804597707E-2</v>
      </c>
      <c r="N443">
        <f>+AV_PLAN[[#This Row],[PLAN ACUMULADO]]-AV_PLAN[[#This Row],[INICIO REAL ACUMULADO]]</f>
        <v>598</v>
      </c>
      <c r="O443">
        <f>+AV_PLAN[[#This Row],[TERMINO PLAN ACUMULADO]]-AV_PLAN[[#This Row],[TERMINO REAL ACUMULADO]]</f>
        <v>652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0.15056818181818182</v>
      </c>
      <c r="S443" s="7">
        <f>+AV_PLAN[[#This Row],[TERMINO PLAN ACUMULADO]]/$G$471</f>
        <v>0.98863636363636365</v>
      </c>
      <c r="T443" s="7">
        <f t="shared" si="13"/>
        <v>6.25E-2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106</v>
      </c>
      <c r="F444">
        <v>0</v>
      </c>
      <c r="G444">
        <v>696</v>
      </c>
      <c r="H444">
        <v>0</v>
      </c>
      <c r="I444">
        <v>44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0.15056818181818182</v>
      </c>
      <c r="M444" s="4">
        <f>IFERROR(AV_PLAN[[#This Row],[TERMINO REAL ACUMULADO]]/AV_PLAN[[#This Row],[TERMINO PLAN ACUMULADO]],"")</f>
        <v>6.3218390804597707E-2</v>
      </c>
      <c r="N444">
        <f>+AV_PLAN[[#This Row],[PLAN ACUMULADO]]-AV_PLAN[[#This Row],[INICIO REAL ACUMULADO]]</f>
        <v>598</v>
      </c>
      <c r="O444">
        <f>+AV_PLAN[[#This Row],[TERMINO PLAN ACUMULADO]]-AV_PLAN[[#This Row],[TERMINO REAL ACUMULADO]]</f>
        <v>652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0.15056818181818182</v>
      </c>
      <c r="S444" s="7">
        <f>+AV_PLAN[[#This Row],[TERMINO PLAN ACUMULADO]]/$G$471</f>
        <v>0.98863636363636365</v>
      </c>
      <c r="T444" s="7">
        <f t="shared" si="13"/>
        <v>6.25E-2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106</v>
      </c>
      <c r="F445">
        <v>2</v>
      </c>
      <c r="G445">
        <v>698</v>
      </c>
      <c r="H445">
        <v>0</v>
      </c>
      <c r="I445">
        <v>44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0.15056818181818182</v>
      </c>
      <c r="M445" s="4">
        <f>IFERROR(AV_PLAN[[#This Row],[TERMINO REAL ACUMULADO]]/AV_PLAN[[#This Row],[TERMINO PLAN ACUMULADO]],"")</f>
        <v>6.3037249283667621E-2</v>
      </c>
      <c r="N445">
        <f>+AV_PLAN[[#This Row],[PLAN ACUMULADO]]-AV_PLAN[[#This Row],[INICIO REAL ACUMULADO]]</f>
        <v>598</v>
      </c>
      <c r="O445">
        <f>+AV_PLAN[[#This Row],[TERMINO PLAN ACUMULADO]]-AV_PLAN[[#This Row],[TERMINO REAL ACUMULADO]]</f>
        <v>654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0.15056818181818182</v>
      </c>
      <c r="S445" s="7">
        <f>+AV_PLAN[[#This Row],[TERMINO PLAN ACUMULADO]]/$G$471</f>
        <v>0.99147727272727271</v>
      </c>
      <c r="T445" s="7">
        <f t="shared" si="13"/>
        <v>6.25E-2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106</v>
      </c>
      <c r="F446">
        <v>1</v>
      </c>
      <c r="G446">
        <v>699</v>
      </c>
      <c r="H446">
        <v>0</v>
      </c>
      <c r="I446">
        <v>44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0.15056818181818182</v>
      </c>
      <c r="M446" s="4">
        <f>IFERROR(AV_PLAN[[#This Row],[TERMINO REAL ACUMULADO]]/AV_PLAN[[#This Row],[TERMINO PLAN ACUMULADO]],"")</f>
        <v>6.2947067238912732E-2</v>
      </c>
      <c r="N446">
        <f>+AV_PLAN[[#This Row],[PLAN ACUMULADO]]-AV_PLAN[[#This Row],[INICIO REAL ACUMULADO]]</f>
        <v>598</v>
      </c>
      <c r="O446">
        <f>+AV_PLAN[[#This Row],[TERMINO PLAN ACUMULADO]]-AV_PLAN[[#This Row],[TERMINO REAL ACUMULADO]]</f>
        <v>655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0.15056818181818182</v>
      </c>
      <c r="S446" s="7">
        <f>+AV_PLAN[[#This Row],[TERMINO PLAN ACUMULADO]]/$G$471</f>
        <v>0.99289772727272729</v>
      </c>
      <c r="T446" s="7">
        <f t="shared" si="13"/>
        <v>6.25E-2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106</v>
      </c>
      <c r="F447">
        <v>1</v>
      </c>
      <c r="G447">
        <v>700</v>
      </c>
      <c r="H447">
        <v>0</v>
      </c>
      <c r="I447">
        <v>44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0.15056818181818182</v>
      </c>
      <c r="M447" s="4">
        <f>IFERROR(AV_PLAN[[#This Row],[TERMINO REAL ACUMULADO]]/AV_PLAN[[#This Row],[TERMINO PLAN ACUMULADO]],"")</f>
        <v>6.2857142857142861E-2</v>
      </c>
      <c r="N447">
        <f>+AV_PLAN[[#This Row],[PLAN ACUMULADO]]-AV_PLAN[[#This Row],[INICIO REAL ACUMULADO]]</f>
        <v>598</v>
      </c>
      <c r="O447">
        <f>+AV_PLAN[[#This Row],[TERMINO PLAN ACUMULADO]]-AV_PLAN[[#This Row],[TERMINO REAL ACUMULADO]]</f>
        <v>656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0.15056818181818182</v>
      </c>
      <c r="S447" s="7">
        <f>+AV_PLAN[[#This Row],[TERMINO PLAN ACUMULADO]]/$G$471</f>
        <v>0.99431818181818177</v>
      </c>
      <c r="T447" s="7">
        <f t="shared" si="13"/>
        <v>6.25E-2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106</v>
      </c>
      <c r="F448">
        <v>2</v>
      </c>
      <c r="G448">
        <v>702</v>
      </c>
      <c r="H448">
        <v>0</v>
      </c>
      <c r="I448">
        <v>44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0.15056818181818182</v>
      </c>
      <c r="M448" s="4">
        <f>IFERROR(AV_PLAN[[#This Row],[TERMINO REAL ACUMULADO]]/AV_PLAN[[#This Row],[TERMINO PLAN ACUMULADO]],"")</f>
        <v>6.2678062678062682E-2</v>
      </c>
      <c r="N448">
        <f>+AV_PLAN[[#This Row],[PLAN ACUMULADO]]-AV_PLAN[[#This Row],[INICIO REAL ACUMULADO]]</f>
        <v>598</v>
      </c>
      <c r="O448">
        <f>+AV_PLAN[[#This Row],[TERMINO PLAN ACUMULADO]]-AV_PLAN[[#This Row],[TERMINO REAL ACUMULADO]]</f>
        <v>658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0.15056818181818182</v>
      </c>
      <c r="S448" s="7">
        <f>+AV_PLAN[[#This Row],[TERMINO PLAN ACUMULADO]]/$G$471</f>
        <v>0.99715909090909094</v>
      </c>
      <c r="T448" s="7">
        <f t="shared" si="13"/>
        <v>6.25E-2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106</v>
      </c>
      <c r="F449">
        <v>2</v>
      </c>
      <c r="G449">
        <v>704</v>
      </c>
      <c r="H449">
        <v>0</v>
      </c>
      <c r="I449">
        <v>44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0.15056818181818182</v>
      </c>
      <c r="M449" s="4">
        <f>IFERROR(AV_PLAN[[#This Row],[TERMINO REAL ACUMULADO]]/AV_PLAN[[#This Row],[TERMINO PLAN ACUMULADO]],"")</f>
        <v>6.25E-2</v>
      </c>
      <c r="N449">
        <f>+AV_PLAN[[#This Row],[PLAN ACUMULADO]]-AV_PLAN[[#This Row],[INICIO REAL ACUMULADO]]</f>
        <v>598</v>
      </c>
      <c r="O449">
        <f>+AV_PLAN[[#This Row],[TERMINO PLAN ACUMULADO]]-AV_PLAN[[#This Row],[TERMINO REAL ACUMULADO]]</f>
        <v>660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0.15056818181818182</v>
      </c>
      <c r="S449" s="7">
        <f>+AV_PLAN[[#This Row],[TERMINO PLAN ACUMULADO]]/$G$471</f>
        <v>1</v>
      </c>
      <c r="T449" s="7">
        <f t="shared" si="13"/>
        <v>6.25E-2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106</v>
      </c>
      <c r="F450">
        <v>0</v>
      </c>
      <c r="G450">
        <v>704</v>
      </c>
      <c r="H450">
        <v>0</v>
      </c>
      <c r="I450">
        <v>44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0.15056818181818182</v>
      </c>
      <c r="M450" s="4">
        <f>IFERROR(AV_PLAN[[#This Row],[TERMINO REAL ACUMULADO]]/AV_PLAN[[#This Row],[TERMINO PLAN ACUMULADO]],"")</f>
        <v>6.25E-2</v>
      </c>
      <c r="N450">
        <f>+AV_PLAN[[#This Row],[PLAN ACUMULADO]]-AV_PLAN[[#This Row],[INICIO REAL ACUMULADO]]</f>
        <v>598</v>
      </c>
      <c r="O450">
        <f>+AV_PLAN[[#This Row],[TERMINO PLAN ACUMULADO]]-AV_PLAN[[#This Row],[TERMINO REAL ACUMULADO]]</f>
        <v>660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0.15056818181818182</v>
      </c>
      <c r="S450" s="7">
        <f>+AV_PLAN[[#This Row],[TERMINO PLAN ACUMULADO]]/$G$471</f>
        <v>1</v>
      </c>
      <c r="T450" s="7">
        <f t="shared" ref="T450:T471" si="15">IF(H450="",NA(),I450/$G$471)</f>
        <v>6.25E-2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106</v>
      </c>
      <c r="F451">
        <v>0</v>
      </c>
      <c r="G451">
        <v>704</v>
      </c>
      <c r="H451">
        <v>0</v>
      </c>
      <c r="I451">
        <v>44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0.15056818181818182</v>
      </c>
      <c r="M451" s="4">
        <f>IFERROR(AV_PLAN[[#This Row],[TERMINO REAL ACUMULADO]]/AV_PLAN[[#This Row],[TERMINO PLAN ACUMULADO]],"")</f>
        <v>6.25E-2</v>
      </c>
      <c r="N451">
        <f>+AV_PLAN[[#This Row],[PLAN ACUMULADO]]-AV_PLAN[[#This Row],[INICIO REAL ACUMULADO]]</f>
        <v>598</v>
      </c>
      <c r="O451">
        <f>+AV_PLAN[[#This Row],[TERMINO PLAN ACUMULADO]]-AV_PLAN[[#This Row],[TERMINO REAL ACUMULADO]]</f>
        <v>660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0.15056818181818182</v>
      </c>
      <c r="S451" s="7">
        <f>+AV_PLAN[[#This Row],[TERMINO PLAN ACUMULADO]]/$G$471</f>
        <v>1</v>
      </c>
      <c r="T451" s="7">
        <f t="shared" si="15"/>
        <v>6.25E-2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106</v>
      </c>
      <c r="F452">
        <v>0</v>
      </c>
      <c r="G452">
        <v>704</v>
      </c>
      <c r="H452">
        <v>0</v>
      </c>
      <c r="I452">
        <v>44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0.15056818181818182</v>
      </c>
      <c r="M452" s="4">
        <f>IFERROR(AV_PLAN[[#This Row],[TERMINO REAL ACUMULADO]]/AV_PLAN[[#This Row],[TERMINO PLAN ACUMULADO]],"")</f>
        <v>6.25E-2</v>
      </c>
      <c r="N452">
        <f>+AV_PLAN[[#This Row],[PLAN ACUMULADO]]-AV_PLAN[[#This Row],[INICIO REAL ACUMULADO]]</f>
        <v>598</v>
      </c>
      <c r="O452">
        <f>+AV_PLAN[[#This Row],[TERMINO PLAN ACUMULADO]]-AV_PLAN[[#This Row],[TERMINO REAL ACUMULADO]]</f>
        <v>660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0.15056818181818182</v>
      </c>
      <c r="S452" s="7">
        <f>+AV_PLAN[[#This Row],[TERMINO PLAN ACUMULADO]]/$G$471</f>
        <v>1</v>
      </c>
      <c r="T452" s="7">
        <f t="shared" si="15"/>
        <v>6.25E-2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106</v>
      </c>
      <c r="F453">
        <v>0</v>
      </c>
      <c r="G453">
        <v>704</v>
      </c>
      <c r="H453">
        <v>0</v>
      </c>
      <c r="I453">
        <v>44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0.15056818181818182</v>
      </c>
      <c r="M453" s="4">
        <f>IFERROR(AV_PLAN[[#This Row],[TERMINO REAL ACUMULADO]]/AV_PLAN[[#This Row],[TERMINO PLAN ACUMULADO]],"")</f>
        <v>6.25E-2</v>
      </c>
      <c r="N453">
        <f>+AV_PLAN[[#This Row],[PLAN ACUMULADO]]-AV_PLAN[[#This Row],[INICIO REAL ACUMULADO]]</f>
        <v>598</v>
      </c>
      <c r="O453">
        <f>+AV_PLAN[[#This Row],[TERMINO PLAN ACUMULADO]]-AV_PLAN[[#This Row],[TERMINO REAL ACUMULADO]]</f>
        <v>660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0.15056818181818182</v>
      </c>
      <c r="S453" s="7">
        <f>+AV_PLAN[[#This Row],[TERMINO PLAN ACUMULADO]]/$G$471</f>
        <v>1</v>
      </c>
      <c r="T453" s="7">
        <f t="shared" si="15"/>
        <v>6.25E-2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106</v>
      </c>
      <c r="F454">
        <v>0</v>
      </c>
      <c r="G454">
        <v>704</v>
      </c>
      <c r="H454">
        <v>0</v>
      </c>
      <c r="I454">
        <v>44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0.15056818181818182</v>
      </c>
      <c r="M454" s="4">
        <f>IFERROR(AV_PLAN[[#This Row],[TERMINO REAL ACUMULADO]]/AV_PLAN[[#This Row],[TERMINO PLAN ACUMULADO]],"")</f>
        <v>6.25E-2</v>
      </c>
      <c r="N454">
        <f>+AV_PLAN[[#This Row],[PLAN ACUMULADO]]-AV_PLAN[[#This Row],[INICIO REAL ACUMULADO]]</f>
        <v>598</v>
      </c>
      <c r="O454">
        <f>+AV_PLAN[[#This Row],[TERMINO PLAN ACUMULADO]]-AV_PLAN[[#This Row],[TERMINO REAL ACUMULADO]]</f>
        <v>660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0.15056818181818182</v>
      </c>
      <c r="S454" s="7">
        <f>+AV_PLAN[[#This Row],[TERMINO PLAN ACUMULADO]]/$G$471</f>
        <v>1</v>
      </c>
      <c r="T454" s="7">
        <f t="shared" si="15"/>
        <v>6.25E-2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106</v>
      </c>
      <c r="F455">
        <v>0</v>
      </c>
      <c r="G455">
        <v>704</v>
      </c>
      <c r="H455">
        <v>0</v>
      </c>
      <c r="I455">
        <v>44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0.15056818181818182</v>
      </c>
      <c r="M455" s="4">
        <f>IFERROR(AV_PLAN[[#This Row],[TERMINO REAL ACUMULADO]]/AV_PLAN[[#This Row],[TERMINO PLAN ACUMULADO]],"")</f>
        <v>6.25E-2</v>
      </c>
      <c r="N455">
        <f>+AV_PLAN[[#This Row],[PLAN ACUMULADO]]-AV_PLAN[[#This Row],[INICIO REAL ACUMULADO]]</f>
        <v>598</v>
      </c>
      <c r="O455">
        <f>+AV_PLAN[[#This Row],[TERMINO PLAN ACUMULADO]]-AV_PLAN[[#This Row],[TERMINO REAL ACUMULADO]]</f>
        <v>660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0.15056818181818182</v>
      </c>
      <c r="S455" s="7">
        <f>+AV_PLAN[[#This Row],[TERMINO PLAN ACUMULADO]]/$G$471</f>
        <v>1</v>
      </c>
      <c r="T455" s="7">
        <f t="shared" si="15"/>
        <v>6.25E-2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106</v>
      </c>
      <c r="F456">
        <v>0</v>
      </c>
      <c r="G456">
        <v>704</v>
      </c>
      <c r="H456">
        <v>0</v>
      </c>
      <c r="I456">
        <v>44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0.15056818181818182</v>
      </c>
      <c r="M456" s="4">
        <f>IFERROR(AV_PLAN[[#This Row],[TERMINO REAL ACUMULADO]]/AV_PLAN[[#This Row],[TERMINO PLAN ACUMULADO]],"")</f>
        <v>6.25E-2</v>
      </c>
      <c r="N456">
        <f>+AV_PLAN[[#This Row],[PLAN ACUMULADO]]-AV_PLAN[[#This Row],[INICIO REAL ACUMULADO]]</f>
        <v>598</v>
      </c>
      <c r="O456">
        <f>+AV_PLAN[[#This Row],[TERMINO PLAN ACUMULADO]]-AV_PLAN[[#This Row],[TERMINO REAL ACUMULADO]]</f>
        <v>660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0.15056818181818182</v>
      </c>
      <c r="S456" s="7">
        <f>+AV_PLAN[[#This Row],[TERMINO PLAN ACUMULADO]]/$G$471</f>
        <v>1</v>
      </c>
      <c r="T456" s="7">
        <f t="shared" si="15"/>
        <v>6.25E-2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106</v>
      </c>
      <c r="F457">
        <v>0</v>
      </c>
      <c r="G457">
        <v>704</v>
      </c>
      <c r="H457">
        <v>0</v>
      </c>
      <c r="I457">
        <v>44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0.15056818181818182</v>
      </c>
      <c r="M457" s="4">
        <f>IFERROR(AV_PLAN[[#This Row],[TERMINO REAL ACUMULADO]]/AV_PLAN[[#This Row],[TERMINO PLAN ACUMULADO]],"")</f>
        <v>6.25E-2</v>
      </c>
      <c r="N457">
        <f>+AV_PLAN[[#This Row],[PLAN ACUMULADO]]-AV_PLAN[[#This Row],[INICIO REAL ACUMULADO]]</f>
        <v>598</v>
      </c>
      <c r="O457">
        <f>+AV_PLAN[[#This Row],[TERMINO PLAN ACUMULADO]]-AV_PLAN[[#This Row],[TERMINO REAL ACUMULADO]]</f>
        <v>660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0.15056818181818182</v>
      </c>
      <c r="S457" s="7">
        <f>+AV_PLAN[[#This Row],[TERMINO PLAN ACUMULADO]]/$G$471</f>
        <v>1</v>
      </c>
      <c r="T457" s="7">
        <f t="shared" si="15"/>
        <v>6.25E-2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106</v>
      </c>
      <c r="F458">
        <v>0</v>
      </c>
      <c r="G458">
        <v>704</v>
      </c>
      <c r="H458">
        <v>0</v>
      </c>
      <c r="I458">
        <v>44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0.15056818181818182</v>
      </c>
      <c r="M458" s="4">
        <f>IFERROR(AV_PLAN[[#This Row],[TERMINO REAL ACUMULADO]]/AV_PLAN[[#This Row],[TERMINO PLAN ACUMULADO]],"")</f>
        <v>6.25E-2</v>
      </c>
      <c r="N458">
        <f>+AV_PLAN[[#This Row],[PLAN ACUMULADO]]-AV_PLAN[[#This Row],[INICIO REAL ACUMULADO]]</f>
        <v>598</v>
      </c>
      <c r="O458">
        <f>+AV_PLAN[[#This Row],[TERMINO PLAN ACUMULADO]]-AV_PLAN[[#This Row],[TERMINO REAL ACUMULADO]]</f>
        <v>660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0.15056818181818182</v>
      </c>
      <c r="S458" s="7">
        <f>+AV_PLAN[[#This Row],[TERMINO PLAN ACUMULADO]]/$G$471</f>
        <v>1</v>
      </c>
      <c r="T458" s="7">
        <f t="shared" si="15"/>
        <v>6.25E-2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106</v>
      </c>
      <c r="F459">
        <v>0</v>
      </c>
      <c r="G459">
        <v>704</v>
      </c>
      <c r="H459">
        <v>0</v>
      </c>
      <c r="I459">
        <v>44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0.15056818181818182</v>
      </c>
      <c r="M459" s="4">
        <f>IFERROR(AV_PLAN[[#This Row],[TERMINO REAL ACUMULADO]]/AV_PLAN[[#This Row],[TERMINO PLAN ACUMULADO]],"")</f>
        <v>6.25E-2</v>
      </c>
      <c r="N459">
        <f>+AV_PLAN[[#This Row],[PLAN ACUMULADO]]-AV_PLAN[[#This Row],[INICIO REAL ACUMULADO]]</f>
        <v>598</v>
      </c>
      <c r="O459">
        <f>+AV_PLAN[[#This Row],[TERMINO PLAN ACUMULADO]]-AV_PLAN[[#This Row],[TERMINO REAL ACUMULADO]]</f>
        <v>660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0.15056818181818182</v>
      </c>
      <c r="S459" s="7">
        <f>+AV_PLAN[[#This Row],[TERMINO PLAN ACUMULADO]]/$G$471</f>
        <v>1</v>
      </c>
      <c r="T459" s="7">
        <f t="shared" si="15"/>
        <v>6.25E-2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106</v>
      </c>
      <c r="F460">
        <v>0</v>
      </c>
      <c r="G460">
        <v>704</v>
      </c>
      <c r="H460">
        <v>0</v>
      </c>
      <c r="I460">
        <v>44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0.15056818181818182</v>
      </c>
      <c r="M460" s="4">
        <f>IFERROR(AV_PLAN[[#This Row],[TERMINO REAL ACUMULADO]]/AV_PLAN[[#This Row],[TERMINO PLAN ACUMULADO]],"")</f>
        <v>6.25E-2</v>
      </c>
      <c r="N460">
        <f>+AV_PLAN[[#This Row],[PLAN ACUMULADO]]-AV_PLAN[[#This Row],[INICIO REAL ACUMULADO]]</f>
        <v>598</v>
      </c>
      <c r="O460">
        <f>+AV_PLAN[[#This Row],[TERMINO PLAN ACUMULADO]]-AV_PLAN[[#This Row],[TERMINO REAL ACUMULADO]]</f>
        <v>660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0.15056818181818182</v>
      </c>
      <c r="S460" s="7">
        <f>+AV_PLAN[[#This Row],[TERMINO PLAN ACUMULADO]]/$G$471</f>
        <v>1</v>
      </c>
      <c r="T460" s="7">
        <f t="shared" si="15"/>
        <v>6.25E-2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106</v>
      </c>
      <c r="F461">
        <v>0</v>
      </c>
      <c r="G461">
        <v>704</v>
      </c>
      <c r="H461">
        <v>0</v>
      </c>
      <c r="I461">
        <v>44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0.15056818181818182</v>
      </c>
      <c r="M461" s="4">
        <f>IFERROR(AV_PLAN[[#This Row],[TERMINO REAL ACUMULADO]]/AV_PLAN[[#This Row],[TERMINO PLAN ACUMULADO]],"")</f>
        <v>6.25E-2</v>
      </c>
      <c r="N461">
        <f>+AV_PLAN[[#This Row],[PLAN ACUMULADO]]-AV_PLAN[[#This Row],[INICIO REAL ACUMULADO]]</f>
        <v>598</v>
      </c>
      <c r="O461">
        <f>+AV_PLAN[[#This Row],[TERMINO PLAN ACUMULADO]]-AV_PLAN[[#This Row],[TERMINO REAL ACUMULADO]]</f>
        <v>660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0.15056818181818182</v>
      </c>
      <c r="S461" s="7">
        <f>+AV_PLAN[[#This Row],[TERMINO PLAN ACUMULADO]]/$G$471</f>
        <v>1</v>
      </c>
      <c r="T461" s="7">
        <f t="shared" si="15"/>
        <v>6.25E-2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106</v>
      </c>
      <c r="F462">
        <v>0</v>
      </c>
      <c r="G462">
        <v>704</v>
      </c>
      <c r="H462">
        <v>0</v>
      </c>
      <c r="I462">
        <v>44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0.15056818181818182</v>
      </c>
      <c r="M462" s="4">
        <f>IFERROR(AV_PLAN[[#This Row],[TERMINO REAL ACUMULADO]]/AV_PLAN[[#This Row],[TERMINO PLAN ACUMULADO]],"")</f>
        <v>6.25E-2</v>
      </c>
      <c r="N462">
        <f>+AV_PLAN[[#This Row],[PLAN ACUMULADO]]-AV_PLAN[[#This Row],[INICIO REAL ACUMULADO]]</f>
        <v>598</v>
      </c>
      <c r="O462">
        <f>+AV_PLAN[[#This Row],[TERMINO PLAN ACUMULADO]]-AV_PLAN[[#This Row],[TERMINO REAL ACUMULADO]]</f>
        <v>660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0.15056818181818182</v>
      </c>
      <c r="S462" s="7">
        <f>+AV_PLAN[[#This Row],[TERMINO PLAN ACUMULADO]]/$G$471</f>
        <v>1</v>
      </c>
      <c r="T462" s="7">
        <f t="shared" si="15"/>
        <v>6.25E-2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106</v>
      </c>
      <c r="F463">
        <v>0</v>
      </c>
      <c r="G463">
        <v>704</v>
      </c>
      <c r="H463">
        <v>0</v>
      </c>
      <c r="I463">
        <v>44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0.15056818181818182</v>
      </c>
      <c r="M463" s="4">
        <f>IFERROR(AV_PLAN[[#This Row],[TERMINO REAL ACUMULADO]]/AV_PLAN[[#This Row],[TERMINO PLAN ACUMULADO]],"")</f>
        <v>6.25E-2</v>
      </c>
      <c r="N463">
        <f>+AV_PLAN[[#This Row],[PLAN ACUMULADO]]-AV_PLAN[[#This Row],[INICIO REAL ACUMULADO]]</f>
        <v>598</v>
      </c>
      <c r="O463">
        <f>+AV_PLAN[[#This Row],[TERMINO PLAN ACUMULADO]]-AV_PLAN[[#This Row],[TERMINO REAL ACUMULADO]]</f>
        <v>660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0.15056818181818182</v>
      </c>
      <c r="S463" s="7">
        <f>+AV_PLAN[[#This Row],[TERMINO PLAN ACUMULADO]]/$G$471</f>
        <v>1</v>
      </c>
      <c r="T463" s="7">
        <f t="shared" si="15"/>
        <v>6.25E-2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106</v>
      </c>
      <c r="F464">
        <v>0</v>
      </c>
      <c r="G464">
        <v>704</v>
      </c>
      <c r="H464">
        <v>0</v>
      </c>
      <c r="I464">
        <v>44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0.15056818181818182</v>
      </c>
      <c r="M464" s="4">
        <f>IFERROR(AV_PLAN[[#This Row],[TERMINO REAL ACUMULADO]]/AV_PLAN[[#This Row],[TERMINO PLAN ACUMULADO]],"")</f>
        <v>6.25E-2</v>
      </c>
      <c r="N464">
        <f>+AV_PLAN[[#This Row],[PLAN ACUMULADO]]-AV_PLAN[[#This Row],[INICIO REAL ACUMULADO]]</f>
        <v>598</v>
      </c>
      <c r="O464">
        <f>+AV_PLAN[[#This Row],[TERMINO PLAN ACUMULADO]]-AV_PLAN[[#This Row],[TERMINO REAL ACUMULADO]]</f>
        <v>660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0.15056818181818182</v>
      </c>
      <c r="S464" s="7">
        <f>+AV_PLAN[[#This Row],[TERMINO PLAN ACUMULADO]]/$G$471</f>
        <v>1</v>
      </c>
      <c r="T464" s="7">
        <f t="shared" si="15"/>
        <v>6.25E-2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106</v>
      </c>
      <c r="F465">
        <v>0</v>
      </c>
      <c r="G465">
        <v>704</v>
      </c>
      <c r="H465">
        <v>0</v>
      </c>
      <c r="I465">
        <v>44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0.15056818181818182</v>
      </c>
      <c r="M465" s="4">
        <f>IFERROR(AV_PLAN[[#This Row],[TERMINO REAL ACUMULADO]]/AV_PLAN[[#This Row],[TERMINO PLAN ACUMULADO]],"")</f>
        <v>6.25E-2</v>
      </c>
      <c r="N465">
        <f>+AV_PLAN[[#This Row],[PLAN ACUMULADO]]-AV_PLAN[[#This Row],[INICIO REAL ACUMULADO]]</f>
        <v>598</v>
      </c>
      <c r="O465">
        <f>+AV_PLAN[[#This Row],[TERMINO PLAN ACUMULADO]]-AV_PLAN[[#This Row],[TERMINO REAL ACUMULADO]]</f>
        <v>660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0.15056818181818182</v>
      </c>
      <c r="S465" s="7">
        <f>+AV_PLAN[[#This Row],[TERMINO PLAN ACUMULADO]]/$G$471</f>
        <v>1</v>
      </c>
      <c r="T465" s="7">
        <f t="shared" si="15"/>
        <v>6.25E-2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106</v>
      </c>
      <c r="F466">
        <v>0</v>
      </c>
      <c r="G466">
        <v>704</v>
      </c>
      <c r="H466">
        <v>0</v>
      </c>
      <c r="I466">
        <v>44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0.15056818181818182</v>
      </c>
      <c r="M466" s="4">
        <f>IFERROR(AV_PLAN[[#This Row],[TERMINO REAL ACUMULADO]]/AV_PLAN[[#This Row],[TERMINO PLAN ACUMULADO]],"")</f>
        <v>6.25E-2</v>
      </c>
      <c r="N466">
        <f>+AV_PLAN[[#This Row],[PLAN ACUMULADO]]-AV_PLAN[[#This Row],[INICIO REAL ACUMULADO]]</f>
        <v>598</v>
      </c>
      <c r="O466">
        <f>+AV_PLAN[[#This Row],[TERMINO PLAN ACUMULADO]]-AV_PLAN[[#This Row],[TERMINO REAL ACUMULADO]]</f>
        <v>660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0.15056818181818182</v>
      </c>
      <c r="S466" s="7">
        <f>+AV_PLAN[[#This Row],[TERMINO PLAN ACUMULADO]]/$G$471</f>
        <v>1</v>
      </c>
      <c r="T466" s="7">
        <f t="shared" si="15"/>
        <v>6.25E-2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106</v>
      </c>
      <c r="F467">
        <v>0</v>
      </c>
      <c r="G467">
        <v>704</v>
      </c>
      <c r="H467">
        <v>0</v>
      </c>
      <c r="I467">
        <v>44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0.15056818181818182</v>
      </c>
      <c r="M467" s="4">
        <f>IFERROR(AV_PLAN[[#This Row],[TERMINO REAL ACUMULADO]]/AV_PLAN[[#This Row],[TERMINO PLAN ACUMULADO]],"")</f>
        <v>6.25E-2</v>
      </c>
      <c r="N467">
        <f>+AV_PLAN[[#This Row],[PLAN ACUMULADO]]-AV_PLAN[[#This Row],[INICIO REAL ACUMULADO]]</f>
        <v>598</v>
      </c>
      <c r="O467">
        <f>+AV_PLAN[[#This Row],[TERMINO PLAN ACUMULADO]]-AV_PLAN[[#This Row],[TERMINO REAL ACUMULADO]]</f>
        <v>660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0.15056818181818182</v>
      </c>
      <c r="S467" s="7">
        <f>+AV_PLAN[[#This Row],[TERMINO PLAN ACUMULADO]]/$G$471</f>
        <v>1</v>
      </c>
      <c r="T467" s="7">
        <f t="shared" si="15"/>
        <v>6.25E-2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106</v>
      </c>
      <c r="F468">
        <v>0</v>
      </c>
      <c r="G468">
        <v>704</v>
      </c>
      <c r="H468">
        <v>0</v>
      </c>
      <c r="I468">
        <v>44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0.15056818181818182</v>
      </c>
      <c r="M468" s="4">
        <f>IFERROR(AV_PLAN[[#This Row],[TERMINO REAL ACUMULADO]]/AV_PLAN[[#This Row],[TERMINO PLAN ACUMULADO]],"")</f>
        <v>6.25E-2</v>
      </c>
      <c r="N468">
        <f>+AV_PLAN[[#This Row],[PLAN ACUMULADO]]-AV_PLAN[[#This Row],[INICIO REAL ACUMULADO]]</f>
        <v>598</v>
      </c>
      <c r="O468">
        <f>+AV_PLAN[[#This Row],[TERMINO PLAN ACUMULADO]]-AV_PLAN[[#This Row],[TERMINO REAL ACUMULADO]]</f>
        <v>660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0.15056818181818182</v>
      </c>
      <c r="S468" s="7">
        <f>+AV_PLAN[[#This Row],[TERMINO PLAN ACUMULADO]]/$G$471</f>
        <v>1</v>
      </c>
      <c r="T468" s="7">
        <f t="shared" si="15"/>
        <v>6.25E-2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106</v>
      </c>
      <c r="F469">
        <v>0</v>
      </c>
      <c r="G469">
        <v>704</v>
      </c>
      <c r="H469">
        <v>0</v>
      </c>
      <c r="I469">
        <v>44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0.15056818181818182</v>
      </c>
      <c r="M469" s="4">
        <f>IFERROR(AV_PLAN[[#This Row],[TERMINO REAL ACUMULADO]]/AV_PLAN[[#This Row],[TERMINO PLAN ACUMULADO]],"")</f>
        <v>6.25E-2</v>
      </c>
      <c r="N469">
        <f>+AV_PLAN[[#This Row],[PLAN ACUMULADO]]-AV_PLAN[[#This Row],[INICIO REAL ACUMULADO]]</f>
        <v>598</v>
      </c>
      <c r="O469">
        <f>+AV_PLAN[[#This Row],[TERMINO PLAN ACUMULADO]]-AV_PLAN[[#This Row],[TERMINO REAL ACUMULADO]]</f>
        <v>660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0.15056818181818182</v>
      </c>
      <c r="S469" s="7">
        <f>+AV_PLAN[[#This Row],[TERMINO PLAN ACUMULADO]]/$G$471</f>
        <v>1</v>
      </c>
      <c r="T469" s="7">
        <f t="shared" si="15"/>
        <v>6.25E-2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106</v>
      </c>
      <c r="F470">
        <v>0</v>
      </c>
      <c r="G470">
        <v>704</v>
      </c>
      <c r="H470">
        <v>0</v>
      </c>
      <c r="I470">
        <v>44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0.15056818181818182</v>
      </c>
      <c r="M470" s="4">
        <f>IFERROR(AV_PLAN[[#This Row],[TERMINO REAL ACUMULADO]]/AV_PLAN[[#This Row],[TERMINO PLAN ACUMULADO]],"")</f>
        <v>6.25E-2</v>
      </c>
      <c r="N470">
        <f>+AV_PLAN[[#This Row],[PLAN ACUMULADO]]-AV_PLAN[[#This Row],[INICIO REAL ACUMULADO]]</f>
        <v>598</v>
      </c>
      <c r="O470">
        <f>+AV_PLAN[[#This Row],[TERMINO PLAN ACUMULADO]]-AV_PLAN[[#This Row],[TERMINO REAL ACUMULADO]]</f>
        <v>660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0.15056818181818182</v>
      </c>
      <c r="S470" s="7">
        <f>+AV_PLAN[[#This Row],[TERMINO PLAN ACUMULADO]]/$G$471</f>
        <v>1</v>
      </c>
      <c r="T470" s="7">
        <f t="shared" si="15"/>
        <v>6.25E-2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106</v>
      </c>
      <c r="F471">
        <v>0</v>
      </c>
      <c r="G471">
        <v>704</v>
      </c>
      <c r="H471">
        <v>0</v>
      </c>
      <c r="I471">
        <v>44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0.15056818181818182</v>
      </c>
      <c r="M471" s="4">
        <f>IFERROR(AV_PLAN[[#This Row],[TERMINO REAL ACUMULADO]]/AV_PLAN[[#This Row],[TERMINO PLAN ACUMULADO]],"")</f>
        <v>6.25E-2</v>
      </c>
      <c r="N471">
        <f>+AV_PLAN[[#This Row],[PLAN ACUMULADO]]-AV_PLAN[[#This Row],[INICIO REAL ACUMULADO]]</f>
        <v>598</v>
      </c>
      <c r="O471">
        <f>+AV_PLAN[[#This Row],[TERMINO PLAN ACUMULADO]]-AV_PLAN[[#This Row],[TERMINO REAL ACUMULADO]]</f>
        <v>660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0.15056818181818182</v>
      </c>
      <c r="S471" s="7">
        <f>+AV_PLAN[[#This Row],[TERMINO PLAN ACUMULADO]]/$G$471</f>
        <v>1</v>
      </c>
      <c r="T471" s="7">
        <f t="shared" si="15"/>
        <v>6.25E-2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K2" sqref="K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12" width="18.140625" style="7" hidden="1" customWidth="1"/>
    <col min="13" max="13" width="18.42578125" style="7" hidden="1" customWidth="1"/>
    <col min="14" max="14" width="9.85546875" style="7" hidden="1" customWidth="1"/>
    <col min="15" max="15" width="14.42578125" style="7" hidden="1" customWidth="1"/>
    <col min="16" max="16" width="12.28515625" style="7" hidden="1" customWidth="1"/>
    <col min="17" max="17" width="11.140625" style="7" hidden="1" customWidth="1"/>
    <col min="18" max="18" width="13.140625" style="7" hidden="1" customWidth="1"/>
    <col min="19" max="20" width="15.28515625" style="7" hidden="1" customWidth="1"/>
    <col min="21" max="21" width="26.28515625" style="7" hidden="1" customWidth="1"/>
    <col min="22" max="22" width="17.85546875" style="7" hidden="1" customWidth="1"/>
    <col min="23" max="23" width="20.140625" style="7" hidden="1" customWidth="1"/>
    <col min="24" max="24" width="9.7109375" style="7" hidden="1" customWidth="1"/>
    <col min="25" max="25" width="8.85546875" style="7" hidden="1" customWidth="1"/>
    <col min="26" max="26" width="31.140625" style="7" hidden="1" customWidth="1"/>
    <col min="27" max="28" width="16" style="7" hidden="1" customWidth="1"/>
    <col min="29" max="29" width="19.28515625" style="7" hidden="1" customWidth="1"/>
    <col min="30" max="30" width="15.42578125" style="7" hidden="1" customWidth="1"/>
    <col min="31" max="31" width="17.28515625" style="7" hidden="1" customWidth="1"/>
    <col min="32" max="32" width="13.7109375" style="7" hidden="1" customWidth="1"/>
    <col min="33" max="33" width="14" style="7" hidden="1" customWidth="1"/>
    <col min="34" max="35" width="21" style="7" hidden="1" customWidth="1"/>
    <col min="36" max="36" width="17.85546875" style="7" hidden="1" customWidth="1"/>
    <col min="37" max="37" width="18.7109375" style="7" hidden="1" customWidth="1"/>
    <col min="38" max="38" width="14.28515625" style="7" hidden="1" customWidth="1"/>
    <col min="39" max="39" width="18.7109375" style="7" hidden="1" customWidth="1"/>
    <col min="40" max="40" width="18" style="7" hidden="1" customWidth="1"/>
    <col min="41" max="41" width="14.5703125" style="7" hidden="1" customWidth="1"/>
    <col min="42" max="42" width="14.140625" style="7" hidden="1" customWidth="1"/>
    <col min="43" max="43" width="15.85546875" style="7" hidden="1" customWidth="1"/>
    <col min="44" max="44" width="15.42578125" style="7" hidden="1" customWidth="1"/>
    <col min="45" max="45" width="14.5703125" style="7" hidden="1" customWidth="1"/>
    <col min="46" max="46" width="15.140625" style="7" hidden="1" customWidth="1"/>
    <col min="47" max="47" width="23.140625" style="7" hidden="1" customWidth="1"/>
    <col min="48" max="48" width="18.140625" style="7" hidden="1" customWidth="1"/>
    <col min="49" max="50" width="29.5703125" style="7" hidden="1" customWidth="1"/>
    <col min="51" max="51" width="16" style="7" hidden="1" customWidth="1"/>
    <col min="52" max="52" width="19.28515625" style="7" hidden="1" customWidth="1"/>
    <col min="53" max="53" width="17.5703125" style="7" hidden="1" customWidth="1"/>
    <col min="54" max="54" width="20.140625" style="7" hidden="1" customWidth="1"/>
    <col min="55" max="55" width="16.85546875" style="7" hidden="1" customWidth="1"/>
    <col min="56" max="56" width="26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3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0.99999999999999989</v>
      </c>
      <c r="F38" s="1">
        <v>46123</v>
      </c>
      <c r="G38" s="1">
        <v>46123</v>
      </c>
      <c r="H38" s="1">
        <v>46188</v>
      </c>
      <c r="I38" s="1">
        <v>46160</v>
      </c>
      <c r="J38" t="s">
        <v>355</v>
      </c>
      <c r="K38" s="1">
        <v>46188</v>
      </c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0.36999999999999983</v>
      </c>
      <c r="AI38" s="7">
        <v>0.99999999999999956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1.3513513513513507E-2</v>
      </c>
      <c r="AR38" s="7">
        <v>4.0540540540540529E-2</v>
      </c>
      <c r="AS38" s="7">
        <v>1.3513513513513507E-2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4.0540540540540529E-2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0.99999999999999989</v>
      </c>
      <c r="F39" s="1">
        <v>46123</v>
      </c>
      <c r="G39" s="1">
        <v>46123</v>
      </c>
      <c r="H39" s="1">
        <v>46190</v>
      </c>
      <c r="I39" s="1">
        <v>46160</v>
      </c>
      <c r="J39" t="s">
        <v>355</v>
      </c>
      <c r="K39" s="1">
        <v>46190</v>
      </c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0.09</v>
      </c>
      <c r="T39" s="7">
        <v>1</v>
      </c>
      <c r="U39" s="7">
        <v>0.22222222222222221</v>
      </c>
      <c r="V39" s="7">
        <v>0.22222222222222221</v>
      </c>
      <c r="W39" s="7">
        <v>0.1111111111111111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0.36999999999999983</v>
      </c>
      <c r="AI39" s="7">
        <v>0.99999999999999956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4.0540540540540529E-2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0" spans="1:61" hidden="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0.95499999999999985</v>
      </c>
      <c r="F40" s="1">
        <v>46119</v>
      </c>
      <c r="G40" s="1">
        <v>46119</v>
      </c>
      <c r="H40" s="1">
        <v>46184</v>
      </c>
      <c r="I40" s="1">
        <v>46161</v>
      </c>
      <c r="J40">
        <v>7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0.32499999999999984</v>
      </c>
      <c r="AI40" s="7">
        <v>0.87837837837837796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0.99999999999999989</v>
      </c>
      <c r="F43" s="1">
        <v>46129</v>
      </c>
      <c r="G43" s="1">
        <v>46129</v>
      </c>
      <c r="H43" s="1">
        <v>46191</v>
      </c>
      <c r="I43" s="1">
        <v>46162</v>
      </c>
      <c r="J43" t="s">
        <v>355</v>
      </c>
      <c r="K43" s="1">
        <v>46191</v>
      </c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0.09</v>
      </c>
      <c r="T43" s="7">
        <v>1</v>
      </c>
      <c r="U43" s="7">
        <v>0.22222222222222221</v>
      </c>
      <c r="V43" s="7">
        <v>0.22222222222222221</v>
      </c>
      <c r="W43" s="7">
        <v>0.1111111111111111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0.36999999999999983</v>
      </c>
      <c r="AI43" s="7">
        <v>0.99999999999999956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4.0540540540540529E-2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4" spans="1:61" hidden="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0.93</v>
      </c>
      <c r="F44" s="1">
        <v>46127</v>
      </c>
      <c r="G44" s="1">
        <v>46127</v>
      </c>
      <c r="H44" s="1">
        <v>46188</v>
      </c>
      <c r="I44" s="1">
        <v>46164</v>
      </c>
      <c r="J44">
        <v>3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0.08</v>
      </c>
      <c r="T44" s="7">
        <v>0.88888888888888895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0.30999999999999989</v>
      </c>
      <c r="AI44" s="7">
        <v>0.8378378378378375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0.99999999999999989</v>
      </c>
      <c r="F45" s="1">
        <v>46127</v>
      </c>
      <c r="G45" s="1">
        <v>46127</v>
      </c>
      <c r="H45" s="1">
        <v>46190</v>
      </c>
      <c r="I45" s="1">
        <v>46164</v>
      </c>
      <c r="J45" t="s">
        <v>355</v>
      </c>
      <c r="K45" s="1">
        <v>46190</v>
      </c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0.36999999999999983</v>
      </c>
      <c r="AI45" s="7">
        <v>0.99999999999999956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4.0540540540540529E-2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0.99999999999999989</v>
      </c>
      <c r="F46" s="1">
        <v>46132</v>
      </c>
      <c r="G46" s="1">
        <v>46132</v>
      </c>
      <c r="H46" s="1">
        <v>46191</v>
      </c>
      <c r="I46" s="1">
        <v>46167</v>
      </c>
      <c r="J46" t="s">
        <v>355</v>
      </c>
      <c r="K46" s="1">
        <v>46191</v>
      </c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0.11</v>
      </c>
      <c r="AB46" s="7">
        <v>1</v>
      </c>
      <c r="AC46" s="7">
        <v>0.27272727272727271</v>
      </c>
      <c r="AD46" s="7">
        <v>0.27272727272727271</v>
      </c>
      <c r="AE46" s="7">
        <v>9.0909090909090912E-2</v>
      </c>
      <c r="AF46" s="7">
        <v>0.18181818181818185</v>
      </c>
      <c r="AG46" s="7">
        <v>0.18181818181818185</v>
      </c>
      <c r="AH46" s="7">
        <v>0.36999999999999983</v>
      </c>
      <c r="AI46" s="7">
        <v>0.99999999999999956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4.0540540540540529E-2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7" spans="1:61" hidden="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0.98499999999999988</v>
      </c>
      <c r="F47" s="1">
        <v>46126</v>
      </c>
      <c r="G47" s="1">
        <v>46126</v>
      </c>
      <c r="H47" s="1">
        <v>46188</v>
      </c>
      <c r="I47" s="1">
        <v>46167</v>
      </c>
      <c r="J47">
        <v>3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0.35499999999999982</v>
      </c>
      <c r="AI47" s="7">
        <v>0.95945945945945899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hidden="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0.85999999999999988</v>
      </c>
      <c r="F48" s="1">
        <v>46127</v>
      </c>
      <c r="G48" s="1">
        <v>46127</v>
      </c>
      <c r="H48" s="1">
        <v>46188</v>
      </c>
      <c r="I48" s="1">
        <v>46168</v>
      </c>
      <c r="J48">
        <v>3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hidden="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0.96999999999999986</v>
      </c>
      <c r="F49" s="1">
        <v>46126</v>
      </c>
      <c r="G49" s="1">
        <v>46126</v>
      </c>
      <c r="H49" s="1">
        <v>46190</v>
      </c>
      <c r="I49" s="1">
        <v>46168</v>
      </c>
      <c r="J49">
        <v>1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0.11</v>
      </c>
      <c r="AB49" s="7">
        <v>1</v>
      </c>
      <c r="AC49" s="7">
        <v>0.27272727272727271</v>
      </c>
      <c r="AD49" s="7">
        <v>0.27272727272727271</v>
      </c>
      <c r="AE49" s="7">
        <v>9.0909090909090912E-2</v>
      </c>
      <c r="AF49" s="7">
        <v>0.18181818181818185</v>
      </c>
      <c r="AG49" s="7">
        <v>0.18181818181818185</v>
      </c>
      <c r="AH49" s="7">
        <v>0.33999999999999986</v>
      </c>
      <c r="AI49" s="7">
        <v>0.91891891891891853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1.3513513513513507E-2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0.99999999999999989</v>
      </c>
      <c r="F50" s="1">
        <v>46134</v>
      </c>
      <c r="G50" s="1">
        <v>46134</v>
      </c>
      <c r="H50" s="1">
        <v>46191</v>
      </c>
      <c r="I50" s="1">
        <v>46169</v>
      </c>
      <c r="J50" t="s">
        <v>355</v>
      </c>
      <c r="K50" s="1">
        <v>46191</v>
      </c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0.11</v>
      </c>
      <c r="AB50" s="7">
        <v>1</v>
      </c>
      <c r="AC50" s="7">
        <v>0.27272727272727271</v>
      </c>
      <c r="AD50" s="7">
        <v>0.27272727272727271</v>
      </c>
      <c r="AE50" s="7">
        <v>9.0909090909090912E-2</v>
      </c>
      <c r="AF50" s="7">
        <v>0.18181818181818185</v>
      </c>
      <c r="AG50" s="7">
        <v>0.18181818181818185</v>
      </c>
      <c r="AH50" s="7">
        <v>0.36999999999999983</v>
      </c>
      <c r="AI50" s="7">
        <v>0.99999999999999956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4.0540540540540529E-2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1" spans="1:61" hidden="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0.91500000000000004</v>
      </c>
      <c r="F51" s="1">
        <v>46136</v>
      </c>
      <c r="G51" s="1">
        <v>46136</v>
      </c>
      <c r="H51" s="1">
        <v>46188</v>
      </c>
      <c r="I51" s="1">
        <v>46169</v>
      </c>
      <c r="J51">
        <v>3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0.06</v>
      </c>
      <c r="AB51" s="7">
        <v>0.54545454545454541</v>
      </c>
      <c r="AC51" s="7">
        <v>0.27272727272727271</v>
      </c>
      <c r="AD51" s="7">
        <v>0.27272727272727271</v>
      </c>
      <c r="AE51" s="7">
        <v>0</v>
      </c>
      <c r="AF51" s="7">
        <v>0</v>
      </c>
      <c r="AG51" s="7">
        <v>0</v>
      </c>
      <c r="AH51" s="7">
        <v>0.33499999999999985</v>
      </c>
      <c r="AI51" s="7">
        <v>0.90540540540540515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hidden="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15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hidden="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0.97499999999999987</v>
      </c>
      <c r="F53" s="1">
        <v>46134</v>
      </c>
      <c r="G53" s="1">
        <v>46134</v>
      </c>
      <c r="H53" s="1">
        <v>46188</v>
      </c>
      <c r="I53" s="1">
        <v>46170</v>
      </c>
      <c r="J53">
        <v>3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0.35499999999999982</v>
      </c>
      <c r="AI53" s="7">
        <v>0.95945945945945899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hidden="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0.97499999999999987</v>
      </c>
      <c r="F54" s="1">
        <v>46139</v>
      </c>
      <c r="G54" s="1">
        <v>46139</v>
      </c>
      <c r="H54" s="1">
        <v>46188</v>
      </c>
      <c r="I54" s="1">
        <v>46171</v>
      </c>
      <c r="J54">
        <v>3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0.35499999999999982</v>
      </c>
      <c r="AI54" s="7">
        <v>0.95945945945945899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hidden="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0.80999999999999983</v>
      </c>
      <c r="F55" s="1">
        <v>46141</v>
      </c>
      <c r="G55" s="1">
        <v>46141</v>
      </c>
      <c r="H55" s="1">
        <v>46190</v>
      </c>
      <c r="I55" s="1">
        <v>46171</v>
      </c>
      <c r="J55">
        <v>1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0.29999999999999988</v>
      </c>
      <c r="AI55" s="7">
        <v>0.81081081081081052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5.4054054054054029E-2</v>
      </c>
      <c r="AV55" s="7">
        <v>2.7027027027027015E-2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hidden="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14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hidden="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29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hidden="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0.94999999999999984</v>
      </c>
      <c r="F58" s="1">
        <v>46146</v>
      </c>
      <c r="G58" s="1">
        <v>46148</v>
      </c>
      <c r="H58" s="1">
        <v>46185</v>
      </c>
      <c r="I58" s="1">
        <v>46183</v>
      </c>
      <c r="J58">
        <v>6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0.32999999999999985</v>
      </c>
      <c r="AI58" s="7">
        <v>0.89189189189189155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hidden="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0.73999999999999988</v>
      </c>
      <c r="F59" s="1">
        <v>46146</v>
      </c>
      <c r="G59" s="1">
        <v>46147</v>
      </c>
      <c r="H59" s="1">
        <v>46190</v>
      </c>
      <c r="I59" s="1">
        <v>46183</v>
      </c>
      <c r="J59">
        <v>1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0.05</v>
      </c>
      <c r="T59" s="7">
        <v>0.55555555555555558</v>
      </c>
      <c r="U59" s="7">
        <v>0.22222222222222221</v>
      </c>
      <c r="V59" s="7">
        <v>0.22222222222222221</v>
      </c>
      <c r="W59" s="7">
        <v>0</v>
      </c>
      <c r="X59" s="7">
        <v>0.1111111111111111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0.2299999999999999</v>
      </c>
      <c r="AI59" s="7">
        <v>0.62162162162162138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5.4054054054054029E-2</v>
      </c>
      <c r="AQ59" s="7">
        <v>0</v>
      </c>
      <c r="AR59" s="7">
        <v>0</v>
      </c>
      <c r="AS59" s="7">
        <v>0</v>
      </c>
      <c r="AT59" s="7">
        <v>8.1081081081081058E-2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hidden="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0.7749999999999998</v>
      </c>
      <c r="F60" s="1">
        <v>46147</v>
      </c>
      <c r="G60" s="1">
        <v>46146</v>
      </c>
      <c r="H60" s="1">
        <v>46183</v>
      </c>
      <c r="I60" s="1">
        <v>46184</v>
      </c>
      <c r="J60">
        <v>8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0.2349999999999999</v>
      </c>
      <c r="AI60" s="7">
        <v>0.63513513513513487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hidden="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0.95999999999999985</v>
      </c>
      <c r="F61" s="1">
        <v>46147</v>
      </c>
      <c r="G61" s="1">
        <v>46149</v>
      </c>
      <c r="H61" s="1">
        <v>46189</v>
      </c>
      <c r="I61" s="1">
        <v>46184</v>
      </c>
      <c r="J61">
        <v>2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0.33999999999999986</v>
      </c>
      <c r="AI61" s="7">
        <v>0.91891891891891853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1.3513513513513507E-2</v>
      </c>
      <c r="AR61" s="7">
        <v>0</v>
      </c>
      <c r="AS61" s="7">
        <v>1.3513513513513507E-2</v>
      </c>
      <c r="AT61" s="7">
        <v>8.1081081081081058E-2</v>
      </c>
      <c r="AU61" s="7">
        <v>5.4054054054054029E-2</v>
      </c>
      <c r="AV61" s="7">
        <v>2.7027027027027015E-2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hidden="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0.95999999999999985</v>
      </c>
      <c r="F62" s="1">
        <v>46148</v>
      </c>
      <c r="G62" s="1">
        <v>46150</v>
      </c>
      <c r="H62" s="1">
        <v>46190</v>
      </c>
      <c r="I62" s="1">
        <v>46185</v>
      </c>
      <c r="J62">
        <v>1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0.33999999999999986</v>
      </c>
      <c r="AI62" s="7">
        <v>0.91891891891891853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1.3513513513513507E-2</v>
      </c>
      <c r="AR62" s="7">
        <v>0</v>
      </c>
      <c r="AS62" s="7">
        <v>1.3513513513513507E-2</v>
      </c>
      <c r="AT62" s="7">
        <v>8.1081081081081058E-2</v>
      </c>
      <c r="AU62" s="7">
        <v>5.4054054054054029E-2</v>
      </c>
      <c r="AV62" s="7">
        <v>2.7027027027027015E-2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hidden="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0.71</v>
      </c>
      <c r="F63" s="1">
        <v>46148</v>
      </c>
      <c r="G63" s="1">
        <v>46149</v>
      </c>
      <c r="H63" s="1">
        <v>46190</v>
      </c>
      <c r="I63" s="1">
        <v>46185</v>
      </c>
      <c r="J63">
        <v>1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0.20999999999999991</v>
      </c>
      <c r="AI63" s="7">
        <v>0.56756756756756732</v>
      </c>
      <c r="AJ63" s="7">
        <v>5.4054054054054029E-2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8.1081081081081058E-2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hidden="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0.7599999999999999</v>
      </c>
      <c r="F64" s="1">
        <v>46149</v>
      </c>
      <c r="G64" s="1">
        <v>46147</v>
      </c>
      <c r="H64" s="1">
        <v>46190</v>
      </c>
      <c r="I64" s="1">
        <v>46186</v>
      </c>
      <c r="J64">
        <v>1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0.24999999999999992</v>
      </c>
      <c r="AI64" s="7">
        <v>0.67567567567567544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5.4054054054054029E-2</v>
      </c>
      <c r="AQ64" s="7">
        <v>0</v>
      </c>
      <c r="AR64" s="7">
        <v>0</v>
      </c>
      <c r="AS64" s="7">
        <v>1.3513513513513507E-2</v>
      </c>
      <c r="AT64" s="7">
        <v>8.1081081081081058E-2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hidden="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14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hidden="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9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hidden="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0.74</v>
      </c>
      <c r="F67" s="1">
        <v>46150</v>
      </c>
      <c r="G67" s="1">
        <v>46154</v>
      </c>
      <c r="H67" s="1">
        <v>46190</v>
      </c>
      <c r="I67" s="1">
        <v>46186</v>
      </c>
      <c r="J67">
        <v>1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0.05</v>
      </c>
      <c r="T67" s="7">
        <v>0.55555555555555558</v>
      </c>
      <c r="U67" s="7">
        <v>0.22222222222222221</v>
      </c>
      <c r="V67" s="7">
        <v>0.22222222222222221</v>
      </c>
      <c r="W67" s="7">
        <v>0</v>
      </c>
      <c r="X67" s="7">
        <v>0.1111111111111111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0.19999999999999993</v>
      </c>
      <c r="AI67" s="7">
        <v>0.54054054054054035</v>
      </c>
      <c r="AJ67" s="7">
        <v>0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8.1081081081081058E-2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hidden="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0.79500000000000004</v>
      </c>
      <c r="F68" s="1">
        <v>46153</v>
      </c>
      <c r="G68" s="1">
        <v>46158</v>
      </c>
      <c r="H68" s="1">
        <v>46190</v>
      </c>
      <c r="I68" s="1">
        <v>46189</v>
      </c>
      <c r="J68">
        <v>1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0.28499999999999986</v>
      </c>
      <c r="AI68" s="7">
        <v>0.77027027027026995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0</v>
      </c>
      <c r="AU68" s="7">
        <v>5.4054054054054029E-2</v>
      </c>
      <c r="AV68" s="7">
        <v>2.7027027027027015E-2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hidden="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0.8949999999999998</v>
      </c>
      <c r="F69" s="1">
        <v>46153</v>
      </c>
      <c r="G69" s="1">
        <v>46156</v>
      </c>
      <c r="H69" s="1">
        <v>46190</v>
      </c>
      <c r="I69" s="1">
        <v>46179</v>
      </c>
      <c r="J69">
        <v>1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0.30499999999999988</v>
      </c>
      <c r="AI69" s="7">
        <v>0.82432432432432401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1.3513513513513507E-2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hidden="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0.91999999999999982</v>
      </c>
      <c r="F70" s="1">
        <v>46154</v>
      </c>
      <c r="G70" s="1">
        <v>46156</v>
      </c>
      <c r="H70" s="1">
        <v>46188</v>
      </c>
      <c r="I70" s="1">
        <v>46180</v>
      </c>
      <c r="J70">
        <v>3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0.32999999999999985</v>
      </c>
      <c r="AI70" s="7">
        <v>0.89189189189189155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hidden="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0.70499999999999985</v>
      </c>
      <c r="F71" s="1">
        <v>46154</v>
      </c>
      <c r="G71" s="1">
        <v>46158</v>
      </c>
      <c r="H71" s="1">
        <v>46190</v>
      </c>
      <c r="I71" s="1">
        <v>46190</v>
      </c>
      <c r="J71">
        <v>1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0.2049999999999999</v>
      </c>
      <c r="AI71" s="7">
        <v>0.55405405405405384</v>
      </c>
      <c r="AJ71" s="7">
        <v>5.4054054054054029E-2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0</v>
      </c>
      <c r="AP71" s="7">
        <v>5.4054054054054029E-2</v>
      </c>
      <c r="AQ71" s="7">
        <v>0</v>
      </c>
      <c r="AR71" s="7">
        <v>0</v>
      </c>
      <c r="AS71" s="7">
        <v>1.3513513513513507E-2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hidden="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0.73</v>
      </c>
      <c r="F72" s="1">
        <v>46155</v>
      </c>
      <c r="G72" s="1">
        <v>46156</v>
      </c>
      <c r="H72" s="1">
        <v>46189</v>
      </c>
      <c r="I72" s="1">
        <v>46191</v>
      </c>
      <c r="J72">
        <v>2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0.18999999999999995</v>
      </c>
      <c r="AI72" s="7">
        <v>0.51351351351351338</v>
      </c>
      <c r="AJ72" s="7">
        <v>5.4054054054054029E-2</v>
      </c>
      <c r="AK72" s="7">
        <v>5.4054054054054029E-2</v>
      </c>
      <c r="AL72" s="7">
        <v>2.7027027027027015E-2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5.4054054054054029E-2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hidden="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6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hidden="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0.8949999999999998</v>
      </c>
      <c r="F74" s="1">
        <v>46156</v>
      </c>
      <c r="G74" s="1">
        <v>46167</v>
      </c>
      <c r="H74" s="1">
        <v>46190</v>
      </c>
      <c r="I74" s="1">
        <v>46182</v>
      </c>
      <c r="J74">
        <v>1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0.30499999999999988</v>
      </c>
      <c r="AI74" s="7">
        <v>0.82432432432432401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0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8.1081081081081058E-2</v>
      </c>
      <c r="AU74" s="7">
        <v>5.4054054054054029E-2</v>
      </c>
      <c r="AV74" s="7">
        <v>2.7027027027027015E-2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hidden="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0.67999999999999994</v>
      </c>
      <c r="F75" s="1">
        <v>46156</v>
      </c>
      <c r="G75" s="1">
        <v>46161</v>
      </c>
      <c r="H75" s="1">
        <v>46190</v>
      </c>
      <c r="I75" s="1">
        <v>46192</v>
      </c>
      <c r="J75">
        <v>1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0.17999999999999997</v>
      </c>
      <c r="AI75" s="7">
        <v>0.4864864864864864</v>
      </c>
      <c r="AJ75" s="7">
        <v>5.4054054054054029E-2</v>
      </c>
      <c r="AK75" s="7">
        <v>5.4054054054054029E-2</v>
      </c>
      <c r="AL75" s="7">
        <v>0</v>
      </c>
      <c r="AM75" s="7">
        <v>8.1081081081081058E-2</v>
      </c>
      <c r="AN75" s="7">
        <v>8.1081081081081058E-2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hidden="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0.65999999999999992</v>
      </c>
      <c r="F76" s="1">
        <v>46157</v>
      </c>
      <c r="G76" s="1">
        <v>46160</v>
      </c>
      <c r="H76" s="1">
        <v>46190</v>
      </c>
      <c r="I76" s="1">
        <v>46193</v>
      </c>
      <c r="J76">
        <v>1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0.15999999999999998</v>
      </c>
      <c r="AI76" s="7">
        <v>0.43243243243243235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2.7027027027027015E-2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hidden="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0.83499999999999985</v>
      </c>
      <c r="F77" s="1">
        <v>46157</v>
      </c>
      <c r="G77" s="1">
        <v>46169</v>
      </c>
      <c r="H77" s="1">
        <v>46190</v>
      </c>
      <c r="I77" s="1">
        <v>46183</v>
      </c>
      <c r="J77">
        <v>1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0.24499999999999991</v>
      </c>
      <c r="AI77" s="7">
        <v>0.66216216216216195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0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2.7027027027027015E-2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5.4054054054054029E-2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hidden="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3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hidden="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0.65999999999999992</v>
      </c>
      <c r="F79" s="1">
        <v>46160</v>
      </c>
      <c r="G79" s="1">
        <v>46158</v>
      </c>
      <c r="H79" s="1">
        <v>46190</v>
      </c>
      <c r="I79" s="1">
        <v>46196</v>
      </c>
      <c r="J79">
        <v>1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0.15999999999999998</v>
      </c>
      <c r="AI79" s="7">
        <v>0.43243243243243235</v>
      </c>
      <c r="AJ79" s="7">
        <v>5.4054054054054029E-2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hidden="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0.65999999999999992</v>
      </c>
      <c r="F80" s="1">
        <v>46161</v>
      </c>
      <c r="G80" s="1">
        <v>46162</v>
      </c>
      <c r="H80" s="1">
        <v>46183</v>
      </c>
      <c r="I80" s="1">
        <v>46197</v>
      </c>
      <c r="J80">
        <v>8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0.15999999999999998</v>
      </c>
      <c r="AI80" s="7">
        <v>0.43243243243243235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hidden="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0.8949999999999998</v>
      </c>
      <c r="F81" s="1">
        <v>46161</v>
      </c>
      <c r="G81" s="1">
        <v>46168</v>
      </c>
      <c r="H81" s="1">
        <v>46189</v>
      </c>
      <c r="I81" s="1">
        <v>46187</v>
      </c>
      <c r="J81">
        <v>2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0.30499999999999988</v>
      </c>
      <c r="AI81" s="7">
        <v>0.82432432432432401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8.1081081081081058E-2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hidden="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0.73499999999999999</v>
      </c>
      <c r="F82" s="1">
        <v>46162</v>
      </c>
      <c r="G82" s="1">
        <v>46171</v>
      </c>
      <c r="H82" s="1">
        <v>46184</v>
      </c>
      <c r="I82" s="1">
        <v>46188</v>
      </c>
      <c r="J82">
        <v>7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0.03</v>
      </c>
      <c r="AB82" s="7">
        <v>0.27272727272727271</v>
      </c>
      <c r="AC82" s="7">
        <v>0.27272727272727271</v>
      </c>
      <c r="AD82" s="7">
        <v>0</v>
      </c>
      <c r="AE82" s="7">
        <v>0</v>
      </c>
      <c r="AF82" s="7">
        <v>0</v>
      </c>
      <c r="AG82" s="7">
        <v>0</v>
      </c>
      <c r="AH82" s="7">
        <v>0.18499999999999991</v>
      </c>
      <c r="AI82" s="7">
        <v>0.49999999999999983</v>
      </c>
      <c r="AJ82" s="7">
        <v>5.4054054054054029E-2</v>
      </c>
      <c r="AK82" s="7">
        <v>5.4054054054054029E-2</v>
      </c>
      <c r="AL82" s="7">
        <v>0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hidden="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0.56999999999999995</v>
      </c>
      <c r="F83" s="1">
        <v>46162</v>
      </c>
      <c r="G83" s="1">
        <v>46171</v>
      </c>
      <c r="H83" s="1">
        <v>46188</v>
      </c>
      <c r="I83" s="1">
        <v>46198</v>
      </c>
      <c r="J83">
        <v>3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6.9999999999999979E-2</v>
      </c>
      <c r="AI83" s="7">
        <v>0.18918918918918912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2.7027027027027015E-2</v>
      </c>
      <c r="AZ83" s="7">
        <v>0</v>
      </c>
      <c r="BA83" s="7">
        <v>0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hidden="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0.55999999999999994</v>
      </c>
      <c r="F84" s="1">
        <v>46164</v>
      </c>
      <c r="G84" s="1">
        <v>46174</v>
      </c>
      <c r="H84" s="1">
        <v>46190</v>
      </c>
      <c r="I84" s="1">
        <v>46200</v>
      </c>
      <c r="J84">
        <v>1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3.9999999999999994E-2</v>
      </c>
      <c r="T84" s="7">
        <v>0.44444444444444442</v>
      </c>
      <c r="U84" s="7">
        <v>0.22222222222222221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5.9999999999999984E-2</v>
      </c>
      <c r="AI84" s="7">
        <v>0.16216216216216212</v>
      </c>
      <c r="AJ84" s="7">
        <v>0</v>
      </c>
      <c r="AK84" s="7">
        <v>5.4054054054054029E-2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5.4054054054054029E-2</v>
      </c>
      <c r="AY84" s="7">
        <v>2.7027027027027015E-2</v>
      </c>
      <c r="AZ84" s="7">
        <v>0</v>
      </c>
      <c r="BA84" s="7">
        <v>0</v>
      </c>
      <c r="BB84" s="7">
        <v>0</v>
      </c>
      <c r="BC84" s="7">
        <v>0</v>
      </c>
      <c r="BD84">
        <v>2.7027027027027015E-2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hidden="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0.80500000000000005</v>
      </c>
      <c r="F85" s="1">
        <v>46164</v>
      </c>
      <c r="G85" s="1">
        <v>46171</v>
      </c>
      <c r="H85" s="1">
        <v>46189</v>
      </c>
      <c r="I85" s="1">
        <v>46190</v>
      </c>
      <c r="J85">
        <v>2</v>
      </c>
      <c r="K85" s="1"/>
      <c r="L85" s="7">
        <v>0.43</v>
      </c>
      <c r="M85" s="7">
        <v>1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9.3023255813953487E-2</v>
      </c>
      <c r="S85" s="7">
        <v>0.09</v>
      </c>
      <c r="T85" s="7">
        <v>1</v>
      </c>
      <c r="U85" s="7">
        <v>0.22222222222222221</v>
      </c>
      <c r="V85" s="7">
        <v>0.22222222222222221</v>
      </c>
      <c r="W85" s="7">
        <v>0.1111111111111111</v>
      </c>
      <c r="X85" s="7">
        <v>0.1111111111111111</v>
      </c>
      <c r="Y85" s="7">
        <v>0.1111111111111111</v>
      </c>
      <c r="Z85" s="7">
        <v>0.22222222222222221</v>
      </c>
      <c r="AA85" s="7">
        <v>6.9999999999999993E-2</v>
      </c>
      <c r="AB85" s="7">
        <v>0.63636363636363635</v>
      </c>
      <c r="AC85" s="7">
        <v>0.27272727272727271</v>
      </c>
      <c r="AD85" s="7">
        <v>0</v>
      </c>
      <c r="AE85" s="7">
        <v>0</v>
      </c>
      <c r="AF85" s="7">
        <v>0.18181818181818185</v>
      </c>
      <c r="AG85" s="7">
        <v>0.18181818181818185</v>
      </c>
      <c r="AH85" s="7">
        <v>0.21499999999999991</v>
      </c>
      <c r="AI85" s="7">
        <v>0.58108108108108092</v>
      </c>
      <c r="AJ85" s="7">
        <v>5.4054054054054029E-2</v>
      </c>
      <c r="AK85" s="7">
        <v>5.4054054054054029E-2</v>
      </c>
      <c r="AL85" s="7">
        <v>2.7027027027027015E-2</v>
      </c>
      <c r="AM85" s="7">
        <v>8.1081081081081058E-2</v>
      </c>
      <c r="AN85" s="7">
        <v>0</v>
      </c>
      <c r="AO85" s="7">
        <v>0</v>
      </c>
      <c r="AP85" s="7">
        <v>5.4054054054054029E-2</v>
      </c>
      <c r="AQ85" s="7">
        <v>0</v>
      </c>
      <c r="AR85" s="7">
        <v>0</v>
      </c>
      <c r="AS85" s="7">
        <v>0</v>
      </c>
      <c r="AT85" s="7">
        <v>0</v>
      </c>
      <c r="AU85" s="7">
        <v>5.4054054054054029E-2</v>
      </c>
      <c r="AV85" s="7">
        <v>0</v>
      </c>
      <c r="AW85" s="7">
        <v>5.4054054054054029E-2</v>
      </c>
      <c r="AX85" s="7">
        <v>5.4054054054054029E-2</v>
      </c>
      <c r="AY85" s="7">
        <v>2.7027027027027015E-2</v>
      </c>
      <c r="AZ85" s="7">
        <v>0</v>
      </c>
      <c r="BA85" s="7">
        <v>0</v>
      </c>
      <c r="BB85" s="7">
        <v>8.1081081081081058E-2</v>
      </c>
      <c r="BC85" s="7">
        <v>1.3513513513513507E-2</v>
      </c>
      <c r="BD85">
        <v>2.7027027027027015E-2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hidden="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0.86499999999999988</v>
      </c>
      <c r="F86" s="1">
        <v>46167</v>
      </c>
      <c r="G86" s="1">
        <v>46171</v>
      </c>
      <c r="H86" s="1">
        <v>46190</v>
      </c>
      <c r="I86" s="1">
        <v>46193</v>
      </c>
      <c r="J86">
        <v>1</v>
      </c>
      <c r="K86" s="1"/>
      <c r="L86" s="7">
        <v>0.43</v>
      </c>
      <c r="M86" s="7">
        <v>1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9.3023255813953487E-2</v>
      </c>
      <c r="S86" s="7">
        <v>0.09</v>
      </c>
      <c r="T86" s="7">
        <v>1</v>
      </c>
      <c r="U86" s="7">
        <v>0.22222222222222221</v>
      </c>
      <c r="V86" s="7">
        <v>0.22222222222222221</v>
      </c>
      <c r="W86" s="7">
        <v>0.1111111111111111</v>
      </c>
      <c r="X86" s="7">
        <v>0.1111111111111111</v>
      </c>
      <c r="Y86" s="7">
        <v>0.1111111111111111</v>
      </c>
      <c r="Z86" s="7">
        <v>0.22222222222222221</v>
      </c>
      <c r="AA86" s="7">
        <v>6.9999999999999993E-2</v>
      </c>
      <c r="AB86" s="7">
        <v>0.63636363636363635</v>
      </c>
      <c r="AC86" s="7">
        <v>0.27272727272727271</v>
      </c>
      <c r="AD86" s="7">
        <v>0</v>
      </c>
      <c r="AE86" s="7">
        <v>0</v>
      </c>
      <c r="AF86" s="7">
        <v>0.18181818181818185</v>
      </c>
      <c r="AG86" s="7">
        <v>0.18181818181818185</v>
      </c>
      <c r="AH86" s="7">
        <v>0.27499999999999986</v>
      </c>
      <c r="AI86" s="7">
        <v>0.74324324324324287</v>
      </c>
      <c r="AJ86" s="7">
        <v>5.4054054054054029E-2</v>
      </c>
      <c r="AK86" s="7">
        <v>5.4054054054054029E-2</v>
      </c>
      <c r="AL86" s="7">
        <v>2.7027027027027015E-2</v>
      </c>
      <c r="AM86" s="7">
        <v>8.1081081081081058E-2</v>
      </c>
      <c r="AN86" s="7">
        <v>0</v>
      </c>
      <c r="AO86" s="7">
        <v>0</v>
      </c>
      <c r="AP86" s="7">
        <v>5.4054054054054029E-2</v>
      </c>
      <c r="AQ86" s="7">
        <v>0</v>
      </c>
      <c r="AR86" s="7">
        <v>0</v>
      </c>
      <c r="AS86" s="7">
        <v>0</v>
      </c>
      <c r="AT86" s="7">
        <v>8.1081081081081058E-2</v>
      </c>
      <c r="AU86" s="7">
        <v>5.4054054054054029E-2</v>
      </c>
      <c r="AV86" s="7">
        <v>2.7027027027027015E-2</v>
      </c>
      <c r="AW86" s="7">
        <v>5.4054054054054029E-2</v>
      </c>
      <c r="AX86" s="7">
        <v>5.4054054054054029E-2</v>
      </c>
      <c r="AY86" s="7">
        <v>2.7027027027027015E-2</v>
      </c>
      <c r="AZ86" s="7">
        <v>0</v>
      </c>
      <c r="BA86" s="7">
        <v>5.4054054054054029E-2</v>
      </c>
      <c r="BB86" s="7">
        <v>8.1081081081081058E-2</v>
      </c>
      <c r="BC86" s="7">
        <v>1.3513513513513507E-2</v>
      </c>
      <c r="BD86">
        <v>2.7027027027027015E-2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hidden="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0.53999999999999992</v>
      </c>
      <c r="F87" s="1">
        <v>46167</v>
      </c>
      <c r="G87" s="1">
        <v>46176</v>
      </c>
      <c r="H87" s="1">
        <v>46190</v>
      </c>
      <c r="I87" s="1">
        <v>46203</v>
      </c>
      <c r="J87">
        <v>1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1.9999999999999997E-2</v>
      </c>
      <c r="T87" s="7">
        <v>0.22222222222222221</v>
      </c>
      <c r="U87" s="7">
        <v>0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0.03</v>
      </c>
      <c r="AB87" s="7">
        <v>0.27272727272727271</v>
      </c>
      <c r="AC87" s="7">
        <v>0.27272727272727271</v>
      </c>
      <c r="AD87" s="7">
        <v>0</v>
      </c>
      <c r="AE87" s="7">
        <v>0</v>
      </c>
      <c r="AF87" s="7">
        <v>0</v>
      </c>
      <c r="AG87" s="7">
        <v>0</v>
      </c>
      <c r="AH87" s="7">
        <v>5.9999999999999984E-2</v>
      </c>
      <c r="AI87" s="7">
        <v>0.16216216216216212</v>
      </c>
      <c r="AJ87" s="7">
        <v>0</v>
      </c>
      <c r="AK87" s="7">
        <v>5.4054054054054029E-2</v>
      </c>
      <c r="AL87" s="7">
        <v>0</v>
      </c>
      <c r="AM87" s="7">
        <v>8.1081081081081058E-2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2.7027027027027015E-2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hidden="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0.64999999999999991</v>
      </c>
      <c r="F88" s="1">
        <v>46168</v>
      </c>
      <c r="G88" s="1">
        <v>46171</v>
      </c>
      <c r="H88" s="1">
        <v>46190</v>
      </c>
      <c r="I88" s="1">
        <v>46204</v>
      </c>
      <c r="J88">
        <v>1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0.05</v>
      </c>
      <c r="T88" s="7">
        <v>0.55555555555555558</v>
      </c>
      <c r="U88" s="7">
        <v>0.22222222222222221</v>
      </c>
      <c r="V88" s="7">
        <v>0.22222222222222221</v>
      </c>
      <c r="W88" s="7">
        <v>0</v>
      </c>
      <c r="X88" s="7">
        <v>0.1111111111111111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0.13999999999999996</v>
      </c>
      <c r="AI88" s="7">
        <v>0.37837837837837834</v>
      </c>
      <c r="AJ88" s="7">
        <v>5.4054054054054029E-2</v>
      </c>
      <c r="AK88" s="7">
        <v>5.4054054054054029E-2</v>
      </c>
      <c r="AL88" s="7">
        <v>0</v>
      </c>
      <c r="AM88" s="7">
        <v>8.1081081081081058E-2</v>
      </c>
      <c r="AN88" s="7">
        <v>8.1081081081081058E-2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hidden="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0.91999999999999982</v>
      </c>
      <c r="F89" s="1">
        <v>46168</v>
      </c>
      <c r="G89" s="1">
        <v>46171</v>
      </c>
      <c r="H89" s="1">
        <v>46190</v>
      </c>
      <c r="I89" s="1">
        <v>46194</v>
      </c>
      <c r="J89">
        <v>1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0.32999999999999985</v>
      </c>
      <c r="AI89" s="7">
        <v>0.89189189189189155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2.7027027027027015E-2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5.4054054054054029E-2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hidden="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0.39</v>
      </c>
      <c r="F90" s="1">
        <v>46169</v>
      </c>
      <c r="G90" s="1">
        <v>46178</v>
      </c>
      <c r="H90" s="1">
        <v>46183</v>
      </c>
      <c r="I90" s="1">
        <v>46195</v>
      </c>
      <c r="J90">
        <v>8</v>
      </c>
      <c r="K90" s="1"/>
      <c r="L90" s="7">
        <v>0.39</v>
      </c>
      <c r="M90" s="7">
        <v>0.90697674418604635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hidden="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0.48</v>
      </c>
      <c r="F91" s="1">
        <v>46169</v>
      </c>
      <c r="G91" s="1">
        <v>46176</v>
      </c>
      <c r="H91" s="1">
        <v>46190</v>
      </c>
      <c r="I91" s="1">
        <v>46205</v>
      </c>
      <c r="J91">
        <v>1</v>
      </c>
      <c r="K91" s="1"/>
      <c r="L91" s="7">
        <v>0.43</v>
      </c>
      <c r="M91" s="7">
        <v>1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9.3023255813953487E-2</v>
      </c>
      <c r="S91" s="7">
        <v>1.9999999999999997E-2</v>
      </c>
      <c r="T91" s="7">
        <v>0.22222222222222221</v>
      </c>
      <c r="U91" s="7">
        <v>0</v>
      </c>
      <c r="V91" s="7">
        <v>0.22222222222222221</v>
      </c>
      <c r="W91" s="7">
        <v>0</v>
      </c>
      <c r="X91" s="7">
        <v>0</v>
      </c>
      <c r="Y91" s="7">
        <v>0</v>
      </c>
      <c r="Z91" s="7">
        <v>0</v>
      </c>
      <c r="AA91" s="7">
        <v>0.03</v>
      </c>
      <c r="AB91" s="7">
        <v>0.27272727272727271</v>
      </c>
      <c r="AC91" s="7">
        <v>0.27272727272727271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hidden="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0.48</v>
      </c>
      <c r="F92" s="1">
        <v>46170</v>
      </c>
      <c r="G92" s="1">
        <v>46181</v>
      </c>
      <c r="H92" s="1">
        <v>46190</v>
      </c>
      <c r="I92" s="1">
        <v>46206</v>
      </c>
      <c r="J92">
        <v>1</v>
      </c>
      <c r="K92" s="1"/>
      <c r="L92" s="7">
        <v>0.43</v>
      </c>
      <c r="M92" s="7">
        <v>1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9.3023255813953487E-2</v>
      </c>
      <c r="S92" s="7">
        <v>1.9999999999999997E-2</v>
      </c>
      <c r="T92" s="7">
        <v>0.22222222222222221</v>
      </c>
      <c r="U92" s="7">
        <v>0</v>
      </c>
      <c r="V92" s="7">
        <v>0.22222222222222221</v>
      </c>
      <c r="W92" s="7">
        <v>0</v>
      </c>
      <c r="X92" s="7">
        <v>0</v>
      </c>
      <c r="Y92" s="7">
        <v>0</v>
      </c>
      <c r="Z92" s="7">
        <v>0</v>
      </c>
      <c r="AA92" s="7">
        <v>0.03</v>
      </c>
      <c r="AB92" s="7">
        <v>0.27272727272727271</v>
      </c>
      <c r="AC92" s="7">
        <v>0.27272727272727271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hidden="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0.39</v>
      </c>
      <c r="F93" s="1">
        <v>46170</v>
      </c>
      <c r="G93" s="1">
        <v>46184</v>
      </c>
      <c r="H93" s="1">
        <v>46184</v>
      </c>
      <c r="I93" s="1">
        <v>46196</v>
      </c>
      <c r="J93">
        <v>7</v>
      </c>
      <c r="K93" s="1"/>
      <c r="L93" s="7">
        <v>0.39</v>
      </c>
      <c r="M93" s="7">
        <v>0.90697674418604635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hidden="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0.39</v>
      </c>
      <c r="F94" s="1">
        <v>46171</v>
      </c>
      <c r="G94" s="1">
        <v>46184</v>
      </c>
      <c r="H94" s="1">
        <v>46184</v>
      </c>
      <c r="I94" s="1">
        <v>46197</v>
      </c>
      <c r="J94">
        <v>7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hidden="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0.39</v>
      </c>
      <c r="F95" s="1">
        <v>46171</v>
      </c>
      <c r="G95" s="1">
        <v>46181</v>
      </c>
      <c r="H95" s="1">
        <v>46183</v>
      </c>
      <c r="I95" s="1">
        <v>46207</v>
      </c>
      <c r="J95">
        <v>8</v>
      </c>
      <c r="K95" s="1"/>
      <c r="L95" s="7">
        <v>0.39</v>
      </c>
      <c r="M95" s="7">
        <v>0.90697674418604635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hidden="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0.55999999999999994</v>
      </c>
      <c r="F96" s="1">
        <v>46174</v>
      </c>
      <c r="G96" s="1">
        <v>46177</v>
      </c>
      <c r="H96" s="1">
        <v>46190</v>
      </c>
      <c r="I96" s="1">
        <v>46210</v>
      </c>
      <c r="J96">
        <v>1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3.9999999999999994E-2</v>
      </c>
      <c r="T96" s="7">
        <v>0.44444444444444442</v>
      </c>
      <c r="U96" s="7">
        <v>0.22222222222222221</v>
      </c>
      <c r="V96" s="7">
        <v>0.22222222222222221</v>
      </c>
      <c r="W96" s="7">
        <v>0</v>
      </c>
      <c r="X96" s="7">
        <v>0</v>
      </c>
      <c r="Y96" s="7">
        <v>0</v>
      </c>
      <c r="Z96" s="7">
        <v>0</v>
      </c>
      <c r="AA96" s="7">
        <v>0.03</v>
      </c>
      <c r="AB96" s="7">
        <v>0.27272727272727271</v>
      </c>
      <c r="AC96" s="7">
        <v>0.27272727272727271</v>
      </c>
      <c r="AD96" s="7">
        <v>0</v>
      </c>
      <c r="AE96" s="7">
        <v>0</v>
      </c>
      <c r="AF96" s="7">
        <v>0</v>
      </c>
      <c r="AG96" s="7">
        <v>0</v>
      </c>
      <c r="AH96" s="7">
        <v>5.9999999999999984E-2</v>
      </c>
      <c r="AI96" s="7">
        <v>0.16216216216216212</v>
      </c>
      <c r="AJ96" s="7">
        <v>0</v>
      </c>
      <c r="AK96" s="7">
        <v>5.4054054054054029E-2</v>
      </c>
      <c r="AL96" s="7">
        <v>0</v>
      </c>
      <c r="AM96" s="7">
        <v>8.1081081081081058E-2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2.7027027027027015E-2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hidden="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0.80500000000000005</v>
      </c>
      <c r="F97" s="1">
        <v>46174</v>
      </c>
      <c r="G97" s="1">
        <v>46177</v>
      </c>
      <c r="H97" s="1">
        <v>46189</v>
      </c>
      <c r="I97" s="1">
        <v>46200</v>
      </c>
      <c r="J97">
        <v>2</v>
      </c>
      <c r="K97" s="1"/>
      <c r="L97" s="7">
        <v>0.43</v>
      </c>
      <c r="M97" s="7">
        <v>1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9.3023255813953487E-2</v>
      </c>
      <c r="S97" s="7">
        <v>0.09</v>
      </c>
      <c r="T97" s="7">
        <v>1</v>
      </c>
      <c r="U97" s="7">
        <v>0.22222222222222221</v>
      </c>
      <c r="V97" s="7">
        <v>0.22222222222222221</v>
      </c>
      <c r="W97" s="7">
        <v>0.1111111111111111</v>
      </c>
      <c r="X97" s="7">
        <v>0.1111111111111111</v>
      </c>
      <c r="Y97" s="7">
        <v>0.1111111111111111</v>
      </c>
      <c r="Z97" s="7">
        <v>0.22222222222222221</v>
      </c>
      <c r="AA97" s="7">
        <v>6.9999999999999993E-2</v>
      </c>
      <c r="AB97" s="7">
        <v>0.63636363636363635</v>
      </c>
      <c r="AC97" s="7">
        <v>0.27272727272727271</v>
      </c>
      <c r="AD97" s="7">
        <v>0</v>
      </c>
      <c r="AE97" s="7">
        <v>0</v>
      </c>
      <c r="AF97" s="7">
        <v>0.18181818181818185</v>
      </c>
      <c r="AG97" s="7">
        <v>0.18181818181818185</v>
      </c>
      <c r="AH97" s="7">
        <v>0.21499999999999991</v>
      </c>
      <c r="AI97" s="7">
        <v>0.58108108108108092</v>
      </c>
      <c r="AJ97" s="7">
        <v>5.4054054054054029E-2</v>
      </c>
      <c r="AK97" s="7">
        <v>5.4054054054054029E-2</v>
      </c>
      <c r="AL97" s="7">
        <v>2.7027027027027015E-2</v>
      </c>
      <c r="AM97" s="7">
        <v>8.1081081081081058E-2</v>
      </c>
      <c r="AN97" s="7">
        <v>0</v>
      </c>
      <c r="AO97" s="7">
        <v>0</v>
      </c>
      <c r="AP97" s="7">
        <v>5.4054054054054029E-2</v>
      </c>
      <c r="AQ97" s="7">
        <v>0</v>
      </c>
      <c r="AR97" s="7">
        <v>0</v>
      </c>
      <c r="AS97" s="7">
        <v>0</v>
      </c>
      <c r="AT97" s="7">
        <v>0</v>
      </c>
      <c r="AU97" s="7">
        <v>5.4054054054054029E-2</v>
      </c>
      <c r="AV97" s="7">
        <v>0</v>
      </c>
      <c r="AW97" s="7">
        <v>5.4054054054054029E-2</v>
      </c>
      <c r="AX97" s="7">
        <v>5.4054054054054029E-2</v>
      </c>
      <c r="AY97" s="7">
        <v>2.7027027027027015E-2</v>
      </c>
      <c r="AZ97" s="7">
        <v>0</v>
      </c>
      <c r="BA97" s="7">
        <v>0</v>
      </c>
      <c r="BB97" s="7">
        <v>8.1081081081081058E-2</v>
      </c>
      <c r="BC97" s="7">
        <v>1.3513513513513507E-2</v>
      </c>
      <c r="BD97">
        <v>2.7027027027027015E-2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hidden="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0.39</v>
      </c>
      <c r="F98" s="1">
        <v>46175</v>
      </c>
      <c r="G98" s="1">
        <v>46184</v>
      </c>
      <c r="H98" s="1">
        <v>46189</v>
      </c>
      <c r="I98" s="1">
        <v>46199</v>
      </c>
      <c r="J98">
        <v>2</v>
      </c>
      <c r="K98" s="1"/>
      <c r="L98" s="7">
        <v>0.39</v>
      </c>
      <c r="M98" s="7">
        <v>0.90697674418604635</v>
      </c>
      <c r="N98" s="7">
        <v>0.27906976744186046</v>
      </c>
      <c r="O98" s="7">
        <v>0.18604651162790695</v>
      </c>
      <c r="P98" s="7">
        <v>0.2558139534883721</v>
      </c>
      <c r="Q98" s="7">
        <v>0.18604651162790695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hidden="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0.43</v>
      </c>
      <c r="F99" s="1">
        <v>46175</v>
      </c>
      <c r="G99" s="1">
        <v>46184</v>
      </c>
      <c r="H99" s="1">
        <v>46190</v>
      </c>
      <c r="I99" s="1">
        <v>46209</v>
      </c>
      <c r="J99">
        <v>1</v>
      </c>
      <c r="K99" s="1"/>
      <c r="L99" s="7">
        <v>0.43</v>
      </c>
      <c r="M99" s="7">
        <v>1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9.3023255813953487E-2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hidden="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46191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hidden="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0.39</v>
      </c>
      <c r="F101" s="1">
        <v>46176</v>
      </c>
      <c r="G101" s="1">
        <v>46188</v>
      </c>
      <c r="H101" s="1">
        <v>46189</v>
      </c>
      <c r="I101" s="1">
        <v>46200</v>
      </c>
      <c r="J101">
        <v>2</v>
      </c>
      <c r="K101" s="1"/>
      <c r="L101" s="7">
        <v>0.39</v>
      </c>
      <c r="M101" s="7">
        <v>0.90697674418604635</v>
      </c>
      <c r="N101" s="7">
        <v>0.27906976744186046</v>
      </c>
      <c r="O101" s="7">
        <v>0.18604651162790695</v>
      </c>
      <c r="P101" s="7">
        <v>0.2558139534883721</v>
      </c>
      <c r="Q101" s="7">
        <v>0.18604651162790695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hidden="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0.12</v>
      </c>
      <c r="F102" s="1">
        <v>46177</v>
      </c>
      <c r="G102" s="1">
        <v>46190</v>
      </c>
      <c r="H102" s="1">
        <v>46190</v>
      </c>
      <c r="I102" s="1">
        <v>46201</v>
      </c>
      <c r="J102">
        <v>1</v>
      </c>
      <c r="K102" s="1"/>
      <c r="L102" s="7">
        <v>0.12</v>
      </c>
      <c r="M102" s="7">
        <v>0.27906976744186046</v>
      </c>
      <c r="N102" s="7">
        <v>0.27906976744186046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2" s="42">
        <f>+IF(AVANCE[[#This Row],[FECHA INICIO REAL]]="","",AVANCE[[#This Row],[FECHA INICIO REAL]]-AVANCE[[#This Row],[FECHA INICIO TEORICO]])</f>
        <v>13</v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hidden="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0.39</v>
      </c>
      <c r="F103" s="1">
        <v>46177</v>
      </c>
      <c r="G103" s="1">
        <v>46190</v>
      </c>
      <c r="H103" s="1">
        <v>46190</v>
      </c>
      <c r="I103" s="1">
        <v>46211</v>
      </c>
      <c r="J103">
        <v>1</v>
      </c>
      <c r="K103" s="1"/>
      <c r="L103" s="7">
        <v>0.39</v>
      </c>
      <c r="M103" s="7">
        <v>0.90697674418604635</v>
      </c>
      <c r="N103" s="7">
        <v>0.27906976744186046</v>
      </c>
      <c r="O103" s="7">
        <v>0.18604651162790695</v>
      </c>
      <c r="P103" s="7">
        <v>0.2558139534883721</v>
      </c>
      <c r="Q103" s="7">
        <v>0.18604651162790695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3" s="42">
        <f>+IF(AVANCE[[#This Row],[FECHA INICIO REAL]]="","",AVANCE[[#This Row],[FECHA INICIO REAL]]-AVANCE[[#This Row],[FECHA INICIO TEORICO]])</f>
        <v>13</v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hidden="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0.43</v>
      </c>
      <c r="F104" s="1">
        <v>46178</v>
      </c>
      <c r="G104" s="1">
        <v>46184</v>
      </c>
      <c r="H104" s="1">
        <v>46190</v>
      </c>
      <c r="I104" s="1">
        <v>46212</v>
      </c>
      <c r="J104">
        <v>1</v>
      </c>
      <c r="K104" s="1"/>
      <c r="L104" s="7">
        <v>0.43</v>
      </c>
      <c r="M104" s="7">
        <v>1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9.3023255813953487E-2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hidden="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0.39</v>
      </c>
      <c r="F105" s="1">
        <v>46178</v>
      </c>
      <c r="G105" s="1">
        <v>46184</v>
      </c>
      <c r="H105" s="1">
        <v>46185</v>
      </c>
      <c r="I105" s="1">
        <v>46202</v>
      </c>
      <c r="J105">
        <v>6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hidden="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0.39</v>
      </c>
      <c r="F106" s="1">
        <v>46181</v>
      </c>
      <c r="G106" s="1">
        <v>46189</v>
      </c>
      <c r="H106" s="1">
        <v>46190</v>
      </c>
      <c r="I106" s="1">
        <v>46205</v>
      </c>
      <c r="J106">
        <v>1</v>
      </c>
      <c r="K106" s="1"/>
      <c r="L106" s="7">
        <v>0.39</v>
      </c>
      <c r="M106" s="7">
        <v>0.90697674418604635</v>
      </c>
      <c r="N106" s="7">
        <v>0.27906976744186046</v>
      </c>
      <c r="O106" s="7">
        <v>0.18604651162790695</v>
      </c>
      <c r="P106" s="7">
        <v>0.2558139534883721</v>
      </c>
      <c r="Q106" s="7">
        <v>0.18604651162790695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6" s="42">
        <f>+IF(AVANCE[[#This Row],[FECHA INICIO REAL]]="","",AVANCE[[#This Row],[FECHA INICIO REAL]]-AVANCE[[#This Row],[FECHA INICIO TEORICO]])</f>
        <v>8</v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hidden="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0.12</v>
      </c>
      <c r="F107" s="1">
        <v>46181</v>
      </c>
      <c r="G107" s="1">
        <v>46190</v>
      </c>
      <c r="H107" s="1">
        <v>46190</v>
      </c>
      <c r="I107" s="1">
        <v>46215</v>
      </c>
      <c r="J107">
        <v>1</v>
      </c>
      <c r="K107" s="1"/>
      <c r="L107" s="7">
        <v>0.12</v>
      </c>
      <c r="M107" s="7">
        <v>0.27906976744186046</v>
      </c>
      <c r="N107" s="7">
        <v>0.27906976744186046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7" s="42">
        <f>+IF(AVANCE[[#This Row],[FECHA INICIO REAL]]="","",AVANCE[[#This Row],[FECHA INICIO REAL]]-AVANCE[[#This Row],[FECHA INICIO TEORICO]])</f>
        <v>9</v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hidden="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46191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hidden="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46191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hidden="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46191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hidden="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46191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hidden="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0.12</v>
      </c>
      <c r="F112" s="1">
        <v>46184</v>
      </c>
      <c r="G112" s="1">
        <v>46190</v>
      </c>
      <c r="H112" s="1">
        <v>46190</v>
      </c>
      <c r="I112" s="1">
        <v>46218</v>
      </c>
      <c r="J112">
        <v>1</v>
      </c>
      <c r="K112" s="1"/>
      <c r="L112" s="7">
        <v>0.12</v>
      </c>
      <c r="M112" s="7">
        <v>0.27906976744186046</v>
      </c>
      <c r="N112" s="7">
        <v>0.27906976744186046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12" s="42">
        <f>+IF(AVANCE[[#This Row],[FECHA INICIO REAL]]="","",AVANCE[[#This Row],[FECHA INICIO REAL]]-AVANCE[[#This Row],[FECHA INICIO TEORICO]])</f>
        <v>6</v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hidden="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46191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hidden="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46191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hidden="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46191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hidden="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46191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hidden="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46191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hidden="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46191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hidden="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46191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hidden="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46191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hidden="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46191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hidden="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46191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hidden="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46191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hidden="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46191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hidden="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46191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hidden="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46191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hidden="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46191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hidden="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46191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hidden="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46191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hidden="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46191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hidden="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46191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hidden="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46191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hidden="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46191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hidden="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46191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hidden="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46191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hidden="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46191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hidden="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46191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hidden="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46191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hidden="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46191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hidden="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46191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hidden="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46191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hidden="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46191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hidden="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46191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hidden="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46191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hidden="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46191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hidden="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46191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hidden="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46191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hidden="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46191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hidden="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46191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hidden="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46191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hidden="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46191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hidden="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46191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hidden="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46191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hidden="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46191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hidden="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46191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hidden="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46191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hidden="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46191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hidden="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46191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hidden="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46191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hidden="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46191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hidden="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46191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hidden="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46191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hidden="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46191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hidden="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46191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hidden="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46191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hidden="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46191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hidden="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46191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hidden="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46191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hidden="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46191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hidden="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46191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hidden="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46191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hidden="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46191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hidden="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46191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hidden="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46191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hidden="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46191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hidden="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46191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hidden="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46191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hidden="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46191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hidden="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46191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hidden="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46191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hidden="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46191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hidden="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46191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hidden="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46191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hidden="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46191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hidden="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46191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hidden="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46191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hidden="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46191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hidden="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46191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hidden="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46191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hidden="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46191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hidden="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46191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hidden="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46191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hidden="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46191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hidden="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46191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hidden="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46191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hidden="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46191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hidden="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46191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hidden="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46191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hidden="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46191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hidden="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46191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hidden="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46191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hidden="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46191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hidden="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46191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hidden="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46191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hidden="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46191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hidden="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46191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hidden="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46191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hidden="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46191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hidden="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46191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hidden="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46191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hidden="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46191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hidden="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46191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hidden="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46191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hidden="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46191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hidden="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46191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hidden="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46191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hidden="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46191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hidden="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46191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hidden="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46191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hidden="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46191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hidden="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46191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hidden="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46191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hidden="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46191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hidden="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46191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hidden="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46191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hidden="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46191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hidden="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46191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hidden="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46191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hidden="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46191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hidden="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46191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hidden="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46191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hidden="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46191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hidden="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46191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hidden="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46191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hidden="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46191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hidden="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46191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hidden="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46191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hidden="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46191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hidden="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46191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hidden="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46191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hidden="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46191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hidden="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46191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hidden="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46191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hidden="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46191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hidden="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46191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hidden="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46191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hidden="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46191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hidden="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46191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hidden="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46191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hidden="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46191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hidden="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46191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hidden="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46191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hidden="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46191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hidden="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46191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hidden="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46191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hidden="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46191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hidden="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46191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hidden="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46191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hidden="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46191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hidden="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46191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hidden="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46191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hidden="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46191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hidden="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46191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hidden="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46191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hidden="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46191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hidden="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46191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hidden="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46191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hidden="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46191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hidden="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46191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hidden="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46191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hidden="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46191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hidden="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46191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hidden="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46191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hidden="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46191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hidden="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46191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hidden="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46191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hidden="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46191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hidden="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46191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hidden="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46191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hidden="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46191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hidden="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46191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hidden="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46191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hidden="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46191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hidden="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46191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hidden="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46191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hidden="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46191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hidden="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46191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hidden="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46191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hidden="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46191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hidden="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46191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hidden="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46191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hidden="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46191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hidden="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46191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hidden="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46191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hidden="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46191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hidden="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46191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hidden="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46191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hidden="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46191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hidden="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46191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hidden="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46191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hidden="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46191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hidden="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46191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hidden="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46191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hidden="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46191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hidden="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46191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hidden="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46191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hidden="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46191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hidden="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46191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hidden="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46191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hidden="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46191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hidden="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46191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hidden="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46191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hidden="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46191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hidden="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46191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hidden="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46191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hidden="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46191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hidden="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46191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hidden="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46191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hidden="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46191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hidden="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46191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hidden="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46191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hidden="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46191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hidden="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46191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hidden="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46191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hidden="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46191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hidden="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46191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hidden="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46191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hidden="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46191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hidden="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46191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hidden="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46191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hidden="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46191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hidden="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46191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hidden="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46191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hidden="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46191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hidden="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46191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hidden="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46191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hidden="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46191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hidden="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46191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hidden="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46191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hidden="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46191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hidden="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46191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hidden="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46191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hidden="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46191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hidden="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46191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hidden="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46191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hidden="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46191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hidden="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46191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hidden="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46191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hidden="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46191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hidden="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46191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hidden="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46191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hidden="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46191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hidden="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46191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hidden="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46191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hidden="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46191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hidden="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46191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hidden="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46191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hidden="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46191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hidden="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46191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hidden="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46191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hidden="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46191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hidden="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46191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hidden="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46191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hidden="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46191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hidden="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46191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hidden="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46191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hidden="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46191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hidden="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46191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hidden="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46191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hidden="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46191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hidden="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46191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hidden="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46191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hidden="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46191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hidden="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46191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hidden="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46191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hidden="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46191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hidden="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46191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hidden="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46191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hidden="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46191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hidden="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46191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hidden="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46191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hidden="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46191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hidden="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46191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hidden="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46191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hidden="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46191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hidden="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46191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hidden="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46191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hidden="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46191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hidden="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46191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hidden="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46191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hidden="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46191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hidden="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46191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hidden="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46191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hidden="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46191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hidden="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46191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hidden="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46191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hidden="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46191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hidden="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46191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hidden="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46191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hidden="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46191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hidden="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46191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hidden="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46191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hidden="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46191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hidden="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46191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hidden="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46191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hidden="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46191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hidden="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46191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hidden="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46191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hidden="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46191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hidden="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46191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hidden="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46191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hidden="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46191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hidden="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46191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hidden="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46191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hidden="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46191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hidden="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46191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hidden="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46191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hidden="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46191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hidden="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46191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hidden="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46191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hidden="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46191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hidden="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46191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hidden="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46191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hidden="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46191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hidden="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46191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hidden="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46191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hidden="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46191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hidden="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46191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hidden="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46191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hidden="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46191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hidden="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46191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hidden="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46191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hidden="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46191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hidden="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46191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hidden="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46191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hidden="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46191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hidden="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46191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hidden="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46191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hidden="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46191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hidden="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46191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hidden="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46191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hidden="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46191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hidden="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46191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hidden="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46191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hidden="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46191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hidden="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46191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hidden="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46191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hidden="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46191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hidden="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46191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hidden="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46191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hidden="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46191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hidden="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46191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hidden="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46191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hidden="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46191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hidden="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46191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hidden="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46191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hidden="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46191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hidden="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46191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hidden="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46191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hidden="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46191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hidden="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46191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hidden="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46191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hidden="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46191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hidden="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46191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hidden="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46191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hidden="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46191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hidden="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46191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hidden="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46191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hidden="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46191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hidden="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46191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hidden="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46191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hidden="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46191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hidden="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46191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hidden="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46191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hidden="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46191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hidden="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46191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hidden="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46191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hidden="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46191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hidden="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46191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hidden="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46191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hidden="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46191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hidden="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46191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hidden="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46191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hidden="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46191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hidden="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46191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hidden="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46191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hidden="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46191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hidden="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46191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hidden="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46191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hidden="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46191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hidden="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46191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hidden="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46191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hidden="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46191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hidden="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46191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hidden="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46191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hidden="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46191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hidden="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46191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hidden="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46191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hidden="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46191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hidden="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46191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hidden="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46191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hidden="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46191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hidden="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46191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hidden="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46191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hidden="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46191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hidden="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46191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hidden="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46191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hidden="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46191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hidden="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46191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hidden="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46191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hidden="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46191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hidden="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46191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hidden="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46191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hidden="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46191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hidden="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46191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hidden="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46191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hidden="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46191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hidden="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46191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hidden="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46191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hidden="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46191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hidden="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46191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hidden="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46191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hidden="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46191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hidden="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46191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hidden="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46191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hidden="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46191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hidden="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46191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hidden="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46191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hidden="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46191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hidden="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46191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hidden="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46191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hidden="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46191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hidden="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46191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hidden="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46191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hidden="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46191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hidden="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46191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hidden="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46191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hidden="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46191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hidden="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46191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hidden="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46191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hidden="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46191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hidden="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46191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hidden="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46191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hidden="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46191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hidden="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46191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hidden="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46191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hidden="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46191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hidden="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46191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hidden="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46191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hidden="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46191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hidden="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46191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hidden="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46191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hidden="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46191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hidden="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46191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hidden="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46191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hidden="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46191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hidden="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46191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hidden="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46191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hidden="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46191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hidden="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46191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hidden="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46191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hidden="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46191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hidden="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46191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hidden="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46191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hidden="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46191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hidden="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46191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hidden="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46191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hidden="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46191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hidden="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46191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hidden="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46191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hidden="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46191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hidden="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46191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hidden="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46191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hidden="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46191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hidden="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46191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hidden="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46191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hidden="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46191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hidden="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46191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hidden="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46191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hidden="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46191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hidden="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46191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hidden="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46191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hidden="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46191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hidden="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46191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hidden="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46191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hidden="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46191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hidden="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46191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hidden="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46191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hidden="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46191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hidden="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46191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hidden="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46191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hidden="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46191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hidden="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46191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hidden="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46191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hidden="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46191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hidden="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46191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hidden="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46191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hidden="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46191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hidden="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46191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hidden="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46191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hidden="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46191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hidden="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46191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hidden="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46191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hidden="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46191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hidden="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46191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hidden="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46191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hidden="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46191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hidden="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46191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hidden="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46191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hidden="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46191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hidden="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46191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hidden="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46191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hidden="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46191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hidden="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46191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hidden="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46191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hidden="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46191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hidden="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46191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hidden="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46191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hidden="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46191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hidden="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46191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hidden="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46191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hidden="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46191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hidden="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46191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hidden="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46191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hidden="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46191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hidden="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46191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hidden="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46191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hidden="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46191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hidden="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46191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hidden="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46191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hidden="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46191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hidden="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46191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hidden="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46191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hidden="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46191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hidden="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46191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hidden="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46191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hidden="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46191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hidden="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46191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hidden="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46191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hidden="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46191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hidden="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46191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hidden="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46191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hidden="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46191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hidden="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46191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hidden="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46191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hidden="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46191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hidden="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46191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hidden="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46191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hidden="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46191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hidden="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46191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hidden="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46191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hidden="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46191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hidden="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46191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hidden="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46191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hidden="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46191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hidden="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46191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hidden="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46191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hidden="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46191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hidden="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46191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hidden="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46191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hidden="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46191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hidden="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46191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hidden="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46191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hidden="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46191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hidden="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46191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hidden="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46191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hidden="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46191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hidden="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46191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hidden="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46191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hidden="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46191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hidden="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46191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hidden="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46191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hidden="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46191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hidden="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46191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hidden="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46191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hidden="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46191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hidden="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46191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hidden="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46191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hidden="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46191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hidden="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46191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hidden="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46191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hidden="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46191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hidden="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46191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hidden="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46191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hidden="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46191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hidden="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46191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hidden="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46191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hidden="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46191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hidden="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46191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hidden="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46191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hidden="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46191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hidden="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46191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hidden="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46191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hidden="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46191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hidden="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46191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hidden="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46191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hidden="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46191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hidden="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46191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hidden="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46191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hidden="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46191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hidden="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46191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hidden="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46191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hidden="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46191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hidden="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46191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hidden="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46191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118" workbookViewId="0">
      <selection activeCell="I123" sqref="I123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1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1</v>
      </c>
      <c r="H121">
        <f>+_xlfn.XLOOKUP(CURVA[[#This Row],[Fecha]],AV_PLAN[Días],AV_PLAN[FECHA TERMINO REAL],"",0)</f>
        <v>0</v>
      </c>
      <c r="I121" s="13">
        <v>0.12130000000000001</v>
      </c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2571.9571775130867</v>
      </c>
      <c r="N121" s="69">
        <f>IF(CURVA[[#This Row],[% AVANCE REAL]]="",0,M121-M120)</f>
        <v>67.850477889875492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4</v>
      </c>
      <c r="H122">
        <f>+_xlfn.XLOOKUP(CURVA[[#This Row],[Fecha]],AV_PLAN[Días],AV_PLAN[FECHA TERMINO REAL],"",0)</f>
        <v>2</v>
      </c>
      <c r="I122" s="13">
        <v>0.124</v>
      </c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2629.2060182326686</v>
      </c>
      <c r="N122" s="69">
        <f>IF(CURVA[[#This Row],[% AVANCE REAL]]="",0,M122-M121)</f>
        <v>57.248840719581949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3</v>
      </c>
      <c r="I123" s="13">
        <v>0.1241</v>
      </c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2631.3263456667273</v>
      </c>
      <c r="N123" s="69">
        <f>IF(CURVA[[#This Row],[% AVANCE REAL]]="",0,M123-M122)</f>
        <v>2.1203274340587086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E91" zoomScale="91" zoomScaleNormal="91" workbookViewId="0">
      <selection activeCell="AF1" sqref="A1:AF1048576"/>
    </sheetView>
  </sheetViews>
  <sheetFormatPr baseColWidth="10" defaultRowHeight="15" x14ac:dyDescent="0.25"/>
  <cols>
    <col min="1" max="1" width="1.85546875" customWidth="1"/>
    <col min="2" max="2" width="17.85546875" bestFit="1" customWidth="1"/>
    <col min="3" max="3" width="20.28515625" bestFit="1" customWidth="1"/>
    <col min="4" max="4" width="12.42578125" bestFit="1" customWidth="1"/>
    <col min="5" max="5" width="5.5703125" customWidth="1"/>
    <col min="6" max="6" width="17.85546875" bestFit="1" customWidth="1"/>
    <col min="7" max="7" width="21.85546875" customWidth="1"/>
    <col min="8" max="8" width="12.28515625" customWidth="1"/>
    <col min="9" max="9" width="2.5703125" customWidth="1"/>
    <col min="10" max="10" width="12.5703125" bestFit="1" customWidth="1"/>
    <col min="11" max="11" width="10.42578125" bestFit="1" customWidth="1"/>
    <col min="12" max="12" width="11.42578125" bestFit="1" customWidth="1"/>
    <col min="13" max="13" width="3.28515625" customWidth="1"/>
    <col min="14" max="14" width="4.140625" customWidth="1"/>
    <col min="15" max="15" width="17.85546875" bestFit="1" customWidth="1"/>
    <col min="16" max="16" width="21.85546875" bestFit="1" customWidth="1"/>
    <col min="17" max="17" width="4.140625" customWidth="1"/>
    <col min="18" max="18" width="2.42578125" customWidth="1"/>
    <col min="19" max="19" width="17.85546875" bestFit="1" customWidth="1"/>
    <col min="20" max="20" width="19.42578125" bestFit="1" customWidth="1"/>
    <col min="21" max="21" width="22" bestFit="1" customWidth="1"/>
    <col min="22" max="22" width="1.85546875" customWidth="1"/>
    <col min="23" max="23" width="17.85546875" bestFit="1" customWidth="1"/>
    <col min="24" max="24" width="29.28515625" bestFit="1" customWidth="1"/>
    <col min="25" max="25" width="33.140625" customWidth="1"/>
    <col min="26" max="26" width="2.28515625" customWidth="1"/>
    <col min="27" max="27" width="17.85546875" bestFit="1" customWidth="1"/>
    <col min="28" max="28" width="15.85546875" bestFit="1" customWidth="1"/>
    <col min="29" max="29" width="21.42578125" bestFit="1" customWidth="1"/>
    <col min="30" max="30" width="23.140625" customWidth="1"/>
    <col min="31" max="31" width="15.28515625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46192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46243</v>
      </c>
      <c r="C4" s="24">
        <v>210</v>
      </c>
      <c r="D4" s="24">
        <v>106</v>
      </c>
      <c r="F4" s="9" t="s">
        <v>816</v>
      </c>
      <c r="G4" s="81">
        <v>0</v>
      </c>
      <c r="H4" s="81">
        <v>13</v>
      </c>
      <c r="J4" s="39">
        <v>46243</v>
      </c>
      <c r="K4" s="13">
        <v>0.50476190476190474</v>
      </c>
      <c r="L4" s="13">
        <v>0.26666666666666666</v>
      </c>
      <c r="O4" s="9" t="s">
        <v>1575</v>
      </c>
      <c r="P4" s="13">
        <v>0.53773584905660377</v>
      </c>
      <c r="S4" s="39">
        <v>46243</v>
      </c>
      <c r="T4" s="81">
        <v>104</v>
      </c>
      <c r="U4" s="81">
        <v>121</v>
      </c>
      <c r="X4" t="s">
        <v>1582</v>
      </c>
      <c r="Y4" t="str">
        <f ca="1">+_xlfn.XLOOKUP(X2,S4:S500,U4:U500,"",0)</f>
        <v/>
      </c>
    </row>
    <row r="5" spans="2:32" x14ac:dyDescent="0.25">
      <c r="B5" s="39" t="s">
        <v>420</v>
      </c>
      <c r="C5" s="24">
        <v>210</v>
      </c>
      <c r="D5" s="24">
        <v>106</v>
      </c>
      <c r="F5" s="10">
        <v>33</v>
      </c>
      <c r="G5" s="81">
        <v>0</v>
      </c>
      <c r="H5" s="81">
        <v>13</v>
      </c>
      <c r="J5" s="39" t="s">
        <v>420</v>
      </c>
      <c r="K5" s="13">
        <v>0.50476190476190474</v>
      </c>
      <c r="L5" s="13">
        <v>0.26666666666666666</v>
      </c>
      <c r="O5" s="9" t="s">
        <v>1576</v>
      </c>
      <c r="P5" s="13">
        <v>3.7735849056603772E-2</v>
      </c>
      <c r="S5" s="39" t="s">
        <v>420</v>
      </c>
      <c r="T5" s="81">
        <v>104</v>
      </c>
      <c r="U5" s="81">
        <v>121</v>
      </c>
    </row>
    <row r="6" spans="2:32" x14ac:dyDescent="0.25">
      <c r="O6" s="9" t="s">
        <v>1577</v>
      </c>
      <c r="P6" s="13">
        <v>0.42452830188679247</v>
      </c>
    </row>
    <row r="7" spans="2:32" x14ac:dyDescent="0.25">
      <c r="O7" s="9" t="s">
        <v>420</v>
      </c>
      <c r="P7" s="13">
        <v>1</v>
      </c>
      <c r="X7" t="s">
        <v>1584</v>
      </c>
      <c r="Y7">
        <v>704</v>
      </c>
    </row>
    <row r="8" spans="2:32" x14ac:dyDescent="0.25">
      <c r="O8" s="8" t="s">
        <v>1574</v>
      </c>
      <c r="P8" t="s">
        <v>1580</v>
      </c>
      <c r="X8" t="s">
        <v>1585</v>
      </c>
      <c r="Y8">
        <f>+COUNTIF(AVANCE[% AVANCE],100%)</f>
        <v>44</v>
      </c>
    </row>
    <row r="9" spans="2:32" x14ac:dyDescent="0.25">
      <c r="X9" t="s">
        <v>1586</v>
      </c>
      <c r="Y9">
        <f>+Y7-Y8</f>
        <v>660</v>
      </c>
    </row>
    <row r="10" spans="2:32" x14ac:dyDescent="0.25">
      <c r="O10" s="8" t="s">
        <v>419</v>
      </c>
      <c r="P10" t="s">
        <v>1559</v>
      </c>
      <c r="X10" t="s">
        <v>1587</v>
      </c>
      <c r="Y10">
        <f>+AVERAGE(G4:G500)</f>
        <v>0</v>
      </c>
    </row>
    <row r="11" spans="2:32" x14ac:dyDescent="0.25">
      <c r="O11" s="9" t="s">
        <v>1577</v>
      </c>
      <c r="P11" s="13">
        <v>0.41509433962264153</v>
      </c>
      <c r="X11" t="s">
        <v>1588</v>
      </c>
      <c r="Y11" s="42" t="e">
        <f>+Y9/Y10</f>
        <v>#DIV/0!</v>
      </c>
    </row>
    <row r="12" spans="2:32" x14ac:dyDescent="0.25">
      <c r="O12" s="9" t="s">
        <v>1579</v>
      </c>
      <c r="P12" s="13">
        <v>0.58490566037735847</v>
      </c>
      <c r="W12" s="8" t="s">
        <v>826</v>
      </c>
      <c r="X12" t="s">
        <v>449</v>
      </c>
      <c r="Y12" s="1"/>
    </row>
    <row r="13" spans="2:32" x14ac:dyDescent="0.25">
      <c r="O13" s="9" t="s">
        <v>420</v>
      </c>
      <c r="P13" s="13">
        <v>1</v>
      </c>
      <c r="W13" s="8" t="s">
        <v>1578</v>
      </c>
      <c r="X13" t="s">
        <v>1577</v>
      </c>
      <c r="Y13" s="1"/>
    </row>
    <row r="15" spans="2:32" x14ac:dyDescent="0.25">
      <c r="W15" s="8" t="s">
        <v>419</v>
      </c>
      <c r="X15" t="s">
        <v>1657</v>
      </c>
      <c r="AF15"/>
    </row>
    <row r="16" spans="2:32" x14ac:dyDescent="0.25">
      <c r="W16" s="9" t="s">
        <v>114</v>
      </c>
      <c r="X16" s="81">
        <v>0</v>
      </c>
      <c r="AF16"/>
    </row>
    <row r="17" spans="23:36" x14ac:dyDescent="0.25">
      <c r="W17" s="9" t="s">
        <v>150</v>
      </c>
      <c r="X17" s="81">
        <v>0</v>
      </c>
      <c r="AF17"/>
    </row>
    <row r="18" spans="23:36" x14ac:dyDescent="0.25">
      <c r="W18" s="9" t="s">
        <v>75</v>
      </c>
      <c r="X18" s="81">
        <v>0</v>
      </c>
      <c r="AF18"/>
    </row>
    <row r="19" spans="23:36" x14ac:dyDescent="0.25">
      <c r="W19" s="9" t="s">
        <v>123</v>
      </c>
      <c r="X19" s="81">
        <v>0</v>
      </c>
      <c r="AF19"/>
    </row>
    <row r="20" spans="23:36" x14ac:dyDescent="0.25">
      <c r="W20" s="9" t="s">
        <v>198</v>
      </c>
      <c r="X20" s="81">
        <v>0</v>
      </c>
      <c r="AF20"/>
    </row>
    <row r="21" spans="23:36" x14ac:dyDescent="0.25">
      <c r="W21" s="9" t="s">
        <v>200</v>
      </c>
      <c r="X21" s="81">
        <v>0</v>
      </c>
      <c r="AF21"/>
    </row>
    <row r="22" spans="23:36" x14ac:dyDescent="0.25">
      <c r="W22" s="9" t="s">
        <v>835</v>
      </c>
      <c r="X22" s="81">
        <v>0</v>
      </c>
      <c r="AF22"/>
    </row>
    <row r="23" spans="23:36" x14ac:dyDescent="0.25">
      <c r="W23" s="9" t="s">
        <v>836</v>
      </c>
      <c r="X23" s="81">
        <v>0</v>
      </c>
      <c r="AF23"/>
    </row>
    <row r="24" spans="23:36" x14ac:dyDescent="0.25">
      <c r="W24" s="9" t="s">
        <v>176</v>
      </c>
      <c r="X24" s="81">
        <v>0</v>
      </c>
      <c r="AF24"/>
    </row>
    <row r="25" spans="23:36" x14ac:dyDescent="0.25">
      <c r="W25" s="9" t="s">
        <v>837</v>
      </c>
      <c r="X25" s="81">
        <v>0</v>
      </c>
      <c r="AF25"/>
    </row>
    <row r="26" spans="23:36" x14ac:dyDescent="0.25">
      <c r="W26" s="9" t="s">
        <v>224</v>
      </c>
      <c r="X26" s="81">
        <v>0</v>
      </c>
      <c r="AF26"/>
    </row>
    <row r="27" spans="23:36" x14ac:dyDescent="0.25">
      <c r="W27" s="9" t="s">
        <v>227</v>
      </c>
      <c r="X27" s="81">
        <v>0</v>
      </c>
    </row>
    <row r="28" spans="23:36" x14ac:dyDescent="0.25">
      <c r="W28" s="9" t="s">
        <v>838</v>
      </c>
      <c r="X28" s="81">
        <v>0</v>
      </c>
    </row>
    <row r="29" spans="23:36" x14ac:dyDescent="0.25">
      <c r="W29" s="9" t="s">
        <v>839</v>
      </c>
      <c r="X29" s="81">
        <v>0</v>
      </c>
    </row>
    <row r="30" spans="23:36" x14ac:dyDescent="0.25">
      <c r="W30" s="9" t="s">
        <v>840</v>
      </c>
      <c r="X30" s="81">
        <v>0</v>
      </c>
    </row>
    <row r="31" spans="23:36" x14ac:dyDescent="0.25">
      <c r="W31" s="9" t="s">
        <v>841</v>
      </c>
      <c r="X31" s="81">
        <v>0</v>
      </c>
      <c r="AF31" s="77"/>
      <c r="AG31" s="77"/>
      <c r="AH31" s="77"/>
      <c r="AI31" s="77"/>
      <c r="AJ31" s="77"/>
    </row>
    <row r="32" spans="23:36" x14ac:dyDescent="0.25">
      <c r="W32" s="9" t="s">
        <v>842</v>
      </c>
      <c r="X32" s="81">
        <v>0</v>
      </c>
      <c r="AF32" s="77"/>
      <c r="AG32" s="77"/>
      <c r="AH32" s="77"/>
      <c r="AI32" s="77"/>
      <c r="AJ32" s="77"/>
    </row>
    <row r="33" spans="23:36" x14ac:dyDescent="0.25">
      <c r="W33" s="9" t="s">
        <v>843</v>
      </c>
      <c r="X33" s="81">
        <v>0</v>
      </c>
      <c r="AF33" s="77"/>
      <c r="AG33" s="77"/>
      <c r="AH33" s="77"/>
      <c r="AI33" s="77"/>
      <c r="AJ33" s="77"/>
    </row>
    <row r="34" spans="23:36" x14ac:dyDescent="0.25">
      <c r="W34" s="9" t="s">
        <v>844</v>
      </c>
      <c r="X34" s="81">
        <v>0</v>
      </c>
      <c r="AF34" s="77"/>
      <c r="AG34" s="77"/>
      <c r="AH34" s="77"/>
      <c r="AI34" s="77"/>
      <c r="AJ34" s="77"/>
    </row>
    <row r="35" spans="23:36" x14ac:dyDescent="0.25">
      <c r="W35" s="9" t="s">
        <v>845</v>
      </c>
      <c r="X35" s="81">
        <v>0</v>
      </c>
      <c r="AF35" s="78"/>
      <c r="AG35" s="78"/>
      <c r="AH35" s="78"/>
      <c r="AI35" s="78"/>
      <c r="AJ35" s="78"/>
    </row>
    <row r="36" spans="23:36" ht="15" customHeight="1" x14ac:dyDescent="0.25">
      <c r="W36" s="9" t="s">
        <v>846</v>
      </c>
      <c r="X36" s="81">
        <v>0</v>
      </c>
      <c r="AF36" s="78"/>
      <c r="AG36" s="78"/>
      <c r="AH36" s="78"/>
      <c r="AI36" s="78"/>
      <c r="AJ36" s="78"/>
    </row>
    <row r="37" spans="23:36" ht="15" customHeight="1" x14ac:dyDescent="0.25">
      <c r="W37" s="9" t="s">
        <v>847</v>
      </c>
      <c r="X37" s="81">
        <v>0</v>
      </c>
      <c r="AF37" s="78"/>
      <c r="AG37" s="78"/>
      <c r="AH37" s="78"/>
      <c r="AI37" s="78"/>
      <c r="AJ37" s="78"/>
    </row>
    <row r="38" spans="23:36" ht="15" customHeight="1" x14ac:dyDescent="0.25">
      <c r="W38" s="9" t="s">
        <v>848</v>
      </c>
      <c r="X38" s="81">
        <v>0</v>
      </c>
      <c r="AD38" s="43"/>
    </row>
    <row r="39" spans="23:36" ht="15" customHeight="1" x14ac:dyDescent="0.25">
      <c r="W39" s="9" t="s">
        <v>220</v>
      </c>
      <c r="X39" s="81">
        <v>0</v>
      </c>
      <c r="AD39" s="43"/>
    </row>
    <row r="40" spans="23:36" ht="15" customHeight="1" x14ac:dyDescent="0.25">
      <c r="W40" s="9" t="s">
        <v>849</v>
      </c>
      <c r="X40" s="81">
        <v>0</v>
      </c>
      <c r="AD40" s="43"/>
    </row>
    <row r="41" spans="23:36" ht="15" customHeight="1" x14ac:dyDescent="0.25">
      <c r="W41" s="9" t="s">
        <v>850</v>
      </c>
      <c r="X41" s="81">
        <v>0</v>
      </c>
    </row>
    <row r="42" spans="23:36" x14ac:dyDescent="0.25">
      <c r="W42" s="9" t="s">
        <v>851</v>
      </c>
      <c r="X42" s="81">
        <v>0</v>
      </c>
    </row>
    <row r="43" spans="23:36" x14ac:dyDescent="0.25">
      <c r="W43" s="9" t="s">
        <v>852</v>
      </c>
      <c r="X43" s="81">
        <v>0</v>
      </c>
    </row>
    <row r="44" spans="23:36" x14ac:dyDescent="0.25">
      <c r="W44" s="9" t="s">
        <v>853</v>
      </c>
      <c r="X44" s="81">
        <v>0</v>
      </c>
    </row>
    <row r="45" spans="23:36" x14ac:dyDescent="0.25">
      <c r="W45" s="9" t="s">
        <v>854</v>
      </c>
      <c r="X45" s="81">
        <v>0</v>
      </c>
    </row>
    <row r="46" spans="23:36" x14ac:dyDescent="0.25">
      <c r="W46" s="9" t="s">
        <v>855</v>
      </c>
      <c r="X46" s="81">
        <v>0</v>
      </c>
    </row>
    <row r="47" spans="23:36" x14ac:dyDescent="0.25">
      <c r="W47" s="9" t="s">
        <v>856</v>
      </c>
      <c r="X47" s="81">
        <v>0</v>
      </c>
    </row>
    <row r="48" spans="23:36" x14ac:dyDescent="0.25">
      <c r="W48" s="9" t="s">
        <v>858</v>
      </c>
      <c r="X48" s="81">
        <v>0</v>
      </c>
    </row>
    <row r="49" spans="23:24" x14ac:dyDescent="0.25">
      <c r="W49" s="9" t="s">
        <v>859</v>
      </c>
      <c r="X49" s="81">
        <v>0</v>
      </c>
    </row>
    <row r="50" spans="23:24" x14ac:dyDescent="0.25">
      <c r="W50" s="9" t="s">
        <v>860</v>
      </c>
      <c r="X50" s="81">
        <v>0</v>
      </c>
    </row>
    <row r="51" spans="23:24" x14ac:dyDescent="0.25">
      <c r="W51" s="9" t="s">
        <v>861</v>
      </c>
      <c r="X51" s="81">
        <v>0</v>
      </c>
    </row>
    <row r="52" spans="23:24" x14ac:dyDescent="0.25">
      <c r="W52" s="9" t="s">
        <v>862</v>
      </c>
      <c r="X52" s="81">
        <v>0</v>
      </c>
    </row>
    <row r="53" spans="23:24" x14ac:dyDescent="0.25">
      <c r="W53" s="9" t="s">
        <v>863</v>
      </c>
      <c r="X53" s="81">
        <v>0</v>
      </c>
    </row>
    <row r="54" spans="23:24" x14ac:dyDescent="0.25">
      <c r="W54" s="9" t="s">
        <v>865</v>
      </c>
      <c r="X54" s="81">
        <v>0</v>
      </c>
    </row>
    <row r="55" spans="23:24" x14ac:dyDescent="0.25">
      <c r="W55" s="9" t="s">
        <v>866</v>
      </c>
      <c r="X55" s="81">
        <v>0</v>
      </c>
    </row>
    <row r="56" spans="23:24" x14ac:dyDescent="0.25">
      <c r="W56" s="9" t="s">
        <v>867</v>
      </c>
      <c r="X56" s="81">
        <v>0</v>
      </c>
    </row>
    <row r="57" spans="23:24" x14ac:dyDescent="0.25">
      <c r="W57" s="9" t="s">
        <v>869</v>
      </c>
      <c r="X57" s="81">
        <v>0</v>
      </c>
    </row>
    <row r="58" spans="23:24" x14ac:dyDescent="0.25">
      <c r="W58" s="9" t="s">
        <v>870</v>
      </c>
      <c r="X58" s="81">
        <v>0</v>
      </c>
    </row>
    <row r="59" spans="23:24" x14ac:dyDescent="0.25">
      <c r="W59" s="9" t="s">
        <v>874</v>
      </c>
      <c r="X59" s="81">
        <v>0</v>
      </c>
    </row>
    <row r="60" spans="23:24" x14ac:dyDescent="0.25">
      <c r="W60" s="9" t="s">
        <v>420</v>
      </c>
      <c r="X60" s="81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46243</v>
      </c>
      <c r="C504" s="81">
        <v>165</v>
      </c>
      <c r="D504" s="81">
        <v>44</v>
      </c>
      <c r="F504" s="9" t="s">
        <v>1561</v>
      </c>
      <c r="G504" s="81">
        <v>4</v>
      </c>
      <c r="J504" s="9">
        <v>33</v>
      </c>
      <c r="K504" s="81">
        <v>0</v>
      </c>
      <c r="L504" s="24">
        <v>13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 t="s">
        <v>420</v>
      </c>
      <c r="C505" s="81">
        <v>165</v>
      </c>
      <c r="D505" s="81">
        <v>44</v>
      </c>
      <c r="F505" s="9" t="s">
        <v>1562</v>
      </c>
      <c r="G505" s="81">
        <v>5</v>
      </c>
      <c r="J505" s="9" t="s">
        <v>420</v>
      </c>
      <c r="K505" s="81">
        <v>0</v>
      </c>
      <c r="L505" s="24">
        <v>13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F506" s="9" t="s">
        <v>1563</v>
      </c>
      <c r="G506" s="81">
        <v>9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F507" s="9" t="s">
        <v>1564</v>
      </c>
      <c r="G507" s="81">
        <v>12</v>
      </c>
      <c r="O507" s="9" t="s">
        <v>455</v>
      </c>
      <c r="P507" s="13">
        <v>0.96211538461538448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F508" s="9" t="s">
        <v>1565</v>
      </c>
      <c r="G508" s="81">
        <v>16</v>
      </c>
      <c r="O508" s="9" t="s">
        <v>781</v>
      </c>
      <c r="P508" s="13">
        <v>0.80616666666666636</v>
      </c>
      <c r="S508" s="9" t="s">
        <v>1596</v>
      </c>
      <c r="T508" s="13">
        <v>0.1241</v>
      </c>
      <c r="U508" s="13">
        <v>0.16602659701966191</v>
      </c>
      <c r="W508" s="9" t="s">
        <v>1596</v>
      </c>
      <c r="X508" s="71">
        <v>3520.3074844418165</v>
      </c>
      <c r="Y508" s="72">
        <v>2631.3263456667273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F509" s="9" t="s">
        <v>1568</v>
      </c>
      <c r="G509" s="81">
        <v>44</v>
      </c>
      <c r="O509" s="9" t="s">
        <v>1596</v>
      </c>
      <c r="P509" s="13">
        <v>0.40774999999999978</v>
      </c>
      <c r="S509" s="9" t="s">
        <v>420</v>
      </c>
      <c r="T509" s="13">
        <v>0.1241</v>
      </c>
      <c r="U509" s="13">
        <v>0.16602659701966191</v>
      </c>
      <c r="W509" s="9" t="s">
        <v>420</v>
      </c>
      <c r="X509" s="71">
        <v>3520.3074844418165</v>
      </c>
      <c r="Y509" s="72">
        <v>2631.3263456667273</v>
      </c>
      <c r="AA509" s="9" t="s">
        <v>1596</v>
      </c>
      <c r="AB509" s="72">
        <v>1314.0587200762486</v>
      </c>
      <c r="AC509" s="75">
        <v>664.66415316441226</v>
      </c>
    </row>
    <row r="510" spans="2:29" x14ac:dyDescent="0.25">
      <c r="F510" s="9" t="s">
        <v>420</v>
      </c>
      <c r="G510" s="81">
        <v>90</v>
      </c>
      <c r="O510" s="9" t="s">
        <v>420</v>
      </c>
      <c r="P510" s="13">
        <v>0.12408380681818186</v>
      </c>
      <c r="AA510" s="9" t="s">
        <v>420</v>
      </c>
      <c r="AB510" s="72">
        <v>10521.30339419924</v>
      </c>
      <c r="AC510" s="75" t="e">
        <v>#VALUE!</v>
      </c>
    </row>
    <row r="516" spans="33:36" x14ac:dyDescent="0.25">
      <c r="AG516" s="73">
        <f>+GETPIVOTDATA("% AVANCE",$O$503)</f>
        <v>0.12408380681818186</v>
      </c>
      <c r="AH516" s="73">
        <f>+AI516-AG516</f>
        <v>0.87591619318181813</v>
      </c>
      <c r="AI516" s="73">
        <v>1</v>
      </c>
      <c r="AJ516" s="52"/>
    </row>
    <row r="707" spans="2:32" s="46" customFormat="1" x14ac:dyDescent="0.25">
      <c r="B707"/>
      <c r="C707"/>
      <c r="D707"/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1"/>
  <sheetViews>
    <sheetView showGridLines="0" topLeftCell="Z28" zoomScale="80" zoomScaleNormal="80" workbookViewId="0">
      <selection activeCell="AK191" sqref="AK191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92.078770680056039</v>
      </c>
    </row>
    <row r="6" spans="2:55" x14ac:dyDescent="0.25">
      <c r="B6" s="9" t="s">
        <v>550</v>
      </c>
      <c r="C6" s="24">
        <v>81.712413650807875</v>
      </c>
    </row>
    <row r="7" spans="2:55" x14ac:dyDescent="0.25">
      <c r="B7" s="9" t="s">
        <v>540</v>
      </c>
      <c r="C7" s="24">
        <v>103.74765680883485</v>
      </c>
    </row>
    <row r="8" spans="2:55" x14ac:dyDescent="0.25">
      <c r="B8" s="9" t="s">
        <v>544</v>
      </c>
      <c r="C8" s="24">
        <v>51.236870551921072</v>
      </c>
    </row>
    <row r="9" spans="2:55" x14ac:dyDescent="0.25">
      <c r="B9" s="9" t="s">
        <v>533</v>
      </c>
      <c r="C9" s="24">
        <v>16.213203627704313</v>
      </c>
    </row>
    <row r="10" spans="2:55" x14ac:dyDescent="0.25">
      <c r="B10" s="9" t="s">
        <v>543</v>
      </c>
      <c r="C10" s="24">
        <v>48.678955453148987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84.368816778789082</v>
      </c>
    </row>
    <row r="13" spans="2:55" x14ac:dyDescent="0.25">
      <c r="B13" s="9" t="s">
        <v>541</v>
      </c>
      <c r="C13" s="24">
        <v>148.68686868686865</v>
      </c>
    </row>
    <row r="14" spans="2:55" x14ac:dyDescent="0.25">
      <c r="B14" s="9" t="s">
        <v>535</v>
      </c>
      <c r="C14" s="24">
        <v>107.82106782106787</v>
      </c>
      <c r="AH14" s="7">
        <f>+GETPIVOTDATA(" % AVANCE TOTAL",$B$526)</f>
        <v>0.13678381755778932</v>
      </c>
      <c r="AI14" s="7">
        <f>+AJ14-AH14</f>
        <v>0.86321618244221066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59.059198147344063</v>
      </c>
      <c r="BA15" t="str">
        <f t="shared" ref="BA15:BA34" si="0">+B262</f>
        <v>PINO 2X6X320</v>
      </c>
      <c r="BB15" s="7">
        <f t="shared" ref="BB15:BB34" si="1">+C262</f>
        <v>-0.27760981123540751</v>
      </c>
      <c r="BC15" s="2">
        <f t="shared" ref="BC15:BC34" si="2">+D262</f>
        <v>22944301</v>
      </c>
    </row>
    <row r="16" spans="2:55" x14ac:dyDescent="0.25">
      <c r="B16" s="9" t="s">
        <v>537</v>
      </c>
      <c r="C16" s="24">
        <v>98.646616541353325</v>
      </c>
      <c r="BA16" t="str">
        <f t="shared" si="0"/>
        <v>CUBREJUNTA</v>
      </c>
      <c r="BB16" s="7">
        <f t="shared" si="1"/>
        <v>-0.25759874220644718</v>
      </c>
      <c r="BC16" s="2">
        <f t="shared" si="2"/>
        <v>5295855</v>
      </c>
    </row>
    <row r="17" spans="2:55" x14ac:dyDescent="0.25">
      <c r="B17" s="9" t="s">
        <v>547</v>
      </c>
      <c r="C17" s="24">
        <v>139.59595959595961</v>
      </c>
      <c r="BA17" t="str">
        <f t="shared" si="0"/>
        <v>OSB 11MM</v>
      </c>
      <c r="BB17" s="7">
        <f t="shared" si="1"/>
        <v>-0.20755436159817942</v>
      </c>
      <c r="BC17" s="2">
        <f t="shared" si="2"/>
        <v>14808508</v>
      </c>
    </row>
    <row r="18" spans="2:55" x14ac:dyDescent="0.25">
      <c r="B18" s="9" t="s">
        <v>536</v>
      </c>
      <c r="C18" s="24">
        <v>28.54299928926795</v>
      </c>
      <c r="BA18" t="str">
        <f t="shared" si="0"/>
        <v>PINO 3X8X320</v>
      </c>
      <c r="BB18" s="7">
        <f t="shared" si="1"/>
        <v>-0.19585211151897863</v>
      </c>
      <c r="BC18" s="2">
        <f t="shared" si="2"/>
        <v>13713845</v>
      </c>
    </row>
    <row r="19" spans="2:55" x14ac:dyDescent="0.25">
      <c r="B19" s="9" t="s">
        <v>528</v>
      </c>
      <c r="C19" s="24">
        <v>140.95238095238093</v>
      </c>
      <c r="BA19" t="str">
        <f t="shared" si="0"/>
        <v>PINO 2X6X400</v>
      </c>
      <c r="BB19" s="7">
        <f t="shared" si="1"/>
        <v>-0.18783487390938003</v>
      </c>
      <c r="BC19" s="2">
        <f t="shared" si="2"/>
        <v>49768122</v>
      </c>
    </row>
    <row r="20" spans="2:55" x14ac:dyDescent="0.25">
      <c r="B20" s="9" t="s">
        <v>534</v>
      </c>
      <c r="C20" s="24">
        <v>99.835796387520531</v>
      </c>
      <c r="BA20" t="str">
        <f t="shared" si="0"/>
        <v>VOLCANITA EMPAPELADA CIELO</v>
      </c>
      <c r="BB20" s="7">
        <f t="shared" si="1"/>
        <v>-0.17890895084818992</v>
      </c>
      <c r="BC20" s="2">
        <f t="shared" si="2"/>
        <v>21504261</v>
      </c>
    </row>
    <row r="21" spans="2:55" x14ac:dyDescent="0.25">
      <c r="B21" s="9" t="s">
        <v>532</v>
      </c>
      <c r="C21" s="24">
        <v>44.761904761904752</v>
      </c>
      <c r="L21" s="3"/>
      <c r="BA21" t="str">
        <f t="shared" si="0"/>
        <v>SIMPLISIMA</v>
      </c>
      <c r="BB21" s="7">
        <f t="shared" si="1"/>
        <v>-0.17859236862408612</v>
      </c>
      <c r="BC21" s="2">
        <f t="shared" si="2"/>
        <v>10231413</v>
      </c>
    </row>
    <row r="22" spans="2:55" x14ac:dyDescent="0.25">
      <c r="B22" s="9" t="s">
        <v>590</v>
      </c>
      <c r="C22" s="24">
        <v>122.17687074829932</v>
      </c>
      <c r="L22" s="3"/>
      <c r="BA22" t="str">
        <f t="shared" si="0"/>
        <v>PAPEL KRAFT</v>
      </c>
      <c r="BB22" s="7">
        <f t="shared" si="1"/>
        <v>-0.17254753504183318</v>
      </c>
      <c r="BC22" s="2">
        <f t="shared" si="2"/>
        <v>13290445</v>
      </c>
    </row>
    <row r="23" spans="2:55" x14ac:dyDescent="0.25">
      <c r="B23" s="9" t="s">
        <v>545</v>
      </c>
      <c r="C23" s="24">
        <v>119.45808182427902</v>
      </c>
      <c r="L23" s="7"/>
      <c r="BA23" t="str">
        <f t="shared" si="0"/>
        <v>AISLAN GLASS 90MM</v>
      </c>
      <c r="BB23" s="7">
        <f t="shared" si="1"/>
        <v>-0.16782134825513617</v>
      </c>
      <c r="BC23" s="2">
        <f t="shared" si="2"/>
        <v>13356319</v>
      </c>
    </row>
    <row r="24" spans="2:55" x14ac:dyDescent="0.25">
      <c r="B24" s="9" t="s">
        <v>539</v>
      </c>
      <c r="C24" s="24">
        <v>107.84914010720459</v>
      </c>
      <c r="BA24" t="str">
        <f t="shared" si="0"/>
        <v>HOLDOWN PB2</v>
      </c>
      <c r="BB24" s="7">
        <f t="shared" si="1"/>
        <v>-0.16731884024979005</v>
      </c>
      <c r="BC24" s="2">
        <f t="shared" si="2"/>
        <v>32514881</v>
      </c>
    </row>
    <row r="25" spans="2:55" x14ac:dyDescent="0.25">
      <c r="B25" s="9" t="s">
        <v>549</v>
      </c>
      <c r="C25" s="24">
        <v>102.54761904761905</v>
      </c>
      <c r="BA25" t="str">
        <f t="shared" si="0"/>
        <v>TORNILLO SIMPSON 6"</v>
      </c>
      <c r="BB25" s="7">
        <f t="shared" si="1"/>
        <v>-0.1596421512384586</v>
      </c>
      <c r="BC25" s="2">
        <f t="shared" si="2"/>
        <v>28064712</v>
      </c>
    </row>
    <row r="26" spans="2:55" x14ac:dyDescent="0.25">
      <c r="B26" s="9" t="s">
        <v>530</v>
      </c>
      <c r="C26" s="24">
        <v>89.523809523809518</v>
      </c>
      <c r="BA26" t="str">
        <f t="shared" si="0"/>
        <v>HOLDOWN PB1</v>
      </c>
      <c r="BB26" s="7">
        <f t="shared" si="1"/>
        <v>-0.1593629099328836</v>
      </c>
      <c r="BC26" s="2">
        <f t="shared" si="2"/>
        <v>53852106</v>
      </c>
    </row>
    <row r="27" spans="2:55" x14ac:dyDescent="0.25">
      <c r="B27" s="9" t="s">
        <v>529</v>
      </c>
      <c r="C27" s="24">
        <v>89.523809523809518</v>
      </c>
      <c r="BA27" t="str">
        <f t="shared" si="0"/>
        <v>SMARTPANEL</v>
      </c>
      <c r="BB27" s="7">
        <f t="shared" si="1"/>
        <v>-0.15612396477097734</v>
      </c>
      <c r="BC27" s="2">
        <f t="shared" si="2"/>
        <v>60094732</v>
      </c>
    </row>
    <row r="28" spans="2:55" x14ac:dyDescent="0.25">
      <c r="B28" s="9" t="s">
        <v>542</v>
      </c>
      <c r="C28" s="24">
        <v>91.364545818327343</v>
      </c>
      <c r="BA28" t="str">
        <f t="shared" si="0"/>
        <v>OSB 9.5</v>
      </c>
      <c r="BB28" s="7">
        <f t="shared" si="1"/>
        <v>-0.15384196909019865</v>
      </c>
      <c r="BC28" s="2">
        <f t="shared" si="2"/>
        <v>49570780</v>
      </c>
    </row>
    <row r="29" spans="2:55" x14ac:dyDescent="0.25">
      <c r="B29" s="9" t="s">
        <v>548</v>
      </c>
      <c r="C29" s="24">
        <v>134.8853615520282</v>
      </c>
      <c r="BA29" t="str">
        <f t="shared" si="0"/>
        <v>PINO 2X4X320</v>
      </c>
      <c r="BB29" s="7">
        <f t="shared" si="1"/>
        <v>-0.1526121068740709</v>
      </c>
      <c r="BC29" s="2">
        <f t="shared" si="2"/>
        <v>51467953</v>
      </c>
    </row>
    <row r="30" spans="2:55" x14ac:dyDescent="0.25">
      <c r="B30" s="9" t="s">
        <v>300</v>
      </c>
      <c r="C30" s="24">
        <v>94.331065759637184</v>
      </c>
      <c r="BA30" t="str">
        <f t="shared" si="0"/>
        <v>TERCIADO FENOLICO</v>
      </c>
      <c r="BB30" s="7">
        <f t="shared" si="1"/>
        <v>-0.1483666261810237</v>
      </c>
      <c r="BC30" s="2">
        <f t="shared" si="2"/>
        <v>37819229</v>
      </c>
    </row>
    <row r="31" spans="2:55" x14ac:dyDescent="0.25">
      <c r="B31" s="9" t="s">
        <v>552</v>
      </c>
      <c r="C31" s="24">
        <v>105.39682539682539</v>
      </c>
      <c r="BA31" t="str">
        <f t="shared" si="0"/>
        <v>VENTANA V-01</v>
      </c>
      <c r="BB31" s="7">
        <f t="shared" si="1"/>
        <v>-0.13838311400712389</v>
      </c>
      <c r="BC31" s="2">
        <f t="shared" si="2"/>
        <v>28603076</v>
      </c>
    </row>
    <row r="32" spans="2:55" x14ac:dyDescent="0.25">
      <c r="B32" s="9" t="s">
        <v>551</v>
      </c>
      <c r="C32" s="24">
        <v>107.35930735930735</v>
      </c>
      <c r="BA32" t="str">
        <f t="shared" si="0"/>
        <v>AISLAN GLASS 140MM</v>
      </c>
      <c r="BB32" s="7">
        <f t="shared" si="1"/>
        <v>-0.13450668981832503</v>
      </c>
      <c r="BC32" s="2">
        <f t="shared" si="2"/>
        <v>9441566</v>
      </c>
    </row>
    <row r="33" spans="2:55" x14ac:dyDescent="0.25">
      <c r="B33" s="9" t="s">
        <v>420</v>
      </c>
      <c r="C33" s="24">
        <v>2510.3559163960767</v>
      </c>
      <c r="BA33" t="str">
        <f t="shared" si="0"/>
        <v>VOLCOGLASS</v>
      </c>
      <c r="BB33" s="7">
        <f t="shared" si="1"/>
        <v>-0.13338933396044594</v>
      </c>
      <c r="BC33" s="2">
        <f t="shared" si="2"/>
        <v>15495874</v>
      </c>
    </row>
    <row r="34" spans="2:55" hidden="1" x14ac:dyDescent="0.25">
      <c r="BA34" t="str">
        <f t="shared" si="0"/>
        <v>MEMBRANA PVC</v>
      </c>
      <c r="BB34" s="7">
        <f t="shared" si="1"/>
        <v>-0.13184576324466502</v>
      </c>
      <c r="BC34" s="2">
        <f t="shared" si="2"/>
        <v>9248277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1583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523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4.0808273354842065E-2</v>
      </c>
    </row>
    <row r="175" spans="2:46" x14ac:dyDescent="0.25">
      <c r="B175" s="9" t="s">
        <v>279</v>
      </c>
      <c r="C175" s="13">
        <v>3.1002783565771675E-2</v>
      </c>
    </row>
    <row r="176" spans="2:46" x14ac:dyDescent="0.25">
      <c r="B176" s="9" t="s">
        <v>39</v>
      </c>
      <c r="C176" s="13">
        <v>1.8532361672634126E-2</v>
      </c>
    </row>
    <row r="177" spans="2:55" x14ac:dyDescent="0.25">
      <c r="B177" s="9" t="s">
        <v>83</v>
      </c>
      <c r="C177" s="13">
        <v>5.5656871387428693E-3</v>
      </c>
    </row>
    <row r="178" spans="2:55" x14ac:dyDescent="0.25">
      <c r="B178" s="9" t="s">
        <v>249</v>
      </c>
      <c r="C178" s="13">
        <v>1.7538438442898773E-2</v>
      </c>
    </row>
    <row r="179" spans="2:55" x14ac:dyDescent="0.25">
      <c r="B179" s="9" t="s">
        <v>40</v>
      </c>
      <c r="C179" s="13">
        <v>4.1571175121255279E-2</v>
      </c>
    </row>
    <row r="180" spans="2:55" x14ac:dyDescent="0.25">
      <c r="B180" s="9" t="s">
        <v>41</v>
      </c>
      <c r="C180" s="13">
        <v>4.2484510401738257E-2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1.6031348307152461E-2</v>
      </c>
      <c r="BA181" t="str">
        <f t="shared" ref="BA181:BA189" si="3">+B422</f>
        <v>CERRADURA DE EMB 85000 MULTIPLE C/REC</v>
      </c>
      <c r="BB181" s="7">
        <f t="shared" ref="BB181:BB189" si="4">+C422</f>
        <v>0.44252002473722274</v>
      </c>
      <c r="BC181" s="2">
        <f t="shared" ref="BC181:BC189" si="5">+D422</f>
        <v>520734</v>
      </c>
    </row>
    <row r="182" spans="2:55" x14ac:dyDescent="0.25">
      <c r="B182" s="9" t="s">
        <v>256</v>
      </c>
      <c r="C182" s="13">
        <v>3.2147890450558374E-2</v>
      </c>
      <c r="BA182" t="str">
        <f t="shared" si="3"/>
        <v>ESPEJO RECTO AL. BLANCO DE 50x70 CMS</v>
      </c>
      <c r="BB182" s="7">
        <f t="shared" si="4"/>
        <v>0.12645368291320502</v>
      </c>
      <c r="BC182" s="2">
        <f t="shared" si="5"/>
        <v>865168</v>
      </c>
    </row>
    <row r="183" spans="2:55" x14ac:dyDescent="0.25">
      <c r="B183" s="9" t="s">
        <v>247</v>
      </c>
      <c r="C183" s="13">
        <v>9.977131273317983E-3</v>
      </c>
      <c r="BA183" t="str">
        <f t="shared" si="3"/>
        <v>MANILLA JUEGO 2816-C 19MM REVERSIBLE SIN BOC.</v>
      </c>
      <c r="BB183" s="7">
        <f t="shared" si="4"/>
        <v>6.9027471087296455E-2</v>
      </c>
      <c r="BC183" s="2">
        <f t="shared" si="5"/>
        <v>354545</v>
      </c>
    </row>
    <row r="184" spans="2:55" x14ac:dyDescent="0.25">
      <c r="B184" s="9" t="s">
        <v>126</v>
      </c>
      <c r="C184" s="13">
        <v>0</v>
      </c>
      <c r="BA184" t="str">
        <f t="shared" si="3"/>
        <v>V03- VENTANA BAÑO PROYECTANTE (550X550 MM)</v>
      </c>
      <c r="BB184" s="7">
        <f t="shared" si="4"/>
        <v>3.1915031236718461E-2</v>
      </c>
      <c r="BC184" s="2">
        <f t="shared" si="5"/>
        <v>5624894</v>
      </c>
    </row>
    <row r="185" spans="2:55" x14ac:dyDescent="0.25">
      <c r="B185" s="9" t="s">
        <v>356</v>
      </c>
      <c r="C185" s="13">
        <v>0</v>
      </c>
      <c r="BA185" t="str">
        <f t="shared" si="3"/>
        <v>CILINDRO 03 LLAVE/LLAVE 70MM (35X35) AI</v>
      </c>
      <c r="BB185" s="7">
        <f t="shared" si="4"/>
        <v>2.7136019011710255E-2</v>
      </c>
      <c r="BC185" s="2">
        <f t="shared" si="5"/>
        <v>392172</v>
      </c>
    </row>
    <row r="186" spans="2:55" x14ac:dyDescent="0.25">
      <c r="B186" s="9" t="s">
        <v>246</v>
      </c>
      <c r="C186" s="13">
        <v>2.3016441725392734E-2</v>
      </c>
      <c r="BA186" t="str">
        <f t="shared" si="3"/>
        <v>AISLAN ROCA 90 MM D: 32 KG/M3 DE 0.375x1.200 MM (5.4 M2) SKU 3000481</v>
      </c>
      <c r="BB186" s="7">
        <f t="shared" si="4"/>
        <v>1.5625058477079623E-2</v>
      </c>
      <c r="BC186" s="2">
        <f t="shared" si="5"/>
        <v>9425112</v>
      </c>
    </row>
    <row r="187" spans="2:55" x14ac:dyDescent="0.25">
      <c r="B187" s="9" t="s">
        <v>323</v>
      </c>
      <c r="C187" s="13">
        <v>4.6332802692552709E-2</v>
      </c>
      <c r="BA187" t="str">
        <f t="shared" si="3"/>
        <v>Total general</v>
      </c>
      <c r="BB187" s="7">
        <f t="shared" si="4"/>
        <v>0.71267728746323256</v>
      </c>
      <c r="BC187" s="2">
        <f t="shared" si="5"/>
        <v>17182625</v>
      </c>
    </row>
    <row r="188" spans="2:55" x14ac:dyDescent="0.25">
      <c r="B188" s="9" t="s">
        <v>115</v>
      </c>
      <c r="C188" s="13">
        <v>5.8396460057176428E-2</v>
      </c>
      <c r="BA188">
        <f t="shared" si="3"/>
        <v>0</v>
      </c>
      <c r="BB188" s="7">
        <f t="shared" si="4"/>
        <v>0</v>
      </c>
      <c r="BC188" s="2">
        <f t="shared" si="5"/>
        <v>0</v>
      </c>
    </row>
    <row r="189" spans="2:55" x14ac:dyDescent="0.25">
      <c r="B189" s="9" t="s">
        <v>22</v>
      </c>
      <c r="C189" s="13">
        <v>5.9105932979271088E-2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167</v>
      </c>
      <c r="C190" s="13">
        <v>3.901531194435439E-2</v>
      </c>
    </row>
    <row r="191" spans="2:55" x14ac:dyDescent="0.25">
      <c r="B191" s="9" t="s">
        <v>72</v>
      </c>
      <c r="C191" s="13">
        <v>4.957946119819126E-2</v>
      </c>
    </row>
    <row r="192" spans="2:55" x14ac:dyDescent="0.25">
      <c r="B192" s="9" t="s">
        <v>17</v>
      </c>
      <c r="C192" s="13">
        <v>4.2700286678393234E-2</v>
      </c>
    </row>
    <row r="193" spans="2:3" x14ac:dyDescent="0.25">
      <c r="B193" s="9" t="s">
        <v>80</v>
      </c>
      <c r="C193" s="13">
        <v>6.3217666227144725E-2</v>
      </c>
    </row>
    <row r="194" spans="2:3" x14ac:dyDescent="0.25">
      <c r="B194" s="9" t="s">
        <v>37</v>
      </c>
      <c r="C194" s="13">
        <v>4.8250705022640623E-2</v>
      </c>
    </row>
    <row r="195" spans="2:3" x14ac:dyDescent="0.25">
      <c r="B195" s="9" t="s">
        <v>197</v>
      </c>
      <c r="C195" s="13">
        <v>5.5958859036696278E-2</v>
      </c>
    </row>
    <row r="196" spans="2:3" x14ac:dyDescent="0.25">
      <c r="B196" s="9" t="s">
        <v>204</v>
      </c>
      <c r="C196" s="13">
        <v>3.5211081143836614E-2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4.2713415369445389E-2</v>
      </c>
    </row>
    <row r="199" spans="2:3" x14ac:dyDescent="0.25">
      <c r="B199" s="9" t="s">
        <v>30</v>
      </c>
      <c r="C199" s="13">
        <v>4.0255768312767469E-2</v>
      </c>
    </row>
    <row r="200" spans="2:3" x14ac:dyDescent="0.25">
      <c r="B200" s="9" t="s">
        <v>297</v>
      </c>
      <c r="C200" s="13">
        <v>3.439832392501839E-2</v>
      </c>
    </row>
    <row r="201" spans="2:3" x14ac:dyDescent="0.25">
      <c r="B201" s="9" t="s">
        <v>289</v>
      </c>
      <c r="C201" s="13">
        <v>3.4398323925018397E-2</v>
      </c>
    </row>
    <row r="202" spans="2:3" x14ac:dyDescent="0.25">
      <c r="B202" s="9" t="s">
        <v>287</v>
      </c>
      <c r="C202" s="13">
        <v>3.4398323925018397E-2</v>
      </c>
    </row>
    <row r="203" spans="2:3" x14ac:dyDescent="0.25">
      <c r="B203" s="9" t="s">
        <v>338</v>
      </c>
      <c r="C203" s="13">
        <v>8.5999205869276784E-4</v>
      </c>
    </row>
    <row r="204" spans="2:3" x14ac:dyDescent="0.25">
      <c r="B204" s="9" t="s">
        <v>316</v>
      </c>
      <c r="C204" s="13">
        <v>3.6531244049477114E-2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-0.27760981123540751</v>
      </c>
      <c r="D262" s="14">
        <v>22944301</v>
      </c>
    </row>
    <row r="263" spans="2:4" x14ac:dyDescent="0.25">
      <c r="B263" s="9" t="s">
        <v>543</v>
      </c>
      <c r="C263" s="13">
        <v>-0.25759874220644718</v>
      </c>
      <c r="D263" s="14">
        <v>5295855</v>
      </c>
    </row>
    <row r="264" spans="2:4" x14ac:dyDescent="0.25">
      <c r="B264" s="9" t="s">
        <v>541</v>
      </c>
      <c r="C264" s="13">
        <v>-0.20755436159817942</v>
      </c>
      <c r="D264" s="14">
        <v>14808508</v>
      </c>
    </row>
    <row r="265" spans="2:4" x14ac:dyDescent="0.25">
      <c r="B265" s="9" t="s">
        <v>528</v>
      </c>
      <c r="C265" s="13">
        <v>-0.19585211151897863</v>
      </c>
      <c r="D265" s="14">
        <v>13713845</v>
      </c>
    </row>
    <row r="266" spans="2:4" x14ac:dyDescent="0.25">
      <c r="B266" s="9" t="s">
        <v>547</v>
      </c>
      <c r="C266" s="13">
        <v>-0.18783487390938003</v>
      </c>
      <c r="D266" s="14">
        <v>49768122</v>
      </c>
    </row>
    <row r="267" spans="2:4" x14ac:dyDescent="0.25">
      <c r="B267" s="9" t="s">
        <v>548</v>
      </c>
      <c r="C267" s="13">
        <v>-0.17890895084818992</v>
      </c>
      <c r="D267" s="14">
        <v>21504261</v>
      </c>
    </row>
    <row r="268" spans="2:4" x14ac:dyDescent="0.25">
      <c r="B268" s="9" t="s">
        <v>590</v>
      </c>
      <c r="C268" s="13">
        <v>-0.17859236862408612</v>
      </c>
      <c r="D268" s="14">
        <v>10231413</v>
      </c>
    </row>
    <row r="269" spans="2:4" x14ac:dyDescent="0.25">
      <c r="B269" s="9" t="s">
        <v>2008</v>
      </c>
      <c r="C269" s="13">
        <v>-0.17254753504183318</v>
      </c>
      <c r="D269" s="14">
        <v>13290445</v>
      </c>
    </row>
    <row r="270" spans="2:4" x14ac:dyDescent="0.25">
      <c r="B270" s="9" t="s">
        <v>540</v>
      </c>
      <c r="C270" s="13">
        <v>-0.16782134825513617</v>
      </c>
      <c r="D270" s="14">
        <v>13356319</v>
      </c>
    </row>
    <row r="271" spans="2:4" x14ac:dyDescent="0.25">
      <c r="B271" s="9" t="s">
        <v>748</v>
      </c>
      <c r="C271" s="13">
        <v>-0.16731884024979005</v>
      </c>
      <c r="D271" s="14">
        <v>32514881</v>
      </c>
    </row>
    <row r="272" spans="2:4" x14ac:dyDescent="0.25">
      <c r="B272" s="9" t="s">
        <v>549</v>
      </c>
      <c r="C272" s="13">
        <v>-0.1596421512384586</v>
      </c>
      <c r="D272" s="14">
        <v>28064712</v>
      </c>
    </row>
    <row r="273" spans="2:7" x14ac:dyDescent="0.25">
      <c r="B273" s="9" t="s">
        <v>747</v>
      </c>
      <c r="C273" s="13">
        <v>-0.1593629099328836</v>
      </c>
      <c r="D273" s="14">
        <v>53852106</v>
      </c>
    </row>
    <row r="274" spans="2:7" x14ac:dyDescent="0.25">
      <c r="B274" s="9" t="s">
        <v>545</v>
      </c>
      <c r="C274" s="13">
        <v>-0.15612396477097734</v>
      </c>
      <c r="D274" s="14">
        <v>60094732</v>
      </c>
    </row>
    <row r="275" spans="2:7" x14ac:dyDescent="0.25">
      <c r="B275" s="9" t="s">
        <v>535</v>
      </c>
      <c r="C275" s="13">
        <v>-0.15384196909019865</v>
      </c>
      <c r="D275" s="14">
        <v>49570780</v>
      </c>
    </row>
    <row r="276" spans="2:7" x14ac:dyDescent="0.25">
      <c r="B276" s="9" t="s">
        <v>538</v>
      </c>
      <c r="C276" s="13">
        <v>-0.1526121068740709</v>
      </c>
      <c r="D276" s="14">
        <v>51467953</v>
      </c>
    </row>
    <row r="277" spans="2:7" x14ac:dyDescent="0.25">
      <c r="B277" s="9" t="s">
        <v>539</v>
      </c>
      <c r="C277" s="13">
        <v>-0.1483666261810237</v>
      </c>
      <c r="D277" s="14">
        <v>37819229</v>
      </c>
    </row>
    <row r="278" spans="2:7" x14ac:dyDescent="0.25">
      <c r="B278" s="9" t="s">
        <v>529</v>
      </c>
      <c r="C278" s="13">
        <v>-0.13838311400712389</v>
      </c>
      <c r="D278" s="14">
        <v>28603076</v>
      </c>
    </row>
    <row r="279" spans="2:7" x14ac:dyDescent="0.25">
      <c r="B279" s="9" t="s">
        <v>550</v>
      </c>
      <c r="C279" s="13">
        <v>-0.13450668981832503</v>
      </c>
      <c r="D279" s="14">
        <v>9441566</v>
      </c>
    </row>
    <row r="280" spans="2:7" x14ac:dyDescent="0.25">
      <c r="B280" s="9" t="s">
        <v>300</v>
      </c>
      <c r="C280" s="13">
        <v>-0.13338933396044594</v>
      </c>
      <c r="D280" s="14">
        <v>15495874</v>
      </c>
    </row>
    <row r="281" spans="2:7" x14ac:dyDescent="0.25">
      <c r="B281" s="9" t="s">
        <v>546</v>
      </c>
      <c r="C281" s="13">
        <v>-0.13184576324466502</v>
      </c>
      <c r="D281" s="14">
        <v>9248277</v>
      </c>
    </row>
    <row r="282" spans="2:7" x14ac:dyDescent="0.25">
      <c r="B282" s="9" t="s">
        <v>542</v>
      </c>
      <c r="C282" s="13">
        <v>-0.11845144003731956</v>
      </c>
      <c r="D282" s="14">
        <v>46315905</v>
      </c>
    </row>
    <row r="283" spans="2:7" x14ac:dyDescent="0.25">
      <c r="B283" s="9" t="s">
        <v>532</v>
      </c>
      <c r="C283" s="13">
        <v>-8.1878472333178021E-2</v>
      </c>
      <c r="D283" s="14">
        <v>4877286</v>
      </c>
      <c r="G283" s="7"/>
    </row>
    <row r="284" spans="2:7" x14ac:dyDescent="0.25">
      <c r="B284" s="9" t="s">
        <v>530</v>
      </c>
      <c r="C284" s="13">
        <v>-4.8672421993316783E-2</v>
      </c>
      <c r="D284" s="14">
        <v>17936431</v>
      </c>
      <c r="G284" s="7"/>
    </row>
    <row r="285" spans="2:7" x14ac:dyDescent="0.25">
      <c r="B285" s="9" t="s">
        <v>536</v>
      </c>
      <c r="C285" s="13">
        <v>-3.6441633910114568E-2</v>
      </c>
      <c r="D285" s="14">
        <v>52543920</v>
      </c>
      <c r="G285" s="7"/>
    </row>
    <row r="286" spans="2:7" x14ac:dyDescent="0.25">
      <c r="B286" s="9" t="s">
        <v>534</v>
      </c>
      <c r="C286" s="13">
        <v>-3.5727732758830344E-2</v>
      </c>
      <c r="D286" s="14">
        <v>10146930</v>
      </c>
      <c r="G286" s="7"/>
    </row>
    <row r="287" spans="2:7" x14ac:dyDescent="0.25">
      <c r="B287" s="9" t="s">
        <v>533</v>
      </c>
      <c r="C287" s="13">
        <v>-2.7395305306378903E-2</v>
      </c>
      <c r="D287" s="14">
        <v>2059387</v>
      </c>
      <c r="G287" s="7"/>
    </row>
    <row r="288" spans="2:7" x14ac:dyDescent="0.25">
      <c r="B288" s="9" t="s">
        <v>531</v>
      </c>
      <c r="C288" s="13">
        <v>0</v>
      </c>
      <c r="D288" s="14">
        <v>0</v>
      </c>
      <c r="G288" s="7"/>
    </row>
    <row r="289" spans="2:4" x14ac:dyDescent="0.25">
      <c r="B289" s="9" t="s">
        <v>2007</v>
      </c>
      <c r="C289" s="13">
        <v>0</v>
      </c>
      <c r="D289" s="14">
        <v>77733788</v>
      </c>
    </row>
    <row r="290" spans="2:4" x14ac:dyDescent="0.25">
      <c r="B290" s="9" t="s">
        <v>544</v>
      </c>
      <c r="C290" s="13">
        <v>1.5625058477079623E-2</v>
      </c>
      <c r="D290" s="14">
        <v>9425112</v>
      </c>
    </row>
    <row r="291" spans="2:4" x14ac:dyDescent="0.25">
      <c r="B291" s="9" t="s">
        <v>236</v>
      </c>
      <c r="C291" s="13">
        <v>3.1915031236718461E-2</v>
      </c>
      <c r="D291" s="14">
        <v>5624894</v>
      </c>
    </row>
    <row r="292" spans="2:4" x14ac:dyDescent="0.25">
      <c r="B292" s="9" t="s">
        <v>420</v>
      </c>
      <c r="C292" s="13">
        <v>-3.7607404892309408</v>
      </c>
      <c r="D292" s="14">
        <v>767749908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0.44252002473722274</v>
      </c>
      <c r="D422" s="34">
        <v>520734</v>
      </c>
    </row>
    <row r="423" spans="2:4" x14ac:dyDescent="0.25">
      <c r="B423" s="9" t="s">
        <v>192</v>
      </c>
      <c r="C423" s="13">
        <v>0.12645368291320502</v>
      </c>
      <c r="D423" s="34">
        <v>865168</v>
      </c>
    </row>
    <row r="424" spans="2:4" x14ac:dyDescent="0.25">
      <c r="B424" s="9" t="s">
        <v>486</v>
      </c>
      <c r="C424" s="13">
        <v>6.9027471087296455E-2</v>
      </c>
      <c r="D424" s="34">
        <v>354545</v>
      </c>
    </row>
    <row r="425" spans="2:4" x14ac:dyDescent="0.25">
      <c r="B425" s="9" t="s">
        <v>289</v>
      </c>
      <c r="C425" s="13">
        <v>3.1915031236718461E-2</v>
      </c>
      <c r="D425" s="34">
        <v>5624894</v>
      </c>
    </row>
    <row r="426" spans="2:4" x14ac:dyDescent="0.25">
      <c r="B426" s="9" t="s">
        <v>485</v>
      </c>
      <c r="C426" s="13">
        <v>2.7136019011710255E-2</v>
      </c>
      <c r="D426" s="34">
        <v>392172</v>
      </c>
    </row>
    <row r="427" spans="2:4" x14ac:dyDescent="0.25">
      <c r="B427" s="9" t="s">
        <v>39</v>
      </c>
      <c r="C427" s="13">
        <v>1.5625058477079623E-2</v>
      </c>
      <c r="D427" s="34">
        <v>9425112</v>
      </c>
    </row>
    <row r="428" spans="2:4" x14ac:dyDescent="0.25">
      <c r="B428" s="9" t="s">
        <v>420</v>
      </c>
      <c r="C428" s="13">
        <v>0.71267728746323256</v>
      </c>
      <c r="D428" s="34">
        <v>17182625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2008</v>
      </c>
      <c r="C528" s="36">
        <v>91494.933075000023</v>
      </c>
      <c r="D528" s="35">
        <v>333</v>
      </c>
      <c r="E528" s="13">
        <v>3.639545806618974E-3</v>
      </c>
    </row>
    <row r="529" spans="2:5" x14ac:dyDescent="0.25">
      <c r="B529" t="s">
        <v>533</v>
      </c>
      <c r="C529" s="36">
        <v>2424.6904499999996</v>
      </c>
      <c r="D529" s="35">
        <v>56</v>
      </c>
      <c r="E529" s="13">
        <v>2.3095731663396461E-2</v>
      </c>
    </row>
    <row r="530" spans="2:5" x14ac:dyDescent="0.25">
      <c r="B530" t="s">
        <v>532</v>
      </c>
      <c r="C530" s="36">
        <v>1474.2000000000003</v>
      </c>
      <c r="D530" s="35">
        <v>94</v>
      </c>
      <c r="E530" s="13">
        <v>6.3763397096730415E-2</v>
      </c>
    </row>
    <row r="531" spans="2:5" x14ac:dyDescent="0.25">
      <c r="B531" t="s">
        <v>543</v>
      </c>
      <c r="C531" s="36">
        <v>45700.200000000019</v>
      </c>
      <c r="D531" s="35">
        <v>3169</v>
      </c>
      <c r="E531" s="13">
        <v>6.9343241386252114E-2</v>
      </c>
    </row>
    <row r="532" spans="2:5" x14ac:dyDescent="0.25">
      <c r="B532" t="s">
        <v>544</v>
      </c>
      <c r="C532" s="36">
        <v>28087.195499999998</v>
      </c>
      <c r="D532" s="35">
        <v>2050</v>
      </c>
      <c r="E532" s="13">
        <v>7.2986995088206663E-2</v>
      </c>
    </row>
    <row r="533" spans="2:5" x14ac:dyDescent="0.25">
      <c r="B533" t="s">
        <v>538</v>
      </c>
      <c r="C533" s="36">
        <v>121252.94999999995</v>
      </c>
      <c r="D533" s="35">
        <v>10801</v>
      </c>
      <c r="E533" s="13">
        <v>8.907824510661394E-2</v>
      </c>
    </row>
    <row r="534" spans="2:5" x14ac:dyDescent="0.25">
      <c r="B534" t="s">
        <v>550</v>
      </c>
      <c r="C534" s="36">
        <v>22319.693159400002</v>
      </c>
      <c r="D534" s="35">
        <v>2598</v>
      </c>
      <c r="E534" s="13">
        <v>0.11639944964502548</v>
      </c>
    </row>
    <row r="535" spans="2:5" x14ac:dyDescent="0.25">
      <c r="B535" t="s">
        <v>546</v>
      </c>
      <c r="C535" s="36">
        <v>499.23658536585361</v>
      </c>
      <c r="D535" s="35">
        <v>60</v>
      </c>
      <c r="E535" s="13">
        <v>0.12018349968488473</v>
      </c>
    </row>
    <row r="536" spans="2:5" x14ac:dyDescent="0.25">
      <c r="B536" t="s">
        <v>530</v>
      </c>
      <c r="C536" s="36">
        <v>368.55</v>
      </c>
      <c r="D536" s="35">
        <v>47</v>
      </c>
      <c r="E536" s="13">
        <v>0.12752679419346086</v>
      </c>
    </row>
    <row r="537" spans="2:5" x14ac:dyDescent="0.25">
      <c r="B537" t="s">
        <v>529</v>
      </c>
      <c r="C537" s="36">
        <v>1105.6500000000001</v>
      </c>
      <c r="D537" s="35">
        <v>141</v>
      </c>
      <c r="E537" s="13">
        <v>0.12752679419346086</v>
      </c>
    </row>
    <row r="538" spans="2:5" x14ac:dyDescent="0.25">
      <c r="B538" t="s">
        <v>236</v>
      </c>
      <c r="C538" s="36">
        <v>368.55</v>
      </c>
      <c r="D538" s="35">
        <v>47</v>
      </c>
      <c r="E538" s="13">
        <v>0.12752679419346086</v>
      </c>
    </row>
    <row r="539" spans="2:5" x14ac:dyDescent="0.25">
      <c r="B539" t="s">
        <v>542</v>
      </c>
      <c r="C539" s="36">
        <v>21928.724999999999</v>
      </c>
      <c r="D539" s="35">
        <v>2854</v>
      </c>
      <c r="E539" s="13">
        <v>0.13014892566713296</v>
      </c>
    </row>
    <row r="540" spans="2:5" x14ac:dyDescent="0.25">
      <c r="B540" t="s">
        <v>300</v>
      </c>
      <c r="C540" s="36">
        <v>3869.7750000000001</v>
      </c>
      <c r="D540" s="35">
        <v>520</v>
      </c>
      <c r="E540" s="13">
        <v>0.13437473754934073</v>
      </c>
    </row>
    <row r="541" spans="2:5" x14ac:dyDescent="0.25">
      <c r="B541" t="s">
        <v>534</v>
      </c>
      <c r="C541" s="36">
        <v>5343.9749999999995</v>
      </c>
      <c r="D541" s="35">
        <v>760</v>
      </c>
      <c r="E541" s="13">
        <v>0.14221623417025717</v>
      </c>
    </row>
    <row r="542" spans="2:5" x14ac:dyDescent="0.25">
      <c r="B542" t="s">
        <v>549</v>
      </c>
      <c r="C542" s="36">
        <v>412776</v>
      </c>
      <c r="D542" s="35">
        <v>60298</v>
      </c>
      <c r="E542" s="13">
        <v>0.14607922941256274</v>
      </c>
    </row>
    <row r="543" spans="2:5" x14ac:dyDescent="0.25">
      <c r="B543" t="s">
        <v>540</v>
      </c>
      <c r="C543" s="36">
        <v>43826.088606300007</v>
      </c>
      <c r="D543" s="35">
        <v>6477</v>
      </c>
      <c r="E543" s="13">
        <v>0.14778868491287014</v>
      </c>
    </row>
    <row r="544" spans="2:5" x14ac:dyDescent="0.25">
      <c r="B544" t="s">
        <v>748</v>
      </c>
      <c r="C544" s="36">
        <v>5528.25</v>
      </c>
      <c r="D544" s="35">
        <v>830</v>
      </c>
      <c r="E544" s="13">
        <v>0.15013792791570568</v>
      </c>
    </row>
    <row r="545" spans="2:5" x14ac:dyDescent="0.25">
      <c r="B545" t="s">
        <v>747</v>
      </c>
      <c r="C545" s="36">
        <v>4054.05</v>
      </c>
      <c r="D545" s="35">
        <v>620</v>
      </c>
      <c r="E545" s="13">
        <v>0.1529334862668196</v>
      </c>
    </row>
    <row r="546" spans="2:5" x14ac:dyDescent="0.25">
      <c r="B546" t="s">
        <v>535</v>
      </c>
      <c r="C546" s="36">
        <v>33445.912499999984</v>
      </c>
      <c r="D546" s="35">
        <v>5137</v>
      </c>
      <c r="E546" s="13">
        <v>0.15359126470237588</v>
      </c>
    </row>
    <row r="547" spans="2:5" x14ac:dyDescent="0.25">
      <c r="B547" t="s">
        <v>539</v>
      </c>
      <c r="C547" s="36">
        <v>16337.821500000005</v>
      </c>
      <c r="D547" s="35">
        <v>2510</v>
      </c>
      <c r="E547" s="13">
        <v>0.15363125371396666</v>
      </c>
    </row>
    <row r="548" spans="2:5" x14ac:dyDescent="0.25">
      <c r="B548" t="s">
        <v>536</v>
      </c>
      <c r="C548" s="36">
        <v>24692.85</v>
      </c>
      <c r="D548" s="35">
        <v>3818</v>
      </c>
      <c r="E548" s="13">
        <v>0.15461965710721931</v>
      </c>
    </row>
    <row r="549" spans="2:5" x14ac:dyDescent="0.25">
      <c r="B549" t="s">
        <v>537</v>
      </c>
      <c r="C549" s="36">
        <v>24508.575000000015</v>
      </c>
      <c r="D549" s="35">
        <v>4032</v>
      </c>
      <c r="E549" s="13">
        <v>0.16451384872437494</v>
      </c>
    </row>
    <row r="550" spans="2:5" x14ac:dyDescent="0.25">
      <c r="B550" t="s">
        <v>545</v>
      </c>
      <c r="C550" s="36">
        <v>16354.406249999998</v>
      </c>
      <c r="D550" s="35">
        <v>2783</v>
      </c>
      <c r="E550" s="13">
        <v>0.1701682077268932</v>
      </c>
    </row>
    <row r="551" spans="2:5" x14ac:dyDescent="0.25">
      <c r="B551" t="s">
        <v>590</v>
      </c>
      <c r="C551" s="36">
        <v>2579.85</v>
      </c>
      <c r="D551" s="35">
        <v>449</v>
      </c>
      <c r="E551" s="13">
        <v>0.17404112642207881</v>
      </c>
    </row>
    <row r="552" spans="2:5" x14ac:dyDescent="0.25">
      <c r="B552" t="s">
        <v>548</v>
      </c>
      <c r="C552" s="36">
        <v>4975.4250000000011</v>
      </c>
      <c r="D552" s="35">
        <v>956</v>
      </c>
      <c r="E552" s="13">
        <v>0.19214438967525382</v>
      </c>
    </row>
    <row r="553" spans="2:5" x14ac:dyDescent="0.25">
      <c r="B553" t="s">
        <v>547</v>
      </c>
      <c r="C553" s="36">
        <v>24324.3</v>
      </c>
      <c r="D553" s="35">
        <v>4837</v>
      </c>
      <c r="E553" s="13">
        <v>0.19885464329908775</v>
      </c>
    </row>
    <row r="554" spans="2:5" x14ac:dyDescent="0.25">
      <c r="B554" t="s">
        <v>528</v>
      </c>
      <c r="C554" s="36">
        <v>4422.6000000000004</v>
      </c>
      <c r="D554" s="35">
        <v>888</v>
      </c>
      <c r="E554" s="13">
        <v>0.20078686745353411</v>
      </c>
    </row>
    <row r="555" spans="2:5" x14ac:dyDescent="0.25">
      <c r="B555" t="s">
        <v>541</v>
      </c>
      <c r="C555" s="36">
        <v>6081.0750000000007</v>
      </c>
      <c r="D555" s="35">
        <v>1288</v>
      </c>
      <c r="E555" s="13">
        <v>0.21180465624910066</v>
      </c>
    </row>
    <row r="556" spans="2:5" x14ac:dyDescent="0.25">
      <c r="B556" t="s">
        <v>2007</v>
      </c>
      <c r="C556" s="36">
        <v>0</v>
      </c>
      <c r="D556" s="35">
        <v>15936</v>
      </c>
      <c r="E556" s="13" t="e">
        <v>#DIV/0!</v>
      </c>
    </row>
    <row r="557" spans="2:5" x14ac:dyDescent="0.25">
      <c r="B557" t="s">
        <v>420</v>
      </c>
      <c r="C557" s="36">
        <v>982491.95262606593</v>
      </c>
      <c r="D557" s="35">
        <v>134389</v>
      </c>
      <c r="E557" s="13">
        <v>0.13678381755778932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300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46153</v>
      </c>
      <c r="C755" s="81">
        <v>365</v>
      </c>
      <c r="D755" s="81">
        <v>82.902494331065753</v>
      </c>
      <c r="E755" s="81">
        <v>365</v>
      </c>
      <c r="F755" s="81">
        <v>82.902494331065753</v>
      </c>
    </row>
    <row r="756" spans="2:6" x14ac:dyDescent="0.25">
      <c r="B756" s="39">
        <v>46160</v>
      </c>
      <c r="C756" s="81">
        <v>441</v>
      </c>
      <c r="D756" s="81">
        <v>82.902494331065753</v>
      </c>
      <c r="E756" s="81">
        <v>441</v>
      </c>
      <c r="F756" s="81">
        <v>82.902494331065753</v>
      </c>
    </row>
    <row r="757" spans="2:6" x14ac:dyDescent="0.25">
      <c r="B757" s="39">
        <v>46167</v>
      </c>
      <c r="C757" s="81">
        <v>445</v>
      </c>
      <c r="D757" s="81">
        <v>82.902494331065753</v>
      </c>
      <c r="E757" s="81">
        <v>445</v>
      </c>
      <c r="F757" s="81">
        <v>82.902494331065753</v>
      </c>
    </row>
    <row r="758" spans="2:6" x14ac:dyDescent="0.25">
      <c r="B758" s="39">
        <v>46174</v>
      </c>
      <c r="C758" s="81">
        <v>445</v>
      </c>
      <c r="D758" s="81">
        <v>82.902494331065753</v>
      </c>
      <c r="E758" s="81">
        <v>445</v>
      </c>
      <c r="F758" s="81">
        <v>82.902494331065753</v>
      </c>
    </row>
    <row r="759" spans="2:6" x14ac:dyDescent="0.25">
      <c r="B759" s="39">
        <v>46181</v>
      </c>
      <c r="C759" s="81">
        <v>477</v>
      </c>
      <c r="D759" s="81">
        <v>111.92743764172336</v>
      </c>
      <c r="E759" s="81">
        <v>477</v>
      </c>
      <c r="F759" s="81">
        <v>111.92743764172336</v>
      </c>
    </row>
    <row r="760" spans="2:6" x14ac:dyDescent="0.25">
      <c r="B760" s="39">
        <v>46188</v>
      </c>
      <c r="C760" s="81">
        <v>558</v>
      </c>
      <c r="D760" s="81">
        <v>111.92743764172336</v>
      </c>
      <c r="E760" s="81">
        <v>558</v>
      </c>
      <c r="F760" s="81">
        <v>111.92743764172336</v>
      </c>
    </row>
    <row r="761" spans="2:6" x14ac:dyDescent="0.25">
      <c r="B761" s="39" t="s">
        <v>420</v>
      </c>
      <c r="C761" s="81">
        <v>2731</v>
      </c>
      <c r="D761" s="81">
        <v>555.46485260770976</v>
      </c>
      <c r="E761" s="81">
        <v>2731</v>
      </c>
      <c r="F761" s="81">
        <v>555.46485260770976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274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workbookViewId="0">
      <selection activeCell="B36" sqref="B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-1.2506438151760691E-2</v>
      </c>
      <c r="AP12" s="83" t="s">
        <v>278</v>
      </c>
      <c r="AQ12" s="85">
        <v>1049.3172</v>
      </c>
      <c r="AR12" s="85">
        <v>31182.953999999998</v>
      </c>
      <c r="AS12" s="85">
        <v>49893.618800000004</v>
      </c>
      <c r="AT12" s="85">
        <v>76359.758499999996</v>
      </c>
      <c r="AU12" s="85">
        <v>130836.3407</v>
      </c>
      <c r="AV12" s="85">
        <v>14268.720600000001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-1.7935310870165987E-2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32352.301800000001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5.0652908541701215E-2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-213728.6085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4.0985583407098662E-7</v>
      </c>
      <c r="F15" s="84">
        <v>4.92151853628979E-6</v>
      </c>
      <c r="G15" s="84">
        <v>2.1013909591487685E-6</v>
      </c>
      <c r="H15" s="84">
        <v>-2.1467349831198451E-6</v>
      </c>
      <c r="AP15" s="83" t="s">
        <v>83</v>
      </c>
      <c r="AQ15" s="85">
        <v>-24.363600000000002</v>
      </c>
      <c r="AR15" s="85">
        <v>-24.090900000000001</v>
      </c>
      <c r="AS15" s="85">
        <v>0.27270000000000011</v>
      </c>
      <c r="AT15" s="85">
        <v>-0.90899999999999992</v>
      </c>
      <c r="AU15" s="85">
        <v>-0.36359999999999998</v>
      </c>
      <c r="AV15" s="85">
        <v>0.81810000000000005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-4.6205495633305081E-2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140474.9271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>
        <v>-1.0029469571410684E-2</v>
      </c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>
        <v>112416.6372</v>
      </c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-154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24363</v>
      </c>
      <c r="AT19" s="85">
        <v>28981.333399999996</v>
      </c>
      <c r="AU19" s="85"/>
      <c r="AV19" s="85">
        <v>74528.666700000002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3.3028209000346115E-2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-293439.66519999999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-0.20845248847657391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3706401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-2.1838246107261122E-2</v>
      </c>
      <c r="F23" s="84">
        <v>-3.2866908902128844E-2</v>
      </c>
      <c r="G23" s="84">
        <v>-3.575459176396175E-2</v>
      </c>
      <c r="H23" s="84">
        <v>-5.0040765622796718E-2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149738.51620000001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2.5689263276967782E-2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-99470.357900000003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1.8130095425156371E-2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-170492.6556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8.8977416146048177E-8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-0.33160000000000001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9.3379502869116129E-2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-221914.41649999999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29017.241399999999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-4.8971565156848548E-3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39727.877999999997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-2.1341491883959354E-2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70340.670400000003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1.8936158127675615E-2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-260709.36489999999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3.0091232174022303E-2</v>
      </c>
      <c r="F33" s="84">
        <v>2.0782763762165916E-2</v>
      </c>
      <c r="G33" s="84">
        <v>1.0786228197442255E-2</v>
      </c>
      <c r="H33" s="84">
        <v>4.9494672736647115E-3</v>
      </c>
      <c r="AP33" s="83" t="s">
        <v>204</v>
      </c>
      <c r="AQ33" s="85"/>
      <c r="AR33" s="85">
        <v>18348.993999999999</v>
      </c>
      <c r="AS33" s="85">
        <v>-256765.0203</v>
      </c>
      <c r="AT33" s="85">
        <v>-163139.01430000001</v>
      </c>
      <c r="AU33" s="85">
        <v>-133164.1954</v>
      </c>
      <c r="AV33" s="85">
        <v>-60432.018399999994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2.215996862902149E-2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-215851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-5.958849914365761E-2</v>
      </c>
      <c r="AP35" s="83" t="s">
        <v>30</v>
      </c>
      <c r="AQ35" s="85">
        <v>-0.34850000000000003</v>
      </c>
      <c r="AR35" s="85">
        <v>-1.3200000000000003</v>
      </c>
      <c r="AS35" s="85">
        <v>-3.0000000000000027E-2</v>
      </c>
      <c r="AT35" s="85">
        <v>0.59999999999999987</v>
      </c>
      <c r="AU35" s="85">
        <v>197371.46000000002</v>
      </c>
      <c r="AV35" s="85">
        <v>281958.40000000002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0.31745575405487086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-699560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-0.16604533586588285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219936.07980000001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>
        <v>-2.052644866180052E-2</v>
      </c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>
        <v>113891</v>
      </c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>
        <v>0.16724456430469528</v>
      </c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>
        <v>-169300</v>
      </c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>
        <v>8.5017664413275865E-2</v>
      </c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>
        <v>-178608</v>
      </c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8.793282817931876E-4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2346557.9712999999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34" sqref="A34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8" width="13.140625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1126641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540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1771479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486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1573692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324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443277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12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2899747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76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>
        <v>11096216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>
        <v>128</v>
      </c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933868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18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3363393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22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9177970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648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14118159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3120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2924543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600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3971529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588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11139619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1080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3686329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240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2598392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200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4556400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200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8072646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840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3225633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288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14028446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648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10152960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630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8980321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585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4449794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10000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2903206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74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1079181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620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>
        <v>5434609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>
        <v>27</v>
      </c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>
        <v>1181590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>
        <v>10</v>
      </c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>
        <v>2279442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>
        <v>6</v>
      </c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144646120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22290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2026-06-19T14:48:50Z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