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8251499-6A14-4698-A5AC-907E51468CC0}" xr6:coauthVersionLast="47" xr6:coauthVersionMax="47" xr10:uidLastSave="{00000000-0000-0000-0000-000000000000}"/>
  <bookViews>
    <workbookView xWindow="-120" yWindow="-120" windowWidth="29040" windowHeight="18240" tabRatio="820" firstSheet="1" activeTab="9" xr2:uid="{948873E0-B7F6-4A09-A992-C4AD437383E9}"/>
  </bookViews>
  <sheets>
    <sheet name="BD_MODULO" sheetId="11" state="hidden" r:id="rId1"/>
    <sheet name="P_CRITICOS" sheetId="12" r:id="rId2"/>
    <sheet name="PRODUCTOS" sheetId="10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GD'!$A$1:$Y$2221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653" r:id="rId19"/>
    <pivotCache cacheId="1658" r:id="rId20"/>
    <pivotCache cacheId="1669" r:id="rId21"/>
    <pivotCache cacheId="1675" r:id="rId22"/>
    <pivotCache cacheId="1681" r:id="rId23"/>
    <pivotCache cacheId="1688" r:id="rId24"/>
    <pivotCache cacheId="169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N9" i="42" s="1"/>
  <c r="M10" i="42"/>
  <c r="M11" i="42"/>
  <c r="M12" i="42"/>
  <c r="N12" i="42" s="1"/>
  <c r="M13" i="42"/>
  <c r="N13" i="42" s="1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N23" i="42" s="1"/>
  <c r="M24" i="42"/>
  <c r="M25" i="42"/>
  <c r="M26" i="42"/>
  <c r="N26" i="42" s="1"/>
  <c r="M27" i="42"/>
  <c r="N27" i="42" s="1"/>
  <c r="M28" i="42"/>
  <c r="N28" i="42" s="1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N65" i="42" s="1"/>
  <c r="M66" i="42"/>
  <c r="M67" i="42"/>
  <c r="M68" i="42"/>
  <c r="N68" i="42" s="1"/>
  <c r="M69" i="42"/>
  <c r="N69" i="42" s="1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N79" i="42" s="1"/>
  <c r="M80" i="42"/>
  <c r="M81" i="42"/>
  <c r="M82" i="42"/>
  <c r="N82" i="42" s="1"/>
  <c r="M83" i="42"/>
  <c r="N83" i="42" s="1"/>
  <c r="M84" i="42"/>
  <c r="N84" i="42" s="1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15" i="42"/>
  <c r="N24" i="42"/>
  <c r="N29" i="42"/>
  <c r="N66" i="42"/>
  <c r="N71" i="42"/>
  <c r="N80" i="42"/>
  <c r="N85" i="42"/>
  <c r="N94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U8" i="39" s="1"/>
  <c r="Q9" i="39"/>
  <c r="Q10" i="39"/>
  <c r="Q11" i="39"/>
  <c r="Q12" i="39"/>
  <c r="Q13" i="39"/>
  <c r="U13" i="39" s="1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U22" i="39" s="1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U33" i="39" s="1"/>
  <c r="Q34" i="39"/>
  <c r="Q35" i="39"/>
  <c r="Q36" i="39"/>
  <c r="U36" i="39" s="1"/>
  <c r="Q37" i="39"/>
  <c r="Q38" i="39"/>
  <c r="Q39" i="39"/>
  <c r="Q40" i="39"/>
  <c r="Q41" i="39"/>
  <c r="U41" i="39" s="1"/>
  <c r="Q42" i="39"/>
  <c r="Q43" i="39"/>
  <c r="U43" i="39" s="1"/>
  <c r="Q44" i="39"/>
  <c r="U44" i="39" s="1"/>
  <c r="Q45" i="39"/>
  <c r="U45" i="39" s="1"/>
  <c r="Q46" i="39"/>
  <c r="Q47" i="39"/>
  <c r="Q48" i="39"/>
  <c r="Q49" i="39"/>
  <c r="Q50" i="39"/>
  <c r="U50" i="39" s="1"/>
  <c r="Q51" i="39"/>
  <c r="Q52" i="39"/>
  <c r="Q53" i="39"/>
  <c r="Q54" i="39"/>
  <c r="Q55" i="39"/>
  <c r="U55" i="39" s="1"/>
  <c r="Q56" i="39"/>
  <c r="Q57" i="39"/>
  <c r="Q58" i="39"/>
  <c r="U58" i="39" s="1"/>
  <c r="Q59" i="39"/>
  <c r="U59" i="39" s="1"/>
  <c r="Q60" i="39"/>
  <c r="Q61" i="39"/>
  <c r="Q62" i="39"/>
  <c r="Q63" i="39"/>
  <c r="Q64" i="39"/>
  <c r="U64" i="39" s="1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Q80" i="39"/>
  <c r="Q81" i="39"/>
  <c r="Q82" i="39"/>
  <c r="Q83" i="39"/>
  <c r="Q84" i="39"/>
  <c r="Q85" i="39"/>
  <c r="U85" i="39" s="1"/>
  <c r="Q86" i="39"/>
  <c r="U86" i="39" s="1"/>
  <c r="Q87" i="39"/>
  <c r="U87" i="39" s="1"/>
  <c r="Q88" i="39"/>
  <c r="Q89" i="39"/>
  <c r="Q90" i="39"/>
  <c r="Q91" i="39"/>
  <c r="Q92" i="39"/>
  <c r="U92" i="39" s="1"/>
  <c r="Q93" i="39"/>
  <c r="Q94" i="39"/>
  <c r="Q95" i="39"/>
  <c r="Q96" i="39"/>
  <c r="Q97" i="39"/>
  <c r="U97" i="39" s="1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Q108" i="39"/>
  <c r="Q109" i="39"/>
  <c r="Q110" i="39"/>
  <c r="Q111" i="39"/>
  <c r="Q112" i="39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U134" i="39" s="1"/>
  <c r="Q135" i="39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Q150" i="39"/>
  <c r="Q151" i="39"/>
  <c r="Q152" i="39"/>
  <c r="Q153" i="39"/>
  <c r="U153" i="39" s="1"/>
  <c r="Q154" i="39"/>
  <c r="Q155" i="39"/>
  <c r="Q156" i="39"/>
  <c r="U156" i="39" s="1"/>
  <c r="Q157" i="39"/>
  <c r="U157" i="39" s="1"/>
  <c r="Q158" i="39"/>
  <c r="Q159" i="39"/>
  <c r="Q160" i="39"/>
  <c r="Q161" i="39"/>
  <c r="Q162" i="39"/>
  <c r="U162" i="39" s="1"/>
  <c r="Q163" i="39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U190" i="39" s="1"/>
  <c r="Q191" i="39"/>
  <c r="Q192" i="39"/>
  <c r="Q193" i="39"/>
  <c r="Q194" i="39"/>
  <c r="Q195" i="39"/>
  <c r="U195" i="39" s="1"/>
  <c r="Q196" i="39"/>
  <c r="Q197" i="39"/>
  <c r="U197" i="39" s="1"/>
  <c r="Q198" i="39"/>
  <c r="U198" i="39" s="1"/>
  <c r="Q199" i="39"/>
  <c r="U199" i="39" s="1"/>
  <c r="Q200" i="39"/>
  <c r="Q201" i="39"/>
  <c r="Q202" i="39"/>
  <c r="Q203" i="39"/>
  <c r="Q204" i="39"/>
  <c r="U204" i="39" s="1"/>
  <c r="Q205" i="39"/>
  <c r="Q206" i="39"/>
  <c r="U206" i="39" s="1"/>
  <c r="Q207" i="39"/>
  <c r="Q208" i="39"/>
  <c r="Q209" i="39"/>
  <c r="U209" i="39" s="1"/>
  <c r="Q210" i="39"/>
  <c r="Q211" i="39"/>
  <c r="Q212" i="39"/>
  <c r="U212" i="39" s="1"/>
  <c r="Q213" i="39"/>
  <c r="Q214" i="39"/>
  <c r="Q215" i="39"/>
  <c r="Q216" i="39"/>
  <c r="Q217" i="39"/>
  <c r="Q218" i="39"/>
  <c r="U218" i="39" s="1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U229" i="39" s="1"/>
  <c r="Q230" i="39"/>
  <c r="Q231" i="39"/>
  <c r="Q232" i="39"/>
  <c r="U232" i="39" s="1"/>
  <c r="Q233" i="39"/>
  <c r="Q234" i="39"/>
  <c r="Q235" i="39"/>
  <c r="Q236" i="39"/>
  <c r="Q237" i="39"/>
  <c r="U237" i="39" s="1"/>
  <c r="Q238" i="39"/>
  <c r="Q239" i="39"/>
  <c r="U239" i="39" s="1"/>
  <c r="Q240" i="39"/>
  <c r="U240" i="39" s="1"/>
  <c r="Q241" i="39"/>
  <c r="U241" i="39" s="1"/>
  <c r="Q242" i="39"/>
  <c r="Q243" i="39"/>
  <c r="Q244" i="39"/>
  <c r="Q245" i="39"/>
  <c r="Q246" i="39"/>
  <c r="U246" i="39" s="1"/>
  <c r="Q247" i="39"/>
  <c r="Q248" i="39"/>
  <c r="U248" i="39" s="1"/>
  <c r="Q249" i="39"/>
  <c r="Q250" i="39"/>
  <c r="U250" i="39" s="1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Q262" i="39"/>
  <c r="Q263" i="39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Q276" i="39"/>
  <c r="Q277" i="39"/>
  <c r="Q278" i="39"/>
  <c r="Q279" i="39"/>
  <c r="U279" i="39" s="1"/>
  <c r="Q280" i="39"/>
  <c r="Q281" i="39"/>
  <c r="Q282" i="39"/>
  <c r="U282" i="39" s="1"/>
  <c r="Q283" i="39"/>
  <c r="U283" i="39" s="1"/>
  <c r="Q284" i="39"/>
  <c r="Q285" i="39"/>
  <c r="Q286" i="39"/>
  <c r="Q287" i="39"/>
  <c r="Q288" i="39"/>
  <c r="U288" i="39" s="1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Q302" i="39"/>
  <c r="U302" i="39" s="1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Q318" i="39"/>
  <c r="U318" i="39" s="1"/>
  <c r="Q319" i="39"/>
  <c r="Q320" i="39"/>
  <c r="Q321" i="39"/>
  <c r="U321" i="39" s="1"/>
  <c r="Q322" i="39"/>
  <c r="Q323" i="39"/>
  <c r="Q324" i="39"/>
  <c r="U324" i="39" s="1"/>
  <c r="Q325" i="39"/>
  <c r="U325" i="39" s="1"/>
  <c r="Q326" i="39"/>
  <c r="Q327" i="39"/>
  <c r="Q328" i="39"/>
  <c r="Q329" i="39"/>
  <c r="Q330" i="39"/>
  <c r="U330" i="39" s="1"/>
  <c r="Q331" i="39"/>
  <c r="Q332" i="39"/>
  <c r="U332" i="39" s="1"/>
  <c r="Q333" i="39"/>
  <c r="Q334" i="39"/>
  <c r="Q335" i="39"/>
  <c r="U335" i="39" s="1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Q346" i="39"/>
  <c r="Q347" i="39"/>
  <c r="Q348" i="39"/>
  <c r="Q349" i="39"/>
  <c r="U349" i="39" s="1"/>
  <c r="Q350" i="39"/>
  <c r="Q351" i="39"/>
  <c r="U351" i="39" s="1"/>
  <c r="Q352" i="39"/>
  <c r="U352" i="39" s="1"/>
  <c r="Q353" i="39"/>
  <c r="Q354" i="39"/>
  <c r="Q355" i="39"/>
  <c r="Q356" i="39"/>
  <c r="Q357" i="39"/>
  <c r="Q358" i="39"/>
  <c r="U358" i="39" s="1"/>
  <c r="Q359" i="39"/>
  <c r="Q360" i="39"/>
  <c r="U360" i="39" s="1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Q371" i="39"/>
  <c r="Q372" i="39"/>
  <c r="U372" i="39" s="1"/>
  <c r="Q373" i="39"/>
  <c r="Q374" i="39"/>
  <c r="Q375" i="39"/>
  <c r="Q376" i="39"/>
  <c r="Q377" i="39"/>
  <c r="U377" i="39" s="1"/>
  <c r="Q378" i="39"/>
  <c r="U378" i="39" s="1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U386" i="39" s="1"/>
  <c r="Q387" i="39"/>
  <c r="Q388" i="39"/>
  <c r="Q389" i="39"/>
  <c r="Q390" i="39"/>
  <c r="Q391" i="39"/>
  <c r="Q392" i="39"/>
  <c r="Q393" i="39"/>
  <c r="Q394" i="39"/>
  <c r="U394" i="39" s="1"/>
  <c r="Q395" i="39"/>
  <c r="Q396" i="39"/>
  <c r="Q397" i="39"/>
  <c r="Q398" i="39"/>
  <c r="Q399" i="39"/>
  <c r="Q400" i="39"/>
  <c r="U400" i="39" s="1"/>
  <c r="Q401" i="39"/>
  <c r="Q402" i="39"/>
  <c r="U402" i="39" s="1"/>
  <c r="Q403" i="39"/>
  <c r="Q404" i="39"/>
  <c r="Q405" i="39"/>
  <c r="U405" i="39" s="1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Q416" i="39"/>
  <c r="U416" i="39" s="1"/>
  <c r="Q417" i="39"/>
  <c r="Q418" i="39"/>
  <c r="Q419" i="39"/>
  <c r="U419" i="39" s="1"/>
  <c r="Q420" i="39"/>
  <c r="Q421" i="39"/>
  <c r="Q422" i="39"/>
  <c r="U422" i="39" s="1"/>
  <c r="Q423" i="39"/>
  <c r="U423" i="39" s="1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Q444" i="39"/>
  <c r="Q445" i="39"/>
  <c r="Q446" i="39"/>
  <c r="Q447" i="39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U456" i="39" s="1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U37" i="39" s="1"/>
  <c r="S38" i="39"/>
  <c r="S39" i="39"/>
  <c r="S40" i="39"/>
  <c r="U40" i="39" s="1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U54" i="39" s="1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U68" i="39" s="1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U93" i="39" s="1"/>
  <c r="S94" i="39"/>
  <c r="S95" i="39"/>
  <c r="S96" i="39"/>
  <c r="U96" i="39" s="1"/>
  <c r="S97" i="39"/>
  <c r="S98" i="39"/>
  <c r="U98" i="39" s="1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U121" i="39" s="1"/>
  <c r="S122" i="39"/>
  <c r="U122" i="39" s="1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U138" i="39" s="1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S154" i="39"/>
  <c r="S155" i="39"/>
  <c r="S156" i="39"/>
  <c r="S157" i="39"/>
  <c r="S158" i="39"/>
  <c r="S159" i="39"/>
  <c r="S160" i="39"/>
  <c r="S161" i="39"/>
  <c r="S162" i="39"/>
  <c r="S163" i="39"/>
  <c r="U163" i="39" s="1"/>
  <c r="S164" i="39"/>
  <c r="U164" i="39" s="1"/>
  <c r="S165" i="39"/>
  <c r="S166" i="39"/>
  <c r="U166" i="39" s="1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U177" i="39" s="1"/>
  <c r="S178" i="39"/>
  <c r="S179" i="39"/>
  <c r="S180" i="39"/>
  <c r="U180" i="39" s="1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U194" i="39" s="1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S210" i="39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U236" i="39" s="1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S271" i="39"/>
  <c r="S272" i="39"/>
  <c r="S273" i="39"/>
  <c r="S274" i="39"/>
  <c r="S275" i="39"/>
  <c r="U275" i="39" s="1"/>
  <c r="S276" i="39"/>
  <c r="S277" i="39"/>
  <c r="S278" i="39"/>
  <c r="U278" i="39" s="1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U292" i="39" s="1"/>
  <c r="S293" i="39"/>
  <c r="U293" i="39" s="1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U306" i="39" s="1"/>
  <c r="S307" i="39"/>
  <c r="S308" i="39"/>
  <c r="S309" i="39"/>
  <c r="S310" i="39"/>
  <c r="S311" i="39"/>
  <c r="S312" i="39"/>
  <c r="U312" i="39" s="1"/>
  <c r="S313" i="39"/>
  <c r="S314" i="39"/>
  <c r="S315" i="39"/>
  <c r="S316" i="39"/>
  <c r="S317" i="39"/>
  <c r="U317" i="39" s="1"/>
  <c r="S318" i="39"/>
  <c r="S319" i="39"/>
  <c r="S320" i="39"/>
  <c r="U320" i="39" s="1"/>
  <c r="S321" i="39"/>
  <c r="S322" i="39"/>
  <c r="S323" i="39"/>
  <c r="S324" i="39"/>
  <c r="S325" i="39"/>
  <c r="S326" i="39"/>
  <c r="S327" i="39"/>
  <c r="S328" i="39"/>
  <c r="S329" i="39"/>
  <c r="S330" i="39"/>
  <c r="S331" i="39"/>
  <c r="U331" i="39" s="1"/>
  <c r="S332" i="39"/>
  <c r="S333" i="39"/>
  <c r="S334" i="39"/>
  <c r="U334" i="39" s="1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S368" i="39"/>
  <c r="S369" i="39"/>
  <c r="S370" i="39"/>
  <c r="S371" i="39"/>
  <c r="S372" i="39"/>
  <c r="S373" i="39"/>
  <c r="U373" i="39" s="1"/>
  <c r="S374" i="39"/>
  <c r="S375" i="39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U387" i="39" s="1"/>
  <c r="S388" i="39"/>
  <c r="S389" i="39"/>
  <c r="S390" i="39"/>
  <c r="U390" i="39" s="1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U404" i="39" s="1"/>
  <c r="S405" i="39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S418" i="39"/>
  <c r="U418" i="39" s="1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U432" i="39" s="1"/>
  <c r="S433" i="39"/>
  <c r="U433" i="39" s="1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U457" i="39" s="1"/>
  <c r="S458" i="39"/>
  <c r="U458" i="39" s="1"/>
  <c r="S459" i="39"/>
  <c r="S460" i="39"/>
  <c r="U460" i="39" s="1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0" i="39"/>
  <c r="U18" i="39"/>
  <c r="U19" i="39"/>
  <c r="U24" i="39"/>
  <c r="U27" i="39"/>
  <c r="U32" i="39"/>
  <c r="U38" i="39"/>
  <c r="U52" i="39"/>
  <c r="U60" i="39"/>
  <c r="U61" i="39"/>
  <c r="U65" i="39"/>
  <c r="U66" i="39"/>
  <c r="U74" i="39"/>
  <c r="U80" i="39"/>
  <c r="U94" i="39"/>
  <c r="U103" i="39"/>
  <c r="U108" i="39"/>
  <c r="U116" i="39"/>
  <c r="U117" i="39"/>
  <c r="U136" i="39"/>
  <c r="U141" i="39"/>
  <c r="U150" i="39"/>
  <c r="U158" i="39"/>
  <c r="U159" i="39"/>
  <c r="U171" i="39"/>
  <c r="U173" i="39"/>
  <c r="U178" i="39"/>
  <c r="U181" i="39"/>
  <c r="U192" i="39"/>
  <c r="U200" i="39"/>
  <c r="U201" i="39"/>
  <c r="U213" i="39"/>
  <c r="U215" i="39"/>
  <c r="U220" i="39"/>
  <c r="U222" i="39"/>
  <c r="U223" i="39"/>
  <c r="U228" i="39"/>
  <c r="U234" i="39"/>
  <c r="U257" i="39"/>
  <c r="U262" i="39"/>
  <c r="U269" i="39"/>
  <c r="U270" i="39"/>
  <c r="U271" i="39"/>
  <c r="U276" i="39"/>
  <c r="U290" i="39"/>
  <c r="U297" i="39"/>
  <c r="U299" i="39"/>
  <c r="U304" i="39"/>
  <c r="U307" i="39"/>
  <c r="U313" i="39"/>
  <c r="U326" i="39"/>
  <c r="U327" i="39"/>
  <c r="U346" i="39"/>
  <c r="U353" i="39"/>
  <c r="U354" i="39"/>
  <c r="U355" i="39"/>
  <c r="U368" i="39"/>
  <c r="U369" i="39"/>
  <c r="U374" i="39"/>
  <c r="U388" i="39"/>
  <c r="U395" i="39"/>
  <c r="U396" i="39"/>
  <c r="U397" i="39"/>
  <c r="U424" i="39"/>
  <c r="U430" i="39"/>
  <c r="U435" i="39"/>
  <c r="U444" i="39"/>
  <c r="U452" i="39"/>
  <c r="U453" i="39"/>
  <c r="U467" i="39"/>
  <c r="J2" i="44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Z2198" i="20"/>
  <c r="Z2199" i="20"/>
  <c r="Z2200" i="20"/>
  <c r="Z2201" i="20"/>
  <c r="Z2202" i="20"/>
  <c r="Z2203" i="20"/>
  <c r="Z2204" i="20"/>
  <c r="Z2205" i="20"/>
  <c r="Z2206" i="20"/>
  <c r="Z2207" i="20"/>
  <c r="Z2208" i="20"/>
  <c r="Z2209" i="20"/>
  <c r="Z2210" i="20"/>
  <c r="Z2211" i="20"/>
  <c r="Z2212" i="20"/>
  <c r="Z2213" i="20"/>
  <c r="Z2214" i="20"/>
  <c r="Z2215" i="20"/>
  <c r="Z2216" i="20"/>
  <c r="Z2217" i="20"/>
  <c r="Z2218" i="20"/>
  <c r="Z2219" i="20"/>
  <c r="Z2220" i="20"/>
  <c r="Z2221" i="20"/>
  <c r="AA3" i="20"/>
  <c r="AA4" i="20"/>
  <c r="AA5" i="20"/>
  <c r="AA7" i="20"/>
  <c r="AA21" i="20"/>
  <c r="AA35" i="20"/>
  <c r="AA50" i="20"/>
  <c r="AA68" i="20"/>
  <c r="AA70" i="20"/>
  <c r="AA83" i="20"/>
  <c r="AA89" i="20"/>
  <c r="AA91" i="20"/>
  <c r="AA103" i="20"/>
  <c r="AA117" i="20"/>
  <c r="AA119" i="20"/>
  <c r="AA124" i="20"/>
  <c r="AA145" i="20"/>
  <c r="AA147" i="20"/>
  <c r="AA148" i="20"/>
  <c r="AA149" i="20"/>
  <c r="AA152" i="20"/>
  <c r="AA163" i="20"/>
  <c r="AA166" i="20"/>
  <c r="AA190" i="20"/>
  <c r="AA193" i="20"/>
  <c r="AA194" i="20"/>
  <c r="AA201" i="20"/>
  <c r="AA212" i="20"/>
  <c r="AA217" i="20"/>
  <c r="AA242" i="20"/>
  <c r="AA243" i="20"/>
  <c r="AA245" i="20"/>
  <c r="AA246" i="20"/>
  <c r="AA260" i="20"/>
  <c r="AA269" i="20"/>
  <c r="AA271" i="20"/>
  <c r="AA287" i="20"/>
  <c r="AA306" i="20"/>
  <c r="AA313" i="20"/>
  <c r="AA315" i="20"/>
  <c r="AA316" i="20"/>
  <c r="AA330" i="20"/>
  <c r="AA343" i="20"/>
  <c r="AA345" i="20"/>
  <c r="AA348" i="20"/>
  <c r="AA358" i="20"/>
  <c r="AA376" i="20"/>
  <c r="AA390" i="20"/>
  <c r="AA399" i="20"/>
  <c r="AA414" i="20"/>
  <c r="AA425" i="20"/>
  <c r="AA427" i="20"/>
  <c r="AA455" i="20"/>
  <c r="AA460" i="20"/>
  <c r="AA465" i="20"/>
  <c r="AA479" i="20"/>
  <c r="AA481" i="20"/>
  <c r="AA490" i="20"/>
  <c r="AA497" i="20"/>
  <c r="AA511" i="20"/>
  <c r="AA518" i="20"/>
  <c r="AA530" i="20"/>
  <c r="AA535" i="20"/>
  <c r="AA544" i="20"/>
  <c r="AA547" i="20"/>
  <c r="AA548" i="20"/>
  <c r="AA554" i="20"/>
  <c r="AA577" i="20"/>
  <c r="AA579" i="20"/>
  <c r="AA585" i="20"/>
  <c r="AA593" i="20"/>
  <c r="AA619" i="20"/>
  <c r="AA621" i="20"/>
  <c r="AA633" i="20"/>
  <c r="AA638" i="20"/>
  <c r="AA647" i="20"/>
  <c r="AA651" i="20"/>
  <c r="AA665" i="20"/>
  <c r="AA670" i="20"/>
  <c r="AA675" i="20"/>
  <c r="AA679" i="20"/>
  <c r="AA693" i="20"/>
  <c r="AA694" i="20"/>
  <c r="AA697" i="20"/>
  <c r="AA700" i="20"/>
  <c r="AA712" i="20"/>
  <c r="AA726" i="20"/>
  <c r="AA737" i="20"/>
  <c r="AA740" i="20"/>
  <c r="AA754" i="20"/>
  <c r="AA763" i="20"/>
  <c r="AA765" i="20"/>
  <c r="AA768" i="20"/>
  <c r="AA770" i="20"/>
  <c r="AA782" i="20"/>
  <c r="AA787" i="20"/>
  <c r="AA796" i="20"/>
  <c r="AA812" i="20"/>
  <c r="AA817" i="20"/>
  <c r="AA834" i="20"/>
  <c r="AA847" i="20"/>
  <c r="AA856" i="20"/>
  <c r="AA877" i="20"/>
  <c r="AA879" i="20"/>
  <c r="AA880" i="20"/>
  <c r="AA882" i="20"/>
  <c r="AA894" i="20"/>
  <c r="AA903" i="20"/>
  <c r="AA922" i="20"/>
  <c r="AA927" i="20"/>
  <c r="AA929" i="20"/>
  <c r="AA949" i="20"/>
  <c r="AA950" i="20"/>
  <c r="AA961" i="20"/>
  <c r="AA964" i="20"/>
  <c r="AA966" i="20"/>
  <c r="AA985" i="20"/>
  <c r="AA987" i="20"/>
  <c r="AA992" i="20"/>
  <c r="AA1011" i="20"/>
  <c r="AA1015" i="20"/>
  <c r="AA1025" i="20"/>
  <c r="AA1033" i="20"/>
  <c r="AA1035" i="20"/>
  <c r="AA1037" i="20"/>
  <c r="AA1048" i="20"/>
  <c r="AA1069" i="20"/>
  <c r="AA1071" i="20"/>
  <c r="AA1073" i="20"/>
  <c r="AA1095" i="20"/>
  <c r="AA1097" i="20"/>
  <c r="AA1104" i="20"/>
  <c r="AA1105" i="20"/>
  <c r="AA1125" i="20"/>
  <c r="AA1127" i="20"/>
  <c r="AA1128" i="20"/>
  <c r="AA1146" i="20"/>
  <c r="AA1160" i="20"/>
  <c r="AA1165" i="20"/>
  <c r="AA1179" i="20"/>
  <c r="AA1183" i="20"/>
  <c r="AA1211" i="20"/>
  <c r="AA1212" i="20"/>
  <c r="AA1228" i="20"/>
  <c r="AA1230" i="20"/>
  <c r="AA1242" i="20"/>
  <c r="AA1244" i="20"/>
  <c r="AA1265" i="20"/>
  <c r="AA1267" i="20"/>
  <c r="AA1268" i="20"/>
  <c r="AA1272" i="20"/>
  <c r="AA1281" i="20"/>
  <c r="AA1293" i="20"/>
  <c r="AA1305" i="20"/>
  <c r="AA1307" i="20"/>
  <c r="AA1309" i="20"/>
  <c r="AA1310" i="20"/>
  <c r="AA1321" i="20"/>
  <c r="AA1326" i="20"/>
  <c r="AA1328" i="20"/>
  <c r="AA1334" i="20"/>
  <c r="AA1338" i="20"/>
  <c r="AA1340" i="20"/>
  <c r="AA1342" i="20"/>
  <c r="AA1351" i="20"/>
  <c r="AA1358" i="20"/>
  <c r="AA1365" i="20"/>
  <c r="AA1368" i="20"/>
  <c r="AA1377" i="20"/>
  <c r="AA1379" i="20"/>
  <c r="AA1382" i="20"/>
  <c r="AA1386" i="20"/>
  <c r="AA1389" i="20"/>
  <c r="AA1400" i="20"/>
  <c r="AA1407" i="20"/>
  <c r="AA1414" i="20"/>
  <c r="AA1424" i="20"/>
  <c r="AA1426" i="20"/>
  <c r="AA1427" i="20"/>
  <c r="AA1433" i="20"/>
  <c r="AA1452" i="20"/>
  <c r="AA1461" i="20"/>
  <c r="AA1463" i="20"/>
  <c r="AA1477" i="20"/>
  <c r="AA1478" i="20"/>
  <c r="AA1479" i="20"/>
  <c r="AA1480" i="20"/>
  <c r="AA1491" i="20"/>
  <c r="AA1496" i="20"/>
  <c r="AA1503" i="20"/>
  <c r="AA1508" i="20"/>
  <c r="AA1510" i="20"/>
  <c r="AA1515" i="20"/>
  <c r="AA1519" i="20"/>
  <c r="AA1533" i="20"/>
  <c r="AA1536" i="20"/>
  <c r="AA1547" i="20"/>
  <c r="AA1550" i="20"/>
  <c r="AA1552" i="20"/>
  <c r="AA1561" i="20"/>
  <c r="AA1571" i="20"/>
  <c r="AA1573" i="20"/>
  <c r="AA1575" i="20"/>
  <c r="AA1576" i="20"/>
  <c r="AA1578" i="20"/>
  <c r="AA1580" i="20"/>
  <c r="AA1585" i="20"/>
  <c r="AA1597" i="20"/>
  <c r="AA1603" i="20"/>
  <c r="AA1606" i="20"/>
  <c r="AA1608" i="20"/>
  <c r="AA1627" i="20"/>
  <c r="AA1631" i="20"/>
  <c r="AA1643" i="20"/>
  <c r="AA1645" i="20"/>
  <c r="AA1648" i="20"/>
  <c r="AA1655" i="20"/>
  <c r="AA1659" i="20"/>
  <c r="AA1669" i="20"/>
  <c r="AA1671" i="20"/>
  <c r="AA1673" i="20"/>
  <c r="AA1687" i="20"/>
  <c r="AA1690" i="20"/>
  <c r="AA1697" i="20"/>
  <c r="AA1699" i="20"/>
  <c r="AA1701" i="20"/>
  <c r="AA1702" i="20"/>
  <c r="AA1703" i="20"/>
  <c r="AA1715" i="20"/>
  <c r="AA1718" i="20"/>
  <c r="AA1720" i="20"/>
  <c r="AA1734" i="20"/>
  <c r="AA1743" i="20"/>
  <c r="AA1749" i="20"/>
  <c r="AA1757" i="20"/>
  <c r="AA1760" i="20"/>
  <c r="AA1762" i="20"/>
  <c r="AA1771" i="20"/>
  <c r="AA1788" i="20"/>
  <c r="AA1790" i="20"/>
  <c r="AA1805" i="20"/>
  <c r="AA1809" i="20"/>
  <c r="AA1811" i="20"/>
  <c r="AA1823" i="20"/>
  <c r="AA1824" i="20"/>
  <c r="AA1827" i="20"/>
  <c r="AA1832" i="20"/>
  <c r="AA1837" i="20"/>
  <c r="AA1844" i="20"/>
  <c r="AA1855" i="20"/>
  <c r="AA1860" i="20"/>
  <c r="AA1872" i="20"/>
  <c r="AA1879" i="20"/>
  <c r="AA1895" i="20"/>
  <c r="AA1897" i="20"/>
  <c r="AA1900" i="20"/>
  <c r="AA1902" i="20"/>
  <c r="AA1916" i="20"/>
  <c r="AA1925" i="20"/>
  <c r="AA1927" i="20"/>
  <c r="AA1928" i="20"/>
  <c r="AA1935" i="20"/>
  <c r="AA1960" i="20"/>
  <c r="AA1961" i="20"/>
  <c r="AA1963" i="20"/>
  <c r="AA1965" i="20"/>
  <c r="AA1967" i="20"/>
  <c r="AA1970" i="20"/>
  <c r="AA1972" i="20"/>
  <c r="AA1984" i="20"/>
  <c r="AA1986" i="20"/>
  <c r="AA1995" i="20"/>
  <c r="AA2003" i="20"/>
  <c r="AA2005" i="20"/>
  <c r="AA2007" i="20"/>
  <c r="AA2014" i="20"/>
  <c r="AA2023" i="20"/>
  <c r="AA2035" i="20"/>
  <c r="AA2037" i="20"/>
  <c r="AA2038" i="20"/>
  <c r="AA2051" i="20"/>
  <c r="AA2068" i="20"/>
  <c r="AA2071" i="20"/>
  <c r="AA2077" i="20"/>
  <c r="AA2093" i="20"/>
  <c r="AA2095" i="20"/>
  <c r="AA2105" i="20"/>
  <c r="AA2107" i="20"/>
  <c r="AA2119" i="20"/>
  <c r="AA2121" i="20"/>
  <c r="AA2123" i="20"/>
  <c r="AA2124" i="20"/>
  <c r="AA2126" i="20"/>
  <c r="AA2138" i="20"/>
  <c r="AA2149" i="20"/>
  <c r="AA2154" i="20"/>
  <c r="AA2158" i="20"/>
  <c r="AA2161" i="20"/>
  <c r="AA2163" i="20"/>
  <c r="AA2180" i="20"/>
  <c r="AA2182" i="20"/>
  <c r="AA2189" i="20"/>
  <c r="AA2191" i="20"/>
  <c r="AA2208" i="20"/>
  <c r="AA2210" i="20"/>
  <c r="AA2217" i="20"/>
  <c r="AB10" i="20"/>
  <c r="AB12" i="20"/>
  <c r="AB91" i="20"/>
  <c r="AB96" i="20"/>
  <c r="AB104" i="20"/>
  <c r="AB105" i="20"/>
  <c r="AB143" i="20"/>
  <c r="AB155" i="20"/>
  <c r="AB175" i="20"/>
  <c r="AB215" i="20"/>
  <c r="AB220" i="20"/>
  <c r="AB231" i="20"/>
  <c r="AB248" i="20"/>
  <c r="AB251" i="20"/>
  <c r="AB252" i="20"/>
  <c r="AB311" i="20"/>
  <c r="AB318" i="20"/>
  <c r="AB323" i="20"/>
  <c r="AB336" i="20"/>
  <c r="AB354" i="20"/>
  <c r="AB357" i="20"/>
  <c r="AB370" i="20"/>
  <c r="AB392" i="20"/>
  <c r="AB431" i="20"/>
  <c r="AB433" i="20"/>
  <c r="AB445" i="20"/>
  <c r="AB451" i="20"/>
  <c r="AB466" i="20"/>
  <c r="AB488" i="20"/>
  <c r="AB511" i="20"/>
  <c r="AB536" i="20"/>
  <c r="AB546" i="20"/>
  <c r="AB547" i="20"/>
  <c r="AB549" i="20"/>
  <c r="AB562" i="20"/>
  <c r="AB572" i="20"/>
  <c r="AB600" i="20"/>
  <c r="AB603" i="20"/>
  <c r="AB605" i="20"/>
  <c r="AB610" i="20"/>
  <c r="AB614" i="20"/>
  <c r="AB619" i="20"/>
  <c r="AB626" i="20"/>
  <c r="AB638" i="20"/>
  <c r="AB640" i="20"/>
  <c r="AB644" i="20"/>
  <c r="AB656" i="20"/>
  <c r="AB657" i="20"/>
  <c r="AB658" i="20"/>
  <c r="AB659" i="20"/>
  <c r="AB670" i="20"/>
  <c r="AB674" i="20"/>
  <c r="AB681" i="20"/>
  <c r="AB722" i="20"/>
  <c r="AB731" i="20"/>
  <c r="AB750" i="20"/>
  <c r="AB753" i="20"/>
  <c r="AB755" i="20"/>
  <c r="AB756" i="20"/>
  <c r="AB758" i="20"/>
  <c r="AB777" i="20"/>
  <c r="AB778" i="20"/>
  <c r="AB781" i="20"/>
  <c r="AB786" i="20"/>
  <c r="AB794" i="20"/>
  <c r="AB795" i="20"/>
  <c r="AB807" i="20"/>
  <c r="AB810" i="20"/>
  <c r="AB811" i="20"/>
  <c r="AB815" i="20"/>
  <c r="AB829" i="20"/>
  <c r="AB832" i="20"/>
  <c r="AB833" i="20"/>
  <c r="AB844" i="20"/>
  <c r="AB854" i="20"/>
  <c r="AB858" i="20"/>
  <c r="AB860" i="20"/>
  <c r="AB875" i="20"/>
  <c r="AB883" i="20"/>
  <c r="AB895" i="20"/>
  <c r="AB900" i="20"/>
  <c r="AB917" i="20"/>
  <c r="AB920" i="20"/>
  <c r="AB931" i="20"/>
  <c r="AB936" i="20"/>
  <c r="AB939" i="20"/>
  <c r="AB949" i="20"/>
  <c r="AB951" i="20"/>
  <c r="AB960" i="20"/>
  <c r="AB961" i="20"/>
  <c r="AB963" i="20"/>
  <c r="AB971" i="20"/>
  <c r="AB972" i="20"/>
  <c r="AB975" i="20"/>
  <c r="AB979" i="20"/>
  <c r="AB1003" i="20"/>
  <c r="AB1011" i="20"/>
  <c r="AB1016" i="20"/>
  <c r="AB1017" i="20"/>
  <c r="AB1019" i="20"/>
  <c r="AB1025" i="20"/>
  <c r="AB1038" i="20"/>
  <c r="AB1042" i="20"/>
  <c r="AB1043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0" i="20"/>
  <c r="AB1111" i="20"/>
  <c r="AB1112" i="20"/>
  <c r="AB1124" i="20"/>
  <c r="AB1127" i="20"/>
  <c r="AB1128" i="20"/>
  <c r="AB1137" i="20"/>
  <c r="AB1142" i="20"/>
  <c r="AB1144" i="20"/>
  <c r="AB1145" i="20"/>
  <c r="AB1146" i="20"/>
  <c r="AB1159" i="20"/>
  <c r="AB1164" i="20"/>
  <c r="AB1167" i="20"/>
  <c r="AB1173" i="20"/>
  <c r="AB1184" i="20"/>
  <c r="AB1190" i="20"/>
  <c r="AB1191" i="20"/>
  <c r="AB1196" i="20"/>
  <c r="AB1199" i="20"/>
  <c r="AB1201" i="20"/>
  <c r="AB1204" i="20"/>
  <c r="AB1217" i="20"/>
  <c r="AB1226" i="20"/>
  <c r="AB1234" i="20"/>
  <c r="AB1236" i="20"/>
  <c r="AB1238" i="20"/>
  <c r="AB1239" i="20"/>
  <c r="AB1240" i="20"/>
  <c r="AB1241" i="20"/>
  <c r="AB1242" i="20"/>
  <c r="AB1258" i="20"/>
  <c r="AB1262" i="20"/>
  <c r="AB1263" i="20"/>
  <c r="AB1267" i="20"/>
  <c r="AB1270" i="20"/>
  <c r="AB1276" i="20"/>
  <c r="AB1281" i="20"/>
  <c r="AB1282" i="20"/>
  <c r="AB1299" i="20"/>
  <c r="AB1305" i="20"/>
  <c r="AB1306" i="20"/>
  <c r="AB1309" i="20"/>
  <c r="AB1321" i="20"/>
  <c r="AB1333" i="20"/>
  <c r="AB1334" i="20"/>
  <c r="AB1335" i="20"/>
  <c r="AB1343" i="20"/>
  <c r="AB1360" i="20"/>
  <c r="AB1367" i="20"/>
  <c r="AB1369" i="20"/>
  <c r="AB1370" i="20"/>
  <c r="AB1372" i="20"/>
  <c r="AB1373" i="20"/>
  <c r="AB1375" i="20"/>
  <c r="AB1380" i="20"/>
  <c r="AB1394" i="20"/>
  <c r="AB1399" i="20"/>
  <c r="AB1409" i="20"/>
  <c r="AB1410" i="20"/>
  <c r="AB1418" i="20"/>
  <c r="AB1419" i="20"/>
  <c r="AB1422" i="20"/>
  <c r="AB1424" i="20"/>
  <c r="AB1426" i="20"/>
  <c r="AB1428" i="20"/>
  <c r="AB1445" i="20"/>
  <c r="AB1450" i="20"/>
  <c r="AB1457" i="20"/>
  <c r="AB1459" i="20"/>
  <c r="AB1461" i="20"/>
  <c r="AB1462" i="20"/>
  <c r="AB1463" i="20"/>
  <c r="AB1465" i="20"/>
  <c r="AB1492" i="20"/>
  <c r="AB1493" i="20"/>
  <c r="AB1495" i="20"/>
  <c r="AB1499" i="20"/>
  <c r="AB1500" i="20"/>
  <c r="AB1501" i="20"/>
  <c r="AB1508" i="20"/>
  <c r="AB1512" i="20"/>
  <c r="AB1516" i="20"/>
  <c r="AB1517" i="20"/>
  <c r="AB1534" i="20"/>
  <c r="AB1535" i="20"/>
  <c r="AB1543" i="20"/>
  <c r="AB1544" i="20"/>
  <c r="AB1545" i="20"/>
  <c r="AB1546" i="20"/>
  <c r="AB1566" i="20"/>
  <c r="AB1573" i="20"/>
  <c r="AB1578" i="20"/>
  <c r="AB1582" i="20"/>
  <c r="AB1586" i="20"/>
  <c r="AB1591" i="20"/>
  <c r="AB1594" i="20"/>
  <c r="AB1606" i="20"/>
  <c r="AB1608" i="20"/>
  <c r="AB1609" i="20"/>
  <c r="AB1615" i="20"/>
  <c r="AB1617" i="20"/>
  <c r="AB1626" i="20"/>
  <c r="AB1627" i="20"/>
  <c r="AB1650" i="20"/>
  <c r="AB1657" i="20"/>
  <c r="AB1659" i="20"/>
  <c r="AB1661" i="20"/>
  <c r="AB1663" i="20"/>
  <c r="AB1666" i="20"/>
  <c r="AB1671" i="20"/>
  <c r="AB1672" i="20"/>
  <c r="AB1673" i="20"/>
  <c r="AB1684" i="20"/>
  <c r="AB1685" i="20"/>
  <c r="AB1687" i="20"/>
  <c r="AB1688" i="20"/>
  <c r="AB1694" i="20"/>
  <c r="AB1696" i="20"/>
  <c r="AB1697" i="20"/>
  <c r="AB1698" i="20"/>
  <c r="AB1701" i="20"/>
  <c r="AB1702" i="20"/>
  <c r="AB1705" i="20"/>
  <c r="AB1708" i="20"/>
  <c r="AB1717" i="20"/>
  <c r="AB1718" i="20"/>
  <c r="AB1721" i="20"/>
  <c r="AB1727" i="20"/>
  <c r="AB1730" i="20"/>
  <c r="AB1731" i="20"/>
  <c r="AB1733" i="20"/>
  <c r="AB1735" i="20"/>
  <c r="AB1740" i="20"/>
  <c r="AB1756" i="20"/>
  <c r="AB1763" i="20"/>
  <c r="AB1766" i="20"/>
  <c r="AB1767" i="20"/>
  <c r="AB1769" i="20"/>
  <c r="AB1782" i="20"/>
  <c r="AB1784" i="20"/>
  <c r="AB1797" i="20"/>
  <c r="AB1799" i="20"/>
  <c r="AB1803" i="20"/>
  <c r="AB1809" i="20"/>
  <c r="AB1821" i="20"/>
  <c r="AB1822" i="20"/>
  <c r="AB1823" i="20"/>
  <c r="AB1847" i="20"/>
  <c r="AB1851" i="20"/>
  <c r="AB1852" i="20"/>
  <c r="AB1856" i="20"/>
  <c r="AB1862" i="20"/>
  <c r="AB1865" i="20"/>
  <c r="AB1871" i="20"/>
  <c r="AB1880" i="20"/>
  <c r="AB1888" i="20"/>
  <c r="AB1895" i="20"/>
  <c r="AB1900" i="20"/>
  <c r="AB1903" i="20"/>
  <c r="AB1906" i="20"/>
  <c r="AB1907" i="20"/>
  <c r="AB1908" i="20"/>
  <c r="AB1923" i="20"/>
  <c r="AB1924" i="20"/>
  <c r="AB1929" i="20"/>
  <c r="AB1931" i="20"/>
  <c r="AB1939" i="20"/>
  <c r="AB1940" i="20"/>
  <c r="AB1956" i="20"/>
  <c r="AB1957" i="20"/>
  <c r="AB1958" i="20"/>
  <c r="AB1959" i="20"/>
  <c r="AB1960" i="20"/>
  <c r="AB1963" i="20"/>
  <c r="AB1965" i="20"/>
  <c r="AB1966" i="20"/>
  <c r="AB1970" i="20"/>
  <c r="AB1972" i="20"/>
  <c r="AB1974" i="20"/>
  <c r="AB1975" i="20"/>
  <c r="AB1991" i="20"/>
  <c r="AB1993" i="20"/>
  <c r="AB1997" i="20"/>
  <c r="AB1999" i="20"/>
  <c r="AB2001" i="20"/>
  <c r="AB2002" i="20"/>
  <c r="AB2004" i="20"/>
  <c r="AB2011" i="20"/>
  <c r="AB2014" i="20"/>
  <c r="AB2023" i="20"/>
  <c r="AB2025" i="20"/>
  <c r="AB2027" i="20"/>
  <c r="AB2029" i="20"/>
  <c r="AB2030" i="20"/>
  <c r="AB2043" i="20"/>
  <c r="AB2044" i="20"/>
  <c r="AB2047" i="20"/>
  <c r="AB2057" i="20"/>
  <c r="AB2058" i="20"/>
  <c r="AB2060" i="20"/>
  <c r="AB2065" i="20"/>
  <c r="AB2068" i="20"/>
  <c r="AB2070" i="20"/>
  <c r="AB2072" i="20"/>
  <c r="AB2076" i="20"/>
  <c r="AB2084" i="20"/>
  <c r="AB2092" i="20"/>
  <c r="AB2095" i="20"/>
  <c r="AB2098" i="20"/>
  <c r="AB2102" i="20"/>
  <c r="AB2103" i="20"/>
  <c r="AB2119" i="20"/>
  <c r="AB2123" i="20"/>
  <c r="AB2135" i="20"/>
  <c r="AB2138" i="20"/>
  <c r="AB2140" i="20"/>
  <c r="AB2157" i="20"/>
  <c r="AB2163" i="20"/>
  <c r="AB2164" i="20"/>
  <c r="AB2165" i="20"/>
  <c r="AB2166" i="20"/>
  <c r="AB2167" i="20"/>
  <c r="AB2168" i="20"/>
  <c r="AB2170" i="20"/>
  <c r="AB2171" i="20"/>
  <c r="AB2176" i="20"/>
  <c r="AB2178" i="20"/>
  <c r="AB2180" i="20"/>
  <c r="AB2181" i="20"/>
  <c r="AB2182" i="20"/>
  <c r="AB2183" i="20"/>
  <c r="AB2184" i="20"/>
  <c r="AB2196" i="20"/>
  <c r="AB2198" i="20"/>
  <c r="AB2207" i="20"/>
  <c r="AB2209" i="20"/>
  <c r="AB2210" i="20"/>
  <c r="AB2221" i="20"/>
  <c r="AC2" i="20"/>
  <c r="AA2" i="20" s="1"/>
  <c r="AC3" i="20"/>
  <c r="AC4" i="20"/>
  <c r="AC5" i="20"/>
  <c r="AC6" i="20"/>
  <c r="AA6" i="20" s="1"/>
  <c r="AC7" i="20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C69" i="20"/>
  <c r="AA69" i="20" s="1"/>
  <c r="AC70" i="20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C90" i="20"/>
  <c r="AA90" i="20" s="1"/>
  <c r="AC91" i="20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C118" i="20"/>
  <c r="AA118" i="20" s="1"/>
  <c r="AC119" i="20"/>
  <c r="AC120" i="20"/>
  <c r="AA120" i="20" s="1"/>
  <c r="AC121" i="20"/>
  <c r="AA121" i="20" s="1"/>
  <c r="AC122" i="20"/>
  <c r="AA122" i="20" s="1"/>
  <c r="AC123" i="20"/>
  <c r="AA123" i="20" s="1"/>
  <c r="AC124" i="20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C146" i="20"/>
  <c r="AA146" i="20" s="1"/>
  <c r="AC147" i="20"/>
  <c r="AC148" i="20"/>
  <c r="AC149" i="20"/>
  <c r="AC150" i="20"/>
  <c r="AA150" i="20" s="1"/>
  <c r="AC151" i="20"/>
  <c r="AA151" i="20" s="1"/>
  <c r="AC152" i="20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C164" i="20"/>
  <c r="AA164" i="20" s="1"/>
  <c r="AC165" i="20"/>
  <c r="AA165" i="20" s="1"/>
  <c r="AC166" i="20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C191" i="20"/>
  <c r="AA191" i="20" s="1"/>
  <c r="AC192" i="20"/>
  <c r="AA192" i="20" s="1"/>
  <c r="AC193" i="20"/>
  <c r="AC194" i="20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C213" i="20"/>
  <c r="AA213" i="20" s="1"/>
  <c r="AC214" i="20"/>
  <c r="AA214" i="20" s="1"/>
  <c r="AC215" i="20"/>
  <c r="AA215" i="20" s="1"/>
  <c r="AC216" i="20"/>
  <c r="AA216" i="20" s="1"/>
  <c r="AC217" i="20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C243" i="20"/>
  <c r="AC244" i="20"/>
  <c r="AA244" i="20" s="1"/>
  <c r="AC245" i="20"/>
  <c r="AC246" i="20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C270" i="20"/>
  <c r="AA270" i="20" s="1"/>
  <c r="AC271" i="20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C314" i="20"/>
  <c r="AA314" i="20" s="1"/>
  <c r="AC315" i="20"/>
  <c r="AC316" i="20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C344" i="20"/>
  <c r="AA344" i="20" s="1"/>
  <c r="AC345" i="20"/>
  <c r="AC346" i="20"/>
  <c r="AA346" i="20" s="1"/>
  <c r="AC347" i="20"/>
  <c r="AA347" i="20" s="1"/>
  <c r="AC348" i="20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C426" i="20"/>
  <c r="AA426" i="20" s="1"/>
  <c r="AC427" i="20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C456" i="20"/>
  <c r="AA456" i="20" s="1"/>
  <c r="AC457" i="20"/>
  <c r="AA457" i="20" s="1"/>
  <c r="AC458" i="20"/>
  <c r="AA458" i="20" s="1"/>
  <c r="AC459" i="20"/>
  <c r="AA459" i="20" s="1"/>
  <c r="AC460" i="20"/>
  <c r="AC461" i="20"/>
  <c r="AA461" i="20" s="1"/>
  <c r="AC462" i="20"/>
  <c r="AA462" i="20" s="1"/>
  <c r="AC463" i="20"/>
  <c r="AA463" i="20" s="1"/>
  <c r="AC464" i="20"/>
  <c r="AA464" i="20" s="1"/>
  <c r="AC465" i="20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C480" i="20"/>
  <c r="AA480" i="20" s="1"/>
  <c r="AC481" i="20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C531" i="20"/>
  <c r="AA531" i="20" s="1"/>
  <c r="AC532" i="20"/>
  <c r="AA532" i="20" s="1"/>
  <c r="AC533" i="20"/>
  <c r="AA533" i="20" s="1"/>
  <c r="AC534" i="20"/>
  <c r="AA534" i="20" s="1"/>
  <c r="AC535" i="20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C545" i="20"/>
  <c r="AA545" i="20" s="1"/>
  <c r="AC546" i="20"/>
  <c r="AA546" i="20" s="1"/>
  <c r="AC547" i="20"/>
  <c r="AC548" i="20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C578" i="20"/>
  <c r="AA578" i="20" s="1"/>
  <c r="AC579" i="20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C620" i="20"/>
  <c r="AA620" i="20" s="1"/>
  <c r="AC621" i="20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C634" i="20"/>
  <c r="AA634" i="20" s="1"/>
  <c r="AC635" i="20"/>
  <c r="AA635" i="20" s="1"/>
  <c r="AC636" i="20"/>
  <c r="AA636" i="20" s="1"/>
  <c r="AC637" i="20"/>
  <c r="AA637" i="20" s="1"/>
  <c r="AC638" i="20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C648" i="20"/>
  <c r="AA648" i="20" s="1"/>
  <c r="AC649" i="20"/>
  <c r="AA649" i="20" s="1"/>
  <c r="AC650" i="20"/>
  <c r="AA650" i="20" s="1"/>
  <c r="AC651" i="20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C666" i="20"/>
  <c r="AA666" i="20" s="1"/>
  <c r="AC667" i="20"/>
  <c r="AA667" i="20" s="1"/>
  <c r="AC668" i="20"/>
  <c r="AA668" i="20" s="1"/>
  <c r="AC669" i="20"/>
  <c r="AA669" i="20" s="1"/>
  <c r="AC670" i="20"/>
  <c r="AC671" i="20"/>
  <c r="AA671" i="20" s="1"/>
  <c r="AC672" i="20"/>
  <c r="AA672" i="20" s="1"/>
  <c r="AC673" i="20"/>
  <c r="AA673" i="20" s="1"/>
  <c r="AC674" i="20"/>
  <c r="AA674" i="20" s="1"/>
  <c r="AC675" i="20"/>
  <c r="AC676" i="20"/>
  <c r="AA676" i="20" s="1"/>
  <c r="AC677" i="20"/>
  <c r="AA677" i="20" s="1"/>
  <c r="AC678" i="20"/>
  <c r="AA678" i="20" s="1"/>
  <c r="AC679" i="20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C694" i="20"/>
  <c r="AC695" i="20"/>
  <c r="AA695" i="20" s="1"/>
  <c r="AC696" i="20"/>
  <c r="AA696" i="20" s="1"/>
  <c r="AC697" i="20"/>
  <c r="AC698" i="20"/>
  <c r="AA698" i="20" s="1"/>
  <c r="AC699" i="20"/>
  <c r="AA699" i="20" s="1"/>
  <c r="AC700" i="20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C738" i="20"/>
  <c r="AA738" i="20" s="1"/>
  <c r="AC739" i="20"/>
  <c r="AA739" i="20" s="1"/>
  <c r="AC740" i="20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C764" i="20"/>
  <c r="AA764" i="20" s="1"/>
  <c r="AC765" i="20"/>
  <c r="AC766" i="20"/>
  <c r="AA766" i="20" s="1"/>
  <c r="AC767" i="20"/>
  <c r="AA767" i="20" s="1"/>
  <c r="AC768" i="20"/>
  <c r="AC769" i="20"/>
  <c r="AA769" i="20" s="1"/>
  <c r="AC770" i="20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C783" i="20"/>
  <c r="AA783" i="20" s="1"/>
  <c r="AC784" i="20"/>
  <c r="AA784" i="20" s="1"/>
  <c r="AC785" i="20"/>
  <c r="AA785" i="20" s="1"/>
  <c r="AC786" i="20"/>
  <c r="AA786" i="20" s="1"/>
  <c r="AC787" i="20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C813" i="20"/>
  <c r="AA813" i="20" s="1"/>
  <c r="AC814" i="20"/>
  <c r="AA814" i="20" s="1"/>
  <c r="AC815" i="20"/>
  <c r="AA815" i="20" s="1"/>
  <c r="AC816" i="20"/>
  <c r="AA816" i="20" s="1"/>
  <c r="AC817" i="20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C878" i="20"/>
  <c r="AA878" i="20" s="1"/>
  <c r="AC879" i="20"/>
  <c r="AC880" i="20"/>
  <c r="AC881" i="20"/>
  <c r="AA881" i="20" s="1"/>
  <c r="AC882" i="20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C923" i="20"/>
  <c r="AA923" i="20" s="1"/>
  <c r="AC924" i="20"/>
  <c r="AA924" i="20" s="1"/>
  <c r="AC925" i="20"/>
  <c r="AA925" i="20" s="1"/>
  <c r="AC926" i="20"/>
  <c r="AA926" i="20" s="1"/>
  <c r="AC927" i="20"/>
  <c r="AC928" i="20"/>
  <c r="AA928" i="20" s="1"/>
  <c r="AC929" i="20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C950" i="20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C962" i="20"/>
  <c r="AA962" i="20" s="1"/>
  <c r="AC963" i="20"/>
  <c r="AA963" i="20" s="1"/>
  <c r="AC964" i="20"/>
  <c r="AC965" i="20"/>
  <c r="AA965" i="20" s="1"/>
  <c r="AC966" i="20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C986" i="20"/>
  <c r="AA986" i="20" s="1"/>
  <c r="AC987" i="20"/>
  <c r="AC988" i="20"/>
  <c r="AA988" i="20" s="1"/>
  <c r="AC989" i="20"/>
  <c r="AA989" i="20" s="1"/>
  <c r="AC990" i="20"/>
  <c r="AA990" i="20" s="1"/>
  <c r="AC991" i="20"/>
  <c r="AA991" i="20" s="1"/>
  <c r="AC992" i="20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C1012" i="20"/>
  <c r="AA1012" i="20" s="1"/>
  <c r="AC1013" i="20"/>
  <c r="AA1013" i="20" s="1"/>
  <c r="AC1014" i="20"/>
  <c r="AA1014" i="20" s="1"/>
  <c r="AC1015" i="20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C1034" i="20"/>
  <c r="AA1034" i="20" s="1"/>
  <c r="AC1035" i="20"/>
  <c r="AC1036" i="20"/>
  <c r="AA1036" i="20" s="1"/>
  <c r="AC1037" i="20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C1070" i="20"/>
  <c r="AA1070" i="20" s="1"/>
  <c r="AC1071" i="20"/>
  <c r="AC1072" i="20"/>
  <c r="AA1072" i="20" s="1"/>
  <c r="AC1073" i="20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C1096" i="20"/>
  <c r="AA1096" i="20" s="1"/>
  <c r="AC1097" i="20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C1105" i="20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C1126" i="20"/>
  <c r="AA1126" i="20" s="1"/>
  <c r="AC1127" i="20"/>
  <c r="AC1128" i="20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C1161" i="20"/>
  <c r="AA1161" i="20" s="1"/>
  <c r="AC1162" i="20"/>
  <c r="AA1162" i="20" s="1"/>
  <c r="AC1163" i="20"/>
  <c r="AA1163" i="20" s="1"/>
  <c r="AC1164" i="20"/>
  <c r="AA1164" i="20" s="1"/>
  <c r="AC1165" i="20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C1180" i="20"/>
  <c r="AA1180" i="20" s="1"/>
  <c r="AC1181" i="20"/>
  <c r="AA1181" i="20" s="1"/>
  <c r="AC1182" i="20"/>
  <c r="AA1182" i="20" s="1"/>
  <c r="AC1183" i="20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C1212" i="20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C1229" i="20"/>
  <c r="AA1229" i="20" s="1"/>
  <c r="AC1230" i="20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C1243" i="20"/>
  <c r="AA1243" i="20" s="1"/>
  <c r="AC1244" i="20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C1266" i="20"/>
  <c r="AA1266" i="20" s="1"/>
  <c r="AC1267" i="20"/>
  <c r="AC1268" i="20"/>
  <c r="AC1269" i="20"/>
  <c r="AA1269" i="20" s="1"/>
  <c r="AC1270" i="20"/>
  <c r="AA1270" i="20" s="1"/>
  <c r="AC1271" i="20"/>
  <c r="AA1271" i="20" s="1"/>
  <c r="AC1272" i="20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C1306" i="20"/>
  <c r="AA1306" i="20" s="1"/>
  <c r="AC1307" i="20"/>
  <c r="AC1308" i="20"/>
  <c r="AA1308" i="20" s="1"/>
  <c r="AC1309" i="20"/>
  <c r="AC1310" i="20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C1322" i="20"/>
  <c r="AA1322" i="20" s="1"/>
  <c r="AC1323" i="20"/>
  <c r="AA1323" i="20" s="1"/>
  <c r="AC1324" i="20"/>
  <c r="AA1324" i="20" s="1"/>
  <c r="AC1325" i="20"/>
  <c r="AA1325" i="20" s="1"/>
  <c r="AC1326" i="20"/>
  <c r="AC1327" i="20"/>
  <c r="AA1327" i="20" s="1"/>
  <c r="AC1328" i="20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C1335" i="20"/>
  <c r="AA1335" i="20" s="1"/>
  <c r="AC1336" i="20"/>
  <c r="AA1336" i="20" s="1"/>
  <c r="AC1337" i="20"/>
  <c r="AA1337" i="20" s="1"/>
  <c r="AC1338" i="20"/>
  <c r="AC1339" i="20"/>
  <c r="AA1339" i="20" s="1"/>
  <c r="AC1340" i="20"/>
  <c r="AC1341" i="20"/>
  <c r="AA1341" i="20" s="1"/>
  <c r="AC1342" i="20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C1366" i="20"/>
  <c r="AA1366" i="20" s="1"/>
  <c r="AC1367" i="20"/>
  <c r="AA1367" i="20" s="1"/>
  <c r="AC1368" i="20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C1378" i="20"/>
  <c r="AA1378" i="20" s="1"/>
  <c r="AC1379" i="20"/>
  <c r="AC1380" i="20"/>
  <c r="AA1380" i="20" s="1"/>
  <c r="AC1381" i="20"/>
  <c r="AA1381" i="20" s="1"/>
  <c r="AC1382" i="20"/>
  <c r="AC1383" i="20"/>
  <c r="AA1383" i="20" s="1"/>
  <c r="AC1384" i="20"/>
  <c r="AA1384" i="20" s="1"/>
  <c r="AC1385" i="20"/>
  <c r="AA1385" i="20" s="1"/>
  <c r="AC1386" i="20"/>
  <c r="AC1387" i="20"/>
  <c r="AA1387" i="20" s="1"/>
  <c r="AC1388" i="20"/>
  <c r="AA1388" i="20" s="1"/>
  <c r="AC1389" i="20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C1425" i="20"/>
  <c r="AA1425" i="20" s="1"/>
  <c r="AC1426" i="20"/>
  <c r="AC1427" i="20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C1462" i="20"/>
  <c r="AA1462" i="20" s="1"/>
  <c r="AC1463" i="20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C1478" i="20"/>
  <c r="AC1479" i="20"/>
  <c r="AC1480" i="20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C1492" i="20"/>
  <c r="AA1492" i="20" s="1"/>
  <c r="AC1493" i="20"/>
  <c r="AA1493" i="20" s="1"/>
  <c r="AC1494" i="20"/>
  <c r="AA1494" i="20" s="1"/>
  <c r="AC1495" i="20"/>
  <c r="AA1495" i="20" s="1"/>
  <c r="AC1496" i="20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C1504" i="20"/>
  <c r="AA1504" i="20" s="1"/>
  <c r="AC1505" i="20"/>
  <c r="AA1505" i="20" s="1"/>
  <c r="AC1506" i="20"/>
  <c r="AA1506" i="20" s="1"/>
  <c r="AC1507" i="20"/>
  <c r="AA1507" i="20" s="1"/>
  <c r="AC1508" i="20"/>
  <c r="AC1509" i="20"/>
  <c r="AA1509" i="20" s="1"/>
  <c r="AC1510" i="20"/>
  <c r="AC1511" i="20"/>
  <c r="AA1511" i="20" s="1"/>
  <c r="AC1512" i="20"/>
  <c r="AA1512" i="20" s="1"/>
  <c r="AC1513" i="20"/>
  <c r="AA1513" i="20" s="1"/>
  <c r="AC1514" i="20"/>
  <c r="AA1514" i="20" s="1"/>
  <c r="AC1515" i="20"/>
  <c r="AC1516" i="20"/>
  <c r="AA1516" i="20" s="1"/>
  <c r="AC1517" i="20"/>
  <c r="AA1517" i="20" s="1"/>
  <c r="AC1518" i="20"/>
  <c r="AA1518" i="20" s="1"/>
  <c r="AC1519" i="20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C1534" i="20"/>
  <c r="AA1534" i="20" s="1"/>
  <c r="AC1535" i="20"/>
  <c r="AA1535" i="20" s="1"/>
  <c r="AC1536" i="20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C1548" i="20"/>
  <c r="AA1548" i="20" s="1"/>
  <c r="AC1549" i="20"/>
  <c r="AA1549" i="20" s="1"/>
  <c r="AC1550" i="20"/>
  <c r="AC1551" i="20"/>
  <c r="AA1551" i="20" s="1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C1572" i="20"/>
  <c r="AA1572" i="20" s="1"/>
  <c r="AC1573" i="20"/>
  <c r="AC1574" i="20"/>
  <c r="AA1574" i="20" s="1"/>
  <c r="AC1575" i="20"/>
  <c r="AC1576" i="20"/>
  <c r="AC1577" i="20"/>
  <c r="AA1577" i="20" s="1"/>
  <c r="AC1578" i="20"/>
  <c r="AC1579" i="20"/>
  <c r="AA1579" i="20" s="1"/>
  <c r="AC1580" i="20"/>
  <c r="AC1581" i="20"/>
  <c r="AA1581" i="20" s="1"/>
  <c r="AC1582" i="20"/>
  <c r="AA1582" i="20" s="1"/>
  <c r="AC1583" i="20"/>
  <c r="AA1583" i="20" s="1"/>
  <c r="AC1584" i="20"/>
  <c r="AA1584" i="20" s="1"/>
  <c r="AC1585" i="20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C1604" i="20"/>
  <c r="AA1604" i="20" s="1"/>
  <c r="AC1605" i="20"/>
  <c r="AA1605" i="20" s="1"/>
  <c r="AC1606" i="20"/>
  <c r="AC1607" i="20"/>
  <c r="AA1607" i="20" s="1"/>
  <c r="AC1608" i="20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C1628" i="20"/>
  <c r="AA1628" i="20" s="1"/>
  <c r="AC1629" i="20"/>
  <c r="AA1629" i="20" s="1"/>
  <c r="AC1630" i="20"/>
  <c r="AA1630" i="20" s="1"/>
  <c r="AC1631" i="20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C1644" i="20"/>
  <c r="AA1644" i="20" s="1"/>
  <c r="AC1645" i="20"/>
  <c r="AC1646" i="20"/>
  <c r="AA1646" i="20" s="1"/>
  <c r="AC1647" i="20"/>
  <c r="AA1647" i="20" s="1"/>
  <c r="AC1648" i="20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C1656" i="20"/>
  <c r="AA1656" i="20" s="1"/>
  <c r="AC1657" i="20"/>
  <c r="AA1657" i="20" s="1"/>
  <c r="AC1658" i="20"/>
  <c r="AA1658" i="20" s="1"/>
  <c r="AC1659" i="20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C1670" i="20"/>
  <c r="AA1670" i="20" s="1"/>
  <c r="AC1671" i="20"/>
  <c r="AC1672" i="20"/>
  <c r="AA1672" i="20" s="1"/>
  <c r="AC1673" i="20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C1688" i="20"/>
  <c r="AA1688" i="20" s="1"/>
  <c r="AC1689" i="20"/>
  <c r="AA1689" i="20" s="1"/>
  <c r="AC1690" i="20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C1698" i="20"/>
  <c r="AA1698" i="20" s="1"/>
  <c r="AC1699" i="20"/>
  <c r="AC1700" i="20"/>
  <c r="AA1700" i="20" s="1"/>
  <c r="AC1701" i="20"/>
  <c r="AC1702" i="20"/>
  <c r="AC1703" i="20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C1716" i="20"/>
  <c r="AA1716" i="20" s="1"/>
  <c r="AC1717" i="20"/>
  <c r="AA1717" i="20" s="1"/>
  <c r="AC1718" i="20"/>
  <c r="AC1719" i="20"/>
  <c r="AA1719" i="20" s="1"/>
  <c r="AC1720" i="20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C1758" i="20"/>
  <c r="AA1758" i="20" s="1"/>
  <c r="AC1759" i="20"/>
  <c r="AA1759" i="20" s="1"/>
  <c r="AC1760" i="20"/>
  <c r="AC1761" i="20"/>
  <c r="AA1761" i="20" s="1"/>
  <c r="AC1762" i="20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C1789" i="20"/>
  <c r="AA1789" i="20" s="1"/>
  <c r="AC1790" i="20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C1806" i="20"/>
  <c r="AA1806" i="20" s="1"/>
  <c r="AC1807" i="20"/>
  <c r="AA1807" i="20" s="1"/>
  <c r="AC1808" i="20"/>
  <c r="AA1808" i="20" s="1"/>
  <c r="AC1809" i="20"/>
  <c r="AC1810" i="20"/>
  <c r="AA1810" i="20" s="1"/>
  <c r="AC1811" i="20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C1824" i="20"/>
  <c r="AC1825" i="20"/>
  <c r="AA1825" i="20" s="1"/>
  <c r="AC1826" i="20"/>
  <c r="AA1826" i="20" s="1"/>
  <c r="AC1827" i="20"/>
  <c r="AC1828" i="20"/>
  <c r="AA1828" i="20" s="1"/>
  <c r="AC1829" i="20"/>
  <c r="AA1829" i="20" s="1"/>
  <c r="AC1830" i="20"/>
  <c r="AA1830" i="20" s="1"/>
  <c r="AC1831" i="20"/>
  <c r="AA1831" i="20" s="1"/>
  <c r="AC1832" i="20"/>
  <c r="AC1833" i="20"/>
  <c r="AA1833" i="20" s="1"/>
  <c r="AC1834" i="20"/>
  <c r="AA1834" i="20" s="1"/>
  <c r="AC1835" i="20"/>
  <c r="AA1835" i="20" s="1"/>
  <c r="AC1836" i="20"/>
  <c r="AA1836" i="20" s="1"/>
  <c r="AC1837" i="20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C1856" i="20"/>
  <c r="AA1856" i="20" s="1"/>
  <c r="AC1857" i="20"/>
  <c r="AA1857" i="20" s="1"/>
  <c r="AC1858" i="20"/>
  <c r="AA1858" i="20" s="1"/>
  <c r="AC1859" i="20"/>
  <c r="AA1859" i="20" s="1"/>
  <c r="AC1860" i="20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C1896" i="20"/>
  <c r="AA1896" i="20" s="1"/>
  <c r="AC1897" i="20"/>
  <c r="AC1898" i="20"/>
  <c r="AA1898" i="20" s="1"/>
  <c r="AC1899" i="20"/>
  <c r="AA1899" i="20" s="1"/>
  <c r="AC1900" i="20"/>
  <c r="AC1901" i="20"/>
  <c r="AA1901" i="20" s="1"/>
  <c r="AC1902" i="20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C1926" i="20"/>
  <c r="AA1926" i="20" s="1"/>
  <c r="AC1927" i="20"/>
  <c r="AC1928" i="20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C1961" i="20"/>
  <c r="AC1962" i="20"/>
  <c r="AA1962" i="20" s="1"/>
  <c r="AC1963" i="20"/>
  <c r="AC1964" i="20"/>
  <c r="AA1964" i="20" s="1"/>
  <c r="AC1965" i="20"/>
  <c r="AC1966" i="20"/>
  <c r="AA1966" i="20" s="1"/>
  <c r="AC1967" i="20"/>
  <c r="AC1968" i="20"/>
  <c r="AA1968" i="20" s="1"/>
  <c r="AC1969" i="20"/>
  <c r="AA1969" i="20" s="1"/>
  <c r="AC1970" i="20"/>
  <c r="AC1971" i="20"/>
  <c r="AA1971" i="20" s="1"/>
  <c r="AC1972" i="20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C2004" i="20"/>
  <c r="AA2004" i="20" s="1"/>
  <c r="AC2005" i="20"/>
  <c r="AC2006" i="20"/>
  <c r="AA2006" i="20" s="1"/>
  <c r="AC2007" i="20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C2036" i="20"/>
  <c r="AA2036" i="20" s="1"/>
  <c r="AC2037" i="20"/>
  <c r="AC2038" i="20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C2069" i="20"/>
  <c r="AA2069" i="20" s="1"/>
  <c r="AC2070" i="20"/>
  <c r="AA2070" i="20" s="1"/>
  <c r="AC2071" i="20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C2094" i="20"/>
  <c r="AA2094" i="20" s="1"/>
  <c r="AC2095" i="20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C2106" i="20"/>
  <c r="AA2106" i="20" s="1"/>
  <c r="AC2107" i="20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C2120" i="20"/>
  <c r="AA2120" i="20" s="1"/>
  <c r="AC2121" i="20"/>
  <c r="AC2122" i="20"/>
  <c r="AA2122" i="20" s="1"/>
  <c r="AC2123" i="20"/>
  <c r="AC2124" i="20"/>
  <c r="AC2125" i="20"/>
  <c r="AA2125" i="20" s="1"/>
  <c r="AC2126" i="20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C2150" i="20"/>
  <c r="AA2150" i="20" s="1"/>
  <c r="AC2151" i="20"/>
  <c r="AA2151" i="20" s="1"/>
  <c r="AC2152" i="20"/>
  <c r="AA2152" i="20" s="1"/>
  <c r="AC2153" i="20"/>
  <c r="AA2153" i="20" s="1"/>
  <c r="AC2154" i="20"/>
  <c r="AC2155" i="20"/>
  <c r="AA2155" i="20" s="1"/>
  <c r="AC2156" i="20"/>
  <c r="AA2156" i="20" s="1"/>
  <c r="AC2157" i="20"/>
  <c r="AA2157" i="20" s="1"/>
  <c r="AC2158" i="20"/>
  <c r="AC2159" i="20"/>
  <c r="AA2159" i="20" s="1"/>
  <c r="AC2160" i="20"/>
  <c r="AA2160" i="20" s="1"/>
  <c r="AC2161" i="20"/>
  <c r="AC2162" i="20"/>
  <c r="AA2162" i="20" s="1"/>
  <c r="AC2163" i="20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A2174" i="20" s="1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C2181" i="20"/>
  <c r="AA2181" i="20" s="1"/>
  <c r="AC2182" i="20"/>
  <c r="AC2183" i="20"/>
  <c r="AA2183" i="20" s="1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C2190" i="20"/>
  <c r="AA2190" i="20" s="1"/>
  <c r="AC2191" i="20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C2198" i="20"/>
  <c r="AA2198" i="20" s="1"/>
  <c r="AC2199" i="20"/>
  <c r="AA2199" i="20" s="1"/>
  <c r="AC2200" i="20"/>
  <c r="AA2200" i="20" s="1"/>
  <c r="AC2201" i="20"/>
  <c r="AA2201" i="20" s="1"/>
  <c r="AC2202" i="20"/>
  <c r="AA2202" i="20" s="1"/>
  <c r="AC2203" i="20"/>
  <c r="AA2203" i="20" s="1"/>
  <c r="AC2204" i="20"/>
  <c r="AA2204" i="20" s="1"/>
  <c r="AC2205" i="20"/>
  <c r="AA2205" i="20" s="1"/>
  <c r="AC2206" i="20"/>
  <c r="AA2206" i="20" s="1"/>
  <c r="AC2207" i="20"/>
  <c r="AA2207" i="20" s="1"/>
  <c r="AC2208" i="20"/>
  <c r="AC2209" i="20"/>
  <c r="AA2209" i="20" s="1"/>
  <c r="AC2210" i="20"/>
  <c r="AC2211" i="20"/>
  <c r="AA2211" i="20" s="1"/>
  <c r="AC2212" i="20"/>
  <c r="AA2212" i="20" s="1"/>
  <c r="AC2213" i="20"/>
  <c r="AA2213" i="20" s="1"/>
  <c r="AC2214" i="20"/>
  <c r="AA2214" i="20" s="1"/>
  <c r="AC2215" i="20"/>
  <c r="AA2215" i="20" s="1"/>
  <c r="AC2216" i="20"/>
  <c r="AA2216" i="20" s="1"/>
  <c r="AC2217" i="20"/>
  <c r="AC2218" i="20"/>
  <c r="AA2218" i="20" s="1"/>
  <c r="AC2219" i="20"/>
  <c r="AA2219" i="20" s="1"/>
  <c r="AC2220" i="20"/>
  <c r="AA2220" i="20" s="1"/>
  <c r="AC2221" i="20"/>
  <c r="AA2221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I4" i="34"/>
  <c r="J4" i="34" s="1"/>
  <c r="I5" i="34"/>
  <c r="J5" i="34" s="1"/>
  <c r="L5" i="34" s="1"/>
  <c r="I6" i="34"/>
  <c r="J6" i="34" s="1"/>
  <c r="L6" i="34" s="1"/>
  <c r="I7" i="34"/>
  <c r="N7" i="34" s="1"/>
  <c r="O7" i="34" s="1"/>
  <c r="I8" i="34"/>
  <c r="J8" i="34" s="1"/>
  <c r="I9" i="34"/>
  <c r="I10" i="34"/>
  <c r="J10" i="34" s="1"/>
  <c r="L10" i="34" s="1"/>
  <c r="I11" i="34"/>
  <c r="J11" i="34" s="1"/>
  <c r="L11" i="34" s="1"/>
  <c r="I12" i="34"/>
  <c r="I13" i="34"/>
  <c r="J13" i="34" s="1"/>
  <c r="L13" i="34" s="1"/>
  <c r="I14" i="34"/>
  <c r="I15" i="34"/>
  <c r="I16" i="34"/>
  <c r="J16" i="34" s="1"/>
  <c r="I17" i="34"/>
  <c r="J17" i="34" s="1"/>
  <c r="I18" i="34"/>
  <c r="I19" i="34"/>
  <c r="J19" i="34" s="1"/>
  <c r="I20" i="34"/>
  <c r="J20" i="34" s="1"/>
  <c r="I21" i="34"/>
  <c r="J21" i="34" s="1"/>
  <c r="I22" i="34"/>
  <c r="J22" i="34" s="1"/>
  <c r="I23" i="34"/>
  <c r="I24" i="34"/>
  <c r="J24" i="34" s="1"/>
  <c r="L24" i="34" s="1"/>
  <c r="I25" i="34"/>
  <c r="J25" i="34" s="1"/>
  <c r="L25" i="34" s="1"/>
  <c r="I26" i="34"/>
  <c r="J26" i="34" s="1"/>
  <c r="L26" i="34" s="1"/>
  <c r="I27" i="34"/>
  <c r="J27" i="34" s="1"/>
  <c r="L27" i="34" s="1"/>
  <c r="I28" i="34"/>
  <c r="I29" i="34"/>
  <c r="J29" i="34" s="1"/>
  <c r="L29" i="34" s="1"/>
  <c r="I30" i="34"/>
  <c r="J30" i="34" s="1"/>
  <c r="I31" i="34"/>
  <c r="J31" i="34" s="1"/>
  <c r="I32" i="34"/>
  <c r="J32" i="34" s="1"/>
  <c r="I33" i="34"/>
  <c r="N33" i="34" s="1"/>
  <c r="O33" i="34" s="1"/>
  <c r="I34" i="34"/>
  <c r="J34" i="34" s="1"/>
  <c r="L34" i="34" s="1"/>
  <c r="I35" i="34"/>
  <c r="J35" i="34" s="1"/>
  <c r="L35" i="34" s="1"/>
  <c r="I36" i="34"/>
  <c r="N36" i="34" s="1"/>
  <c r="O36" i="34" s="1"/>
  <c r="I37" i="34"/>
  <c r="I38" i="34"/>
  <c r="J38" i="34" s="1"/>
  <c r="I39" i="34"/>
  <c r="J39" i="34" s="1"/>
  <c r="I40" i="34"/>
  <c r="I41" i="34"/>
  <c r="J41" i="34" s="1"/>
  <c r="L41" i="34" s="1"/>
  <c r="I42" i="34"/>
  <c r="N42" i="34" s="1"/>
  <c r="O42" i="34" s="1"/>
  <c r="I43" i="34"/>
  <c r="I44" i="34"/>
  <c r="J44" i="34" s="1"/>
  <c r="I45" i="34"/>
  <c r="J45" i="34" s="1"/>
  <c r="I46" i="34"/>
  <c r="J46" i="34" s="1"/>
  <c r="I47" i="34"/>
  <c r="J47" i="34" s="1"/>
  <c r="I48" i="34"/>
  <c r="N48" i="34" s="1"/>
  <c r="O48" i="34" s="1"/>
  <c r="I49" i="34"/>
  <c r="N49" i="34" s="1"/>
  <c r="O49" i="34" s="1"/>
  <c r="I50" i="34"/>
  <c r="J50" i="34" s="1"/>
  <c r="L50" i="34" s="1"/>
  <c r="I51" i="34"/>
  <c r="I52" i="34"/>
  <c r="J52" i="34" s="1"/>
  <c r="I53" i="34"/>
  <c r="J53" i="34" s="1"/>
  <c r="L53" i="34" s="1"/>
  <c r="I54" i="34"/>
  <c r="J54" i="34" s="1"/>
  <c r="L54" i="34" s="1"/>
  <c r="I55" i="34"/>
  <c r="J55" i="34" s="1"/>
  <c r="L55" i="34" s="1"/>
  <c r="I56" i="34"/>
  <c r="I57" i="34"/>
  <c r="I58" i="34"/>
  <c r="J58" i="34" s="1"/>
  <c r="L58" i="34" s="1"/>
  <c r="I59" i="34"/>
  <c r="I60" i="34"/>
  <c r="J60" i="34" s="1"/>
  <c r="I61" i="34"/>
  <c r="J61" i="34" s="1"/>
  <c r="L61" i="34" s="1"/>
  <c r="I62" i="34"/>
  <c r="I63" i="34"/>
  <c r="J63" i="34" s="1"/>
  <c r="L63" i="34" s="1"/>
  <c r="I64" i="34"/>
  <c r="J64" i="34" s="1"/>
  <c r="I65" i="34"/>
  <c r="I66" i="34"/>
  <c r="J66" i="34" s="1"/>
  <c r="I67" i="34"/>
  <c r="J67" i="34" s="1"/>
  <c r="L67" i="34" s="1"/>
  <c r="I68" i="34"/>
  <c r="J68" i="34" s="1"/>
  <c r="L68" i="34" s="1"/>
  <c r="I69" i="34"/>
  <c r="N69" i="34" s="1"/>
  <c r="O69" i="34" s="1"/>
  <c r="I70" i="34"/>
  <c r="I71" i="34"/>
  <c r="I72" i="34"/>
  <c r="I73" i="34"/>
  <c r="I74" i="34"/>
  <c r="I75" i="34"/>
  <c r="J75" i="34" s="1"/>
  <c r="L75" i="34" s="1"/>
  <c r="I76" i="34"/>
  <c r="J76" i="34" s="1"/>
  <c r="L76" i="34" s="1"/>
  <c r="I77" i="34"/>
  <c r="J77" i="34" s="1"/>
  <c r="L77" i="34" s="1"/>
  <c r="I78" i="34"/>
  <c r="J78" i="34" s="1"/>
  <c r="L78" i="34" s="1"/>
  <c r="I79" i="34"/>
  <c r="I80" i="34"/>
  <c r="J80" i="34" s="1"/>
  <c r="I81" i="34"/>
  <c r="J81" i="34" s="1"/>
  <c r="I82" i="34"/>
  <c r="N82" i="34" s="1"/>
  <c r="O82" i="34" s="1"/>
  <c r="I83" i="34"/>
  <c r="J83" i="34" s="1"/>
  <c r="L83" i="34" s="1"/>
  <c r="I84" i="34"/>
  <c r="I85" i="34"/>
  <c r="I86" i="34"/>
  <c r="J86" i="34" s="1"/>
  <c r="L86" i="34" s="1"/>
  <c r="I87" i="34"/>
  <c r="J87" i="34" s="1"/>
  <c r="I88" i="34"/>
  <c r="J88" i="34" s="1"/>
  <c r="L88" i="34" s="1"/>
  <c r="I89" i="34"/>
  <c r="N89" i="34" s="1"/>
  <c r="O89" i="34" s="1"/>
  <c r="I90" i="34"/>
  <c r="J90" i="34" s="1"/>
  <c r="L90" i="34" s="1"/>
  <c r="I91" i="34"/>
  <c r="N91" i="34" s="1"/>
  <c r="O91" i="34" s="1"/>
  <c r="I92" i="34"/>
  <c r="J92" i="34" s="1"/>
  <c r="I93" i="34"/>
  <c r="I94" i="34"/>
  <c r="J94" i="34" s="1"/>
  <c r="I95" i="34"/>
  <c r="J95" i="34" s="1"/>
  <c r="I96" i="34"/>
  <c r="I97" i="34"/>
  <c r="N97" i="34" s="1"/>
  <c r="O97" i="34" s="1"/>
  <c r="I98" i="34"/>
  <c r="I99" i="34"/>
  <c r="I100" i="34"/>
  <c r="I101" i="34"/>
  <c r="I102" i="34"/>
  <c r="I103" i="34"/>
  <c r="N103" i="34" s="1"/>
  <c r="O103" i="34" s="1"/>
  <c r="I104" i="34"/>
  <c r="N104" i="34" s="1"/>
  <c r="O104" i="34" s="1"/>
  <c r="I105" i="34"/>
  <c r="N105" i="34" s="1"/>
  <c r="O105" i="34" s="1"/>
  <c r="I106" i="34"/>
  <c r="J106" i="34" s="1"/>
  <c r="L106" i="34" s="1"/>
  <c r="I107" i="34"/>
  <c r="N107" i="34" s="1"/>
  <c r="O107" i="34" s="1"/>
  <c r="I108" i="34"/>
  <c r="J108" i="34" s="1"/>
  <c r="I109" i="34"/>
  <c r="J109" i="34" s="1"/>
  <c r="I110" i="34"/>
  <c r="I111" i="34"/>
  <c r="J111" i="34" s="1"/>
  <c r="L111" i="34" s="1"/>
  <c r="I112" i="34"/>
  <c r="I113" i="34"/>
  <c r="I114" i="34"/>
  <c r="I115" i="34"/>
  <c r="I116" i="34"/>
  <c r="I117" i="34"/>
  <c r="I118" i="34"/>
  <c r="J118" i="34" s="1"/>
  <c r="I119" i="34"/>
  <c r="N119" i="34" s="1"/>
  <c r="O119" i="34" s="1"/>
  <c r="I120" i="34"/>
  <c r="J120" i="34" s="1"/>
  <c r="L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J124" i="34" s="1"/>
  <c r="L124" i="34" s="1"/>
  <c r="I125" i="34"/>
  <c r="J125" i="34" s="1"/>
  <c r="L125" i="34" s="1"/>
  <c r="I126" i="34"/>
  <c r="J126" i="34" s="1"/>
  <c r="I127" i="34"/>
  <c r="I128" i="34"/>
  <c r="I129" i="34"/>
  <c r="I130" i="34"/>
  <c r="I131" i="34"/>
  <c r="I132" i="34"/>
  <c r="J132" i="34" s="1"/>
  <c r="I133" i="34"/>
  <c r="J133" i="34" s="1"/>
  <c r="L133" i="34" s="1"/>
  <c r="I134" i="34"/>
  <c r="N134" i="34" s="1"/>
  <c r="O134" i="34" s="1"/>
  <c r="I135" i="34"/>
  <c r="N135" i="34" s="1"/>
  <c r="O135" i="34" s="1"/>
  <c r="I136" i="34"/>
  <c r="J136" i="34" s="1"/>
  <c r="I137" i="34"/>
  <c r="J137" i="34" s="1"/>
  <c r="J9" i="34"/>
  <c r="L9" i="34" s="1"/>
  <c r="J14" i="34"/>
  <c r="L14" i="34" s="1"/>
  <c r="J15" i="34"/>
  <c r="L15" i="34" s="1"/>
  <c r="J23" i="34"/>
  <c r="J28" i="34"/>
  <c r="L28" i="34" s="1"/>
  <c r="J37" i="34"/>
  <c r="J40" i="34"/>
  <c r="L40" i="34" s="1"/>
  <c r="J43" i="34"/>
  <c r="J51" i="34"/>
  <c r="L51" i="34" s="1"/>
  <c r="J56" i="34"/>
  <c r="J57" i="34"/>
  <c r="J62" i="34"/>
  <c r="L62" i="34" s="1"/>
  <c r="J65" i="34"/>
  <c r="J70" i="34"/>
  <c r="J79" i="34"/>
  <c r="J93" i="34"/>
  <c r="L93" i="34" s="1"/>
  <c r="J107" i="34"/>
  <c r="L107" i="34" s="1"/>
  <c r="J119" i="34"/>
  <c r="J121" i="34"/>
  <c r="L121" i="34" s="1"/>
  <c r="J135" i="34"/>
  <c r="L135" i="34" s="1"/>
  <c r="K2" i="34"/>
  <c r="M2" i="34" s="1"/>
  <c r="K3" i="34"/>
  <c r="M3" i="34" s="1"/>
  <c r="K4" i="34"/>
  <c r="M4" i="34" s="1"/>
  <c r="K5" i="34"/>
  <c r="K6" i="34"/>
  <c r="K7" i="34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N14" i="34" s="1"/>
  <c r="O14" i="34" s="1"/>
  <c r="K15" i="34"/>
  <c r="M15" i="34" s="1"/>
  <c r="K16" i="34"/>
  <c r="M16" i="34" s="1"/>
  <c r="K17" i="34"/>
  <c r="M17" i="34" s="1"/>
  <c r="K18" i="34"/>
  <c r="M18" i="34" s="1"/>
  <c r="K19" i="34"/>
  <c r="K20" i="34"/>
  <c r="K21" i="34"/>
  <c r="K22" i="34"/>
  <c r="M22" i="34" s="1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K34" i="34"/>
  <c r="K35" i="34"/>
  <c r="K36" i="34"/>
  <c r="M36" i="34" s="1"/>
  <c r="K37" i="34"/>
  <c r="M37" i="34" s="1"/>
  <c r="K38" i="34"/>
  <c r="L38" i="34" s="1"/>
  <c r="K39" i="34"/>
  <c r="L39" i="34" s="1"/>
  <c r="K40" i="34"/>
  <c r="M40" i="34" s="1"/>
  <c r="K41" i="34"/>
  <c r="M41" i="34" s="1"/>
  <c r="K42" i="34"/>
  <c r="K43" i="34"/>
  <c r="K44" i="34"/>
  <c r="M44" i="34" s="1"/>
  <c r="K45" i="34"/>
  <c r="M45" i="34" s="1"/>
  <c r="K46" i="34"/>
  <c r="M46" i="34" s="1"/>
  <c r="K47" i="34"/>
  <c r="M47" i="34" s="1"/>
  <c r="K48" i="34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K56" i="34"/>
  <c r="M56" i="34" s="1"/>
  <c r="K57" i="34"/>
  <c r="M57" i="34" s="1"/>
  <c r="K58" i="34"/>
  <c r="M58" i="34" s="1"/>
  <c r="K59" i="34"/>
  <c r="M59" i="34" s="1"/>
  <c r="K60" i="34"/>
  <c r="M60" i="34" s="1"/>
  <c r="K61" i="34"/>
  <c r="M61" i="34" s="1"/>
  <c r="K62" i="34"/>
  <c r="K63" i="34"/>
  <c r="K64" i="34"/>
  <c r="M64" i="34" s="1"/>
  <c r="K65" i="34"/>
  <c r="M65" i="34" s="1"/>
  <c r="K66" i="34"/>
  <c r="M66" i="34" s="1"/>
  <c r="K67" i="34"/>
  <c r="M67" i="34" s="1"/>
  <c r="K68" i="34"/>
  <c r="K69" i="34"/>
  <c r="K70" i="34"/>
  <c r="N70" i="34" s="1"/>
  <c r="O70" i="34" s="1"/>
  <c r="K71" i="34"/>
  <c r="M71" i="34" s="1"/>
  <c r="K72" i="34"/>
  <c r="M72" i="34" s="1"/>
  <c r="K73" i="34"/>
  <c r="M73" i="34" s="1"/>
  <c r="K74" i="34"/>
  <c r="M74" i="34" s="1"/>
  <c r="K75" i="34"/>
  <c r="M75" i="34" s="1"/>
  <c r="K76" i="34"/>
  <c r="K77" i="34"/>
  <c r="K78" i="34"/>
  <c r="M78" i="34" s="1"/>
  <c r="K79" i="34"/>
  <c r="M79" i="34" s="1"/>
  <c r="K80" i="34"/>
  <c r="L80" i="34" s="1"/>
  <c r="K81" i="34"/>
  <c r="M81" i="34" s="1"/>
  <c r="K82" i="34"/>
  <c r="K83" i="34"/>
  <c r="K84" i="34"/>
  <c r="K85" i="34"/>
  <c r="M85" i="34" s="1"/>
  <c r="K86" i="34"/>
  <c r="M86" i="34" s="1"/>
  <c r="K87" i="34"/>
  <c r="M87" i="34" s="1"/>
  <c r="K88" i="34"/>
  <c r="M88" i="34" s="1"/>
  <c r="K89" i="34"/>
  <c r="M89" i="34" s="1"/>
  <c r="K90" i="34"/>
  <c r="K91" i="34"/>
  <c r="K92" i="34"/>
  <c r="M92" i="34" s="1"/>
  <c r="K93" i="34"/>
  <c r="M93" i="34" s="1"/>
  <c r="K94" i="34"/>
  <c r="N94" i="34" s="1"/>
  <c r="O94" i="34" s="1"/>
  <c r="K95" i="34"/>
  <c r="N95" i="34" s="1"/>
  <c r="O95" i="34" s="1"/>
  <c r="K96" i="34"/>
  <c r="K97" i="34"/>
  <c r="M97" i="34" s="1"/>
  <c r="K98" i="34"/>
  <c r="M98" i="34" s="1"/>
  <c r="K99" i="34"/>
  <c r="M99" i="34" s="1"/>
  <c r="K100" i="34"/>
  <c r="M100" i="34" s="1"/>
  <c r="K101" i="34"/>
  <c r="M101" i="34" s="1"/>
  <c r="K102" i="34"/>
  <c r="M102" i="34" s="1"/>
  <c r="K103" i="34"/>
  <c r="K104" i="34"/>
  <c r="K105" i="34"/>
  <c r="K106" i="34"/>
  <c r="M106" i="34" s="1"/>
  <c r="K107" i="34"/>
  <c r="M107" i="34" s="1"/>
  <c r="K108" i="34"/>
  <c r="L108" i="34" s="1"/>
  <c r="K109" i="34"/>
  <c r="M109" i="34" s="1"/>
  <c r="K110" i="34"/>
  <c r="M110" i="34" s="1"/>
  <c r="K111" i="34"/>
  <c r="M111" i="34" s="1"/>
  <c r="K112" i="34"/>
  <c r="K113" i="34"/>
  <c r="M113" i="34" s="1"/>
  <c r="K114" i="34"/>
  <c r="M114" i="34" s="1"/>
  <c r="K115" i="34"/>
  <c r="M115" i="34" s="1"/>
  <c r="K116" i="34"/>
  <c r="K117" i="34"/>
  <c r="K118" i="34"/>
  <c r="K119" i="34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M128" i="34" s="1"/>
  <c r="K129" i="34"/>
  <c r="M129" i="34" s="1"/>
  <c r="K130" i="34"/>
  <c r="M130" i="34" s="1"/>
  <c r="K131" i="34"/>
  <c r="K132" i="34"/>
  <c r="M132" i="34" s="1"/>
  <c r="K133" i="34"/>
  <c r="K134" i="34"/>
  <c r="M134" i="34" s="1"/>
  <c r="K135" i="34"/>
  <c r="M135" i="34" s="1"/>
  <c r="K136" i="34"/>
  <c r="L136" i="34" s="1"/>
  <c r="K137" i="34"/>
  <c r="M137" i="34" s="1"/>
  <c r="L52" i="34"/>
  <c r="L66" i="34"/>
  <c r="L109" i="34"/>
  <c r="M5" i="34"/>
  <c r="M6" i="34"/>
  <c r="M7" i="34"/>
  <c r="M14" i="34"/>
  <c r="M19" i="34"/>
  <c r="M20" i="34"/>
  <c r="M21" i="34"/>
  <c r="M33" i="34"/>
  <c r="M34" i="34"/>
  <c r="M35" i="34"/>
  <c r="M42" i="34"/>
  <c r="M48" i="34"/>
  <c r="M55" i="34"/>
  <c r="M62" i="34"/>
  <c r="M63" i="34"/>
  <c r="M68" i="34"/>
  <c r="M69" i="34"/>
  <c r="M70" i="34"/>
  <c r="M77" i="34"/>
  <c r="M82" i="34"/>
  <c r="M83" i="34"/>
  <c r="M84" i="34"/>
  <c r="M90" i="34"/>
  <c r="M91" i="34"/>
  <c r="M94" i="34"/>
  <c r="M96" i="34"/>
  <c r="M103" i="34"/>
  <c r="M104" i="34"/>
  <c r="M105" i="34"/>
  <c r="M108" i="34"/>
  <c r="M112" i="34"/>
  <c r="M116" i="34"/>
  <c r="M117" i="34"/>
  <c r="M118" i="34"/>
  <c r="M119" i="34"/>
  <c r="M126" i="34"/>
  <c r="M131" i="34"/>
  <c r="M133" i="34"/>
  <c r="N10" i="34"/>
  <c r="O10" i="34" s="1"/>
  <c r="N11" i="34"/>
  <c r="O11" i="34" s="1"/>
  <c r="N15" i="34"/>
  <c r="O15" i="34" s="1"/>
  <c r="N37" i="34"/>
  <c r="O37" i="34" s="1"/>
  <c r="N39" i="34"/>
  <c r="O39" i="34" s="1"/>
  <c r="N52" i="34"/>
  <c r="O52" i="34" s="1"/>
  <c r="N56" i="34"/>
  <c r="O56" i="34" s="1"/>
  <c r="N65" i="34"/>
  <c r="O65" i="34" s="1"/>
  <c r="N118" i="34"/>
  <c r="O118" i="34" s="1"/>
  <c r="N126" i="34"/>
  <c r="O126" i="34" s="1"/>
  <c r="P25" i="34"/>
  <c r="P52" i="34"/>
  <c r="R52" i="34" s="1"/>
  <c r="P68" i="34"/>
  <c r="R68" i="34" s="1"/>
  <c r="P84" i="34"/>
  <c r="R84" i="34" s="1"/>
  <c r="P100" i="34"/>
  <c r="R93" i="34"/>
  <c r="J138" i="10"/>
  <c r="J106" i="10"/>
  <c r="J224" i="10"/>
  <c r="J122" i="10"/>
  <c r="J139" i="10"/>
  <c r="J113" i="10"/>
  <c r="J140" i="10"/>
  <c r="J99" i="10"/>
  <c r="J148" i="10"/>
  <c r="J2" i="10"/>
  <c r="J217" i="10"/>
  <c r="J3" i="10"/>
  <c r="J146" i="10"/>
  <c r="J120" i="10"/>
  <c r="J208" i="10"/>
  <c r="J137" i="10"/>
  <c r="J154" i="10"/>
  <c r="J118" i="10"/>
  <c r="J4" i="10"/>
  <c r="J233" i="10"/>
  <c r="J180" i="10"/>
  <c r="J5" i="10"/>
  <c r="J6" i="10"/>
  <c r="J181" i="10"/>
  <c r="J101" i="10"/>
  <c r="J7" i="10"/>
  <c r="J8" i="10"/>
  <c r="J182" i="10"/>
  <c r="J198" i="10"/>
  <c r="J222" i="10"/>
  <c r="J9" i="10"/>
  <c r="J10" i="10"/>
  <c r="J11" i="10"/>
  <c r="J12" i="10"/>
  <c r="J13" i="10"/>
  <c r="J204" i="10"/>
  <c r="J213" i="10"/>
  <c r="J14" i="10"/>
  <c r="J235" i="10"/>
  <c r="J15" i="10"/>
  <c r="J16" i="10"/>
  <c r="J17" i="10"/>
  <c r="J133" i="10"/>
  <c r="J115" i="10"/>
  <c r="J97" i="10"/>
  <c r="J18" i="10"/>
  <c r="J172" i="10"/>
  <c r="J19" i="10"/>
  <c r="J20" i="10"/>
  <c r="J125" i="10"/>
  <c r="J21" i="10"/>
  <c r="J228" i="10"/>
  <c r="J22" i="10"/>
  <c r="J23" i="10"/>
  <c r="J24" i="10"/>
  <c r="J25" i="10"/>
  <c r="J26" i="10"/>
  <c r="J27" i="10"/>
  <c r="J28" i="10"/>
  <c r="J214" i="10"/>
  <c r="J127" i="10"/>
  <c r="J130" i="10"/>
  <c r="J29" i="10"/>
  <c r="J30" i="10"/>
  <c r="J31" i="10"/>
  <c r="J32" i="10"/>
  <c r="J33" i="10"/>
  <c r="J34" i="10"/>
  <c r="J35" i="10"/>
  <c r="J36" i="10"/>
  <c r="J94" i="10"/>
  <c r="J211" i="10"/>
  <c r="J197" i="10"/>
  <c r="J207" i="10"/>
  <c r="J134" i="10"/>
  <c r="J107" i="10"/>
  <c r="J123" i="10"/>
  <c r="J149" i="10"/>
  <c r="J121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61" i="10"/>
  <c r="J56" i="10"/>
  <c r="J110" i="10"/>
  <c r="J236" i="10"/>
  <c r="J57" i="10"/>
  <c r="J58" i="10"/>
  <c r="J109" i="10"/>
  <c r="J202" i="10"/>
  <c r="J59" i="10"/>
  <c r="J141" i="10"/>
  <c r="J60" i="10"/>
  <c r="J61" i="10"/>
  <c r="J62" i="10"/>
  <c r="J63" i="10"/>
  <c r="J135" i="10"/>
  <c r="J156" i="10"/>
  <c r="J131" i="10"/>
  <c r="J128" i="10"/>
  <c r="J136" i="10"/>
  <c r="J64" i="10"/>
  <c r="J65" i="10"/>
  <c r="J66" i="10"/>
  <c r="J178" i="10"/>
  <c r="J67" i="10"/>
  <c r="J68" i="10"/>
  <c r="J173" i="10"/>
  <c r="J69" i="10"/>
  <c r="J70" i="10"/>
  <c r="J164" i="10"/>
  <c r="J71" i="10"/>
  <c r="J183" i="10"/>
  <c r="J153" i="10"/>
  <c r="J184" i="10"/>
  <c r="J119" i="10"/>
  <c r="J129" i="10"/>
  <c r="J142" i="10"/>
  <c r="J155" i="10"/>
  <c r="J150" i="10"/>
  <c r="J72" i="10"/>
  <c r="J73" i="10"/>
  <c r="J74" i="10"/>
  <c r="J96" i="10"/>
  <c r="J100" i="10"/>
  <c r="J152" i="10"/>
  <c r="J75" i="10"/>
  <c r="J234" i="10"/>
  <c r="J111" i="10"/>
  <c r="J95" i="10"/>
  <c r="J162" i="10"/>
  <c r="J159" i="10"/>
  <c r="J163" i="10"/>
  <c r="J126" i="10"/>
  <c r="J117" i="10"/>
  <c r="J76" i="10"/>
  <c r="J77" i="10"/>
  <c r="J229" i="10"/>
  <c r="J147" i="10"/>
  <c r="J116" i="10"/>
  <c r="J227" i="10"/>
  <c r="J157" i="10"/>
  <c r="J218" i="10"/>
  <c r="J219" i="10"/>
  <c r="J78" i="10"/>
  <c r="J143" i="10"/>
  <c r="J114" i="10"/>
  <c r="J174" i="10"/>
  <c r="J98" i="10"/>
  <c r="J167" i="10"/>
  <c r="J212" i="10"/>
  <c r="J237" i="10"/>
  <c r="J79" i="10"/>
  <c r="J80" i="10"/>
  <c r="J81" i="10"/>
  <c r="J82" i="10"/>
  <c r="J238" i="10"/>
  <c r="J239" i="10"/>
  <c r="J104" i="10"/>
  <c r="J240" i="10"/>
  <c r="J83" i="10"/>
  <c r="J84" i="10"/>
  <c r="J168" i="10"/>
  <c r="J175" i="10"/>
  <c r="J160" i="10"/>
  <c r="J241" i="10"/>
  <c r="J85" i="10"/>
  <c r="J108" i="10"/>
  <c r="J86" i="10"/>
  <c r="J87" i="10"/>
  <c r="J242" i="10"/>
  <c r="J215" i="10"/>
  <c r="J112" i="10"/>
  <c r="J230" i="10"/>
  <c r="J216" i="10"/>
  <c r="J209" i="10"/>
  <c r="J185" i="10"/>
  <c r="J188" i="10"/>
  <c r="J189" i="10"/>
  <c r="J190" i="10"/>
  <c r="J231" i="10"/>
  <c r="J191" i="10"/>
  <c r="J192" i="10"/>
  <c r="J193" i="10"/>
  <c r="J205" i="10"/>
  <c r="J169" i="10"/>
  <c r="J194" i="10"/>
  <c r="J170" i="10"/>
  <c r="J199" i="10"/>
  <c r="J171" i="10"/>
  <c r="J165" i="10"/>
  <c r="J195" i="10"/>
  <c r="J196" i="10"/>
  <c r="J243" i="10"/>
  <c r="J186" i="10"/>
  <c r="J88" i="10"/>
  <c r="J244" i="10"/>
  <c r="J103" i="10"/>
  <c r="J102" i="10"/>
  <c r="J187" i="10"/>
  <c r="J203" i="10"/>
  <c r="J132" i="10"/>
  <c r="J232" i="10"/>
  <c r="J245" i="10"/>
  <c r="J225" i="10"/>
  <c r="J220" i="10"/>
  <c r="J105" i="10"/>
  <c r="J124" i="10"/>
  <c r="J89" i="10"/>
  <c r="J90" i="10"/>
  <c r="J91" i="10"/>
  <c r="J92" i="10"/>
  <c r="J93" i="10"/>
  <c r="J246" i="10"/>
  <c r="J221" i="10"/>
  <c r="J179" i="10"/>
  <c r="J176" i="10"/>
  <c r="J158" i="10"/>
  <c r="J177" i="10"/>
  <c r="J166" i="10"/>
  <c r="J144" i="10"/>
  <c r="J145" i="10"/>
  <c r="J210" i="10"/>
  <c r="J247" i="10"/>
  <c r="J248" i="10"/>
  <c r="J151" i="10"/>
  <c r="J226" i="10"/>
  <c r="J206" i="10"/>
  <c r="J200" i="10"/>
  <c r="J249" i="10"/>
  <c r="J250" i="10"/>
  <c r="J223" i="10"/>
  <c r="J251" i="10"/>
  <c r="J252" i="10"/>
  <c r="J253" i="10"/>
  <c r="J254" i="10"/>
  <c r="K138" i="10"/>
  <c r="K106" i="10"/>
  <c r="K224" i="10"/>
  <c r="AB165" i="20" s="1"/>
  <c r="K122" i="10"/>
  <c r="AB1885" i="20" s="1"/>
  <c r="K139" i="10"/>
  <c r="K113" i="10"/>
  <c r="K140" i="10"/>
  <c r="AB16" i="20" s="1"/>
  <c r="K99" i="10"/>
  <c r="K148" i="10"/>
  <c r="K2" i="10"/>
  <c r="K217" i="10"/>
  <c r="AB1962" i="20" s="1"/>
  <c r="K3" i="10"/>
  <c r="AB239" i="20" s="1"/>
  <c r="K146" i="10"/>
  <c r="K120" i="10"/>
  <c r="AB1651" i="20" s="1"/>
  <c r="K208" i="10"/>
  <c r="AB1762" i="20" s="1"/>
  <c r="K137" i="10"/>
  <c r="K154" i="10"/>
  <c r="AB1129" i="20" s="1"/>
  <c r="K118" i="10"/>
  <c r="K4" i="10"/>
  <c r="AB23" i="20" s="1"/>
  <c r="K233" i="10"/>
  <c r="K180" i="10"/>
  <c r="AB1686" i="20" s="1"/>
  <c r="K5" i="10"/>
  <c r="AB26" i="20" s="1"/>
  <c r="K6" i="10"/>
  <c r="AB27" i="20" s="1"/>
  <c r="K181" i="10"/>
  <c r="K101" i="10"/>
  <c r="K7" i="10"/>
  <c r="AB30" i="20" s="1"/>
  <c r="K8" i="10"/>
  <c r="K182" i="10"/>
  <c r="K198" i="10"/>
  <c r="K222" i="10"/>
  <c r="K9" i="10"/>
  <c r="K10" i="10"/>
  <c r="AB956" i="20" s="1"/>
  <c r="K11" i="10"/>
  <c r="AB37" i="20" s="1"/>
  <c r="K12" i="10"/>
  <c r="AB38" i="20" s="1"/>
  <c r="K13" i="10"/>
  <c r="AB39" i="20" s="1"/>
  <c r="K204" i="10"/>
  <c r="K213" i="10"/>
  <c r="AB1981" i="20" s="1"/>
  <c r="K14" i="10"/>
  <c r="AB387" i="20" s="1"/>
  <c r="K235" i="10"/>
  <c r="AB43" i="20" s="1"/>
  <c r="K15" i="10"/>
  <c r="AB44" i="20" s="1"/>
  <c r="K16" i="10"/>
  <c r="AB45" i="20" s="1"/>
  <c r="K17" i="10"/>
  <c r="AB46" i="20" s="1"/>
  <c r="K133" i="10"/>
  <c r="AB1818" i="20" s="1"/>
  <c r="K115" i="10"/>
  <c r="K97" i="10"/>
  <c r="AB560" i="20" s="1"/>
  <c r="K18" i="10"/>
  <c r="AB50" i="20" s="1"/>
  <c r="K172" i="10"/>
  <c r="K19" i="10"/>
  <c r="K20" i="10"/>
  <c r="K125" i="10"/>
  <c r="K21" i="10"/>
  <c r="AB55" i="20" s="1"/>
  <c r="K228" i="10"/>
  <c r="K22" i="10"/>
  <c r="K23" i="10"/>
  <c r="AB60" i="20" s="1"/>
  <c r="K24" i="10"/>
  <c r="K25" i="10"/>
  <c r="AB65" i="20" s="1"/>
  <c r="K26" i="10"/>
  <c r="AB66" i="20" s="1"/>
  <c r="K27" i="10"/>
  <c r="K28" i="10"/>
  <c r="AB68" i="20" s="1"/>
  <c r="K214" i="10"/>
  <c r="K127" i="10"/>
  <c r="K130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2118" i="20" s="1"/>
  <c r="K211" i="10"/>
  <c r="K197" i="10"/>
  <c r="AB294" i="20" s="1"/>
  <c r="K207" i="10"/>
  <c r="K134" i="10"/>
  <c r="AB426" i="20" s="1"/>
  <c r="K107" i="10"/>
  <c r="K123" i="10"/>
  <c r="K149" i="10"/>
  <c r="K121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AB2205" i="20" s="1"/>
  <c r="K48" i="10"/>
  <c r="AB124" i="20" s="1"/>
  <c r="K49" i="10"/>
  <c r="AB125" i="20" s="1"/>
  <c r="K50" i="10"/>
  <c r="AB1076" i="20" s="1"/>
  <c r="K51" i="10"/>
  <c r="AB1802" i="20" s="1"/>
  <c r="K52" i="10"/>
  <c r="AB442" i="20" s="1"/>
  <c r="K53" i="10"/>
  <c r="AB132" i="20" s="1"/>
  <c r="K54" i="10"/>
  <c r="K55" i="10"/>
  <c r="AB136" i="20" s="1"/>
  <c r="K201" i="10"/>
  <c r="K161" i="10"/>
  <c r="K56" i="10"/>
  <c r="AB139" i="20" s="1"/>
  <c r="K110" i="10"/>
  <c r="AB1172" i="20" s="1"/>
  <c r="K236" i="10"/>
  <c r="K57" i="10"/>
  <c r="AB163" i="20" s="1"/>
  <c r="K58" i="10"/>
  <c r="AB158" i="20" s="1"/>
  <c r="K109" i="10"/>
  <c r="AB468" i="20" s="1"/>
  <c r="K202" i="10"/>
  <c r="AB1682" i="20" s="1"/>
  <c r="K59" i="10"/>
  <c r="AB171" i="20" s="1"/>
  <c r="K141" i="10"/>
  <c r="K60" i="10"/>
  <c r="AB1308" i="20" s="1"/>
  <c r="K61" i="10"/>
  <c r="AB187" i="20" s="1"/>
  <c r="K62" i="10"/>
  <c r="AB877" i="20" s="1"/>
  <c r="K63" i="10"/>
  <c r="AB190" i="20" s="1"/>
  <c r="K135" i="10"/>
  <c r="K156" i="10"/>
  <c r="K131" i="10"/>
  <c r="K128" i="10"/>
  <c r="K136" i="10"/>
  <c r="K64" i="10"/>
  <c r="AB1704" i="20" s="1"/>
  <c r="K65" i="10"/>
  <c r="K66" i="10"/>
  <c r="AB259" i="20" s="1"/>
  <c r="K178" i="10"/>
  <c r="AB1355" i="20" s="1"/>
  <c r="K67" i="10"/>
  <c r="K68" i="10"/>
  <c r="K173" i="10"/>
  <c r="AB1930" i="20" s="1"/>
  <c r="K69" i="10"/>
  <c r="AB267" i="20" s="1"/>
  <c r="K70" i="10"/>
  <c r="AB268" i="20" s="1"/>
  <c r="K164" i="10"/>
  <c r="K71" i="10"/>
  <c r="AB270" i="20" s="1"/>
  <c r="K183" i="10"/>
  <c r="K153" i="10"/>
  <c r="K184" i="10"/>
  <c r="K119" i="10"/>
  <c r="AB888" i="20" s="1"/>
  <c r="K129" i="10"/>
  <c r="K142" i="10"/>
  <c r="K155" i="10"/>
  <c r="AB1892" i="20" s="1"/>
  <c r="K150" i="10"/>
  <c r="AB1716" i="20" s="1"/>
  <c r="K72" i="10"/>
  <c r="AB295" i="20" s="1"/>
  <c r="K73" i="10"/>
  <c r="AB2179" i="20" s="1"/>
  <c r="K74" i="10"/>
  <c r="K96" i="10"/>
  <c r="K100" i="10"/>
  <c r="K152" i="10"/>
  <c r="K75" i="10"/>
  <c r="K234" i="10"/>
  <c r="AB1984" i="20" s="1"/>
  <c r="K111" i="10"/>
  <c r="AB492" i="20" s="1"/>
  <c r="K95" i="10"/>
  <c r="K162" i="10"/>
  <c r="K159" i="10"/>
  <c r="K163" i="10"/>
  <c r="AB1629" i="20" s="1"/>
  <c r="K126" i="10"/>
  <c r="AB391" i="20" s="1"/>
  <c r="K117" i="10"/>
  <c r="K76" i="10"/>
  <c r="AB398" i="20" s="1"/>
  <c r="K77" i="10"/>
  <c r="AB1141" i="20" s="1"/>
  <c r="K229" i="10"/>
  <c r="AB406" i="20" s="1"/>
  <c r="K147" i="10"/>
  <c r="K116" i="10"/>
  <c r="AB582" i="20" s="1"/>
  <c r="K227" i="10"/>
  <c r="AB1406" i="20" s="1"/>
  <c r="K157" i="10"/>
  <c r="AB784" i="20" s="1"/>
  <c r="K218" i="10"/>
  <c r="AB441" i="20" s="1"/>
  <c r="K219" i="10"/>
  <c r="K78" i="10"/>
  <c r="K143" i="10"/>
  <c r="K114" i="10"/>
  <c r="K174" i="10"/>
  <c r="AB1824" i="20" s="1"/>
  <c r="K98" i="10"/>
  <c r="K167" i="10"/>
  <c r="AB1347" i="20" s="1"/>
  <c r="K212" i="10"/>
  <c r="K237" i="10"/>
  <c r="K79" i="10"/>
  <c r="K80" i="10"/>
  <c r="K81" i="10"/>
  <c r="K82" i="10"/>
  <c r="K238" i="10"/>
  <c r="K239" i="10"/>
  <c r="K104" i="10"/>
  <c r="K240" i="10"/>
  <c r="K83" i="10"/>
  <c r="K84" i="10"/>
  <c r="K168" i="10"/>
  <c r="K175" i="10"/>
  <c r="K160" i="10"/>
  <c r="K241" i="10"/>
  <c r="K85" i="10"/>
  <c r="K108" i="10"/>
  <c r="AB1093" i="20" s="1"/>
  <c r="K86" i="10"/>
  <c r="K87" i="10"/>
  <c r="K242" i="10"/>
  <c r="K215" i="10"/>
  <c r="AB1491" i="20" s="1"/>
  <c r="K112" i="10"/>
  <c r="K230" i="10"/>
  <c r="K216" i="10"/>
  <c r="AB1237" i="20" s="1"/>
  <c r="K209" i="10"/>
  <c r="AB2006" i="20" s="1"/>
  <c r="K185" i="10"/>
  <c r="AB2050" i="20" s="1"/>
  <c r="K188" i="10"/>
  <c r="AB1206" i="20" s="1"/>
  <c r="K189" i="10"/>
  <c r="K190" i="10"/>
  <c r="K231" i="10"/>
  <c r="K191" i="10"/>
  <c r="K192" i="10"/>
  <c r="AB847" i="20" s="1"/>
  <c r="K193" i="10"/>
  <c r="K205" i="10"/>
  <c r="K169" i="10"/>
  <c r="K194" i="10"/>
  <c r="K170" i="10"/>
  <c r="AB715" i="20" s="1"/>
  <c r="K199" i="10"/>
  <c r="K171" i="10"/>
  <c r="AB1047" i="20" s="1"/>
  <c r="K165" i="10"/>
  <c r="K195" i="10"/>
  <c r="AB716" i="20" s="1"/>
  <c r="K196" i="10"/>
  <c r="AB717" i="20" s="1"/>
  <c r="K243" i="10"/>
  <c r="K186" i="10"/>
  <c r="K88" i="10"/>
  <c r="K244" i="10"/>
  <c r="K103" i="10"/>
  <c r="K102" i="10"/>
  <c r="AB703" i="20" s="1"/>
  <c r="K187" i="10"/>
  <c r="AB569" i="20" s="1"/>
  <c r="K203" i="10"/>
  <c r="AB2144" i="20" s="1"/>
  <c r="K132" i="10"/>
  <c r="K232" i="10"/>
  <c r="AB1961" i="20" s="1"/>
  <c r="K245" i="10"/>
  <c r="K225" i="10"/>
  <c r="AB823" i="20" s="1"/>
  <c r="K220" i="10"/>
  <c r="K105" i="10"/>
  <c r="AB2147" i="20" s="1"/>
  <c r="K124" i="10"/>
  <c r="AB1510" i="20" s="1"/>
  <c r="K89" i="10"/>
  <c r="K90" i="10"/>
  <c r="K91" i="10"/>
  <c r="K92" i="10"/>
  <c r="K93" i="10"/>
  <c r="AB1169" i="20" s="1"/>
  <c r="K246" i="10"/>
  <c r="K221" i="10"/>
  <c r="K179" i="10"/>
  <c r="AB1404" i="20" s="1"/>
  <c r="K176" i="10"/>
  <c r="AB1403" i="20" s="1"/>
  <c r="K158" i="10"/>
  <c r="K177" i="10"/>
  <c r="AB1926" i="20" s="1"/>
  <c r="K166" i="10"/>
  <c r="AB2078" i="20" s="1"/>
  <c r="K144" i="10"/>
  <c r="K145" i="10"/>
  <c r="K210" i="10"/>
  <c r="K247" i="10"/>
  <c r="K248" i="10"/>
  <c r="K151" i="10"/>
  <c r="AB772" i="20" s="1"/>
  <c r="K226" i="10"/>
  <c r="AB771" i="20" s="1"/>
  <c r="K206" i="10"/>
  <c r="AB770" i="20" s="1"/>
  <c r="K200" i="10"/>
  <c r="K249" i="10"/>
  <c r="K250" i="10"/>
  <c r="K223" i="10"/>
  <c r="AB1964" i="20" s="1"/>
  <c r="K251" i="10"/>
  <c r="K252" i="10"/>
  <c r="K253" i="10"/>
  <c r="K254" i="10"/>
  <c r="L138" i="10"/>
  <c r="L106" i="10"/>
  <c r="L224" i="10"/>
  <c r="L122" i="10"/>
  <c r="L139" i="10"/>
  <c r="Y139" i="10" s="1"/>
  <c r="Z139" i="10" s="1"/>
  <c r="L113" i="10"/>
  <c r="P113" i="10" s="1"/>
  <c r="L140" i="10"/>
  <c r="P140" i="10" s="1"/>
  <c r="L99" i="10"/>
  <c r="L148" i="10"/>
  <c r="L2" i="10"/>
  <c r="L217" i="10"/>
  <c r="M217" i="10" s="1"/>
  <c r="N217" i="10" s="1"/>
  <c r="O217" i="10" s="1"/>
  <c r="L3" i="10"/>
  <c r="L146" i="10"/>
  <c r="L120" i="10"/>
  <c r="P120" i="10" s="1"/>
  <c r="L208" i="10"/>
  <c r="L137" i="10"/>
  <c r="L154" i="10"/>
  <c r="L118" i="10"/>
  <c r="L4" i="10"/>
  <c r="M4" i="10" s="1"/>
  <c r="N4" i="10" s="1"/>
  <c r="O4" i="10" s="1"/>
  <c r="L233" i="10"/>
  <c r="L180" i="10"/>
  <c r="L5" i="10"/>
  <c r="L6" i="10"/>
  <c r="L181" i="10"/>
  <c r="L101" i="10"/>
  <c r="L7" i="10"/>
  <c r="Y7" i="10" s="1"/>
  <c r="Z7" i="10" s="1"/>
  <c r="L8" i="10"/>
  <c r="L182" i="10"/>
  <c r="L198" i="10"/>
  <c r="L222" i="10"/>
  <c r="M222" i="10" s="1"/>
  <c r="N222" i="10" s="1"/>
  <c r="O222" i="10" s="1"/>
  <c r="L9" i="10"/>
  <c r="M9" i="10" s="1"/>
  <c r="N9" i="10" s="1"/>
  <c r="O9" i="10" s="1"/>
  <c r="L10" i="10"/>
  <c r="L11" i="10"/>
  <c r="L12" i="10"/>
  <c r="L13" i="10"/>
  <c r="P13" i="10" s="1"/>
  <c r="L204" i="10"/>
  <c r="L213" i="10"/>
  <c r="L14" i="10"/>
  <c r="L235" i="10"/>
  <c r="M235" i="10" s="1"/>
  <c r="N235" i="10" s="1"/>
  <c r="O235" i="10" s="1"/>
  <c r="L15" i="10"/>
  <c r="Y15" i="10" s="1"/>
  <c r="Z15" i="10" s="1"/>
  <c r="L16" i="10"/>
  <c r="L17" i="10"/>
  <c r="P17" i="10" s="1"/>
  <c r="L133" i="10"/>
  <c r="L115" i="10"/>
  <c r="M115" i="10" s="1"/>
  <c r="N115" i="10" s="1"/>
  <c r="O115" i="10" s="1"/>
  <c r="L97" i="10"/>
  <c r="L18" i="10"/>
  <c r="L172" i="10"/>
  <c r="P172" i="10" s="1"/>
  <c r="L19" i="10"/>
  <c r="L20" i="10"/>
  <c r="L125" i="10"/>
  <c r="L21" i="10"/>
  <c r="L228" i="10"/>
  <c r="L22" i="10"/>
  <c r="P22" i="10" s="1"/>
  <c r="L23" i="10"/>
  <c r="L24" i="10"/>
  <c r="L25" i="10"/>
  <c r="M25" i="10" s="1"/>
  <c r="N25" i="10" s="1"/>
  <c r="O25" i="10" s="1"/>
  <c r="L26" i="10"/>
  <c r="L27" i="10"/>
  <c r="L28" i="10"/>
  <c r="L214" i="10"/>
  <c r="L127" i="10"/>
  <c r="P127" i="10" s="1"/>
  <c r="L130" i="10"/>
  <c r="L29" i="10"/>
  <c r="L30" i="10"/>
  <c r="M30" i="10" s="1"/>
  <c r="N30" i="10" s="1"/>
  <c r="O30" i="10" s="1"/>
  <c r="L31" i="10"/>
  <c r="L32" i="10"/>
  <c r="L33" i="10"/>
  <c r="L34" i="10"/>
  <c r="Y34" i="10" s="1"/>
  <c r="Z34" i="10" s="1"/>
  <c r="L35" i="10"/>
  <c r="L36" i="10"/>
  <c r="P36" i="10" s="1"/>
  <c r="L94" i="10"/>
  <c r="L211" i="10"/>
  <c r="L197" i="10"/>
  <c r="L207" i="10"/>
  <c r="L134" i="10"/>
  <c r="M134" i="10" s="1"/>
  <c r="N134" i="10" s="1"/>
  <c r="O134" i="10" s="1"/>
  <c r="L107" i="10"/>
  <c r="L123" i="10"/>
  <c r="M123" i="10" s="1"/>
  <c r="N123" i="10" s="1"/>
  <c r="O123" i="10" s="1"/>
  <c r="L149" i="10"/>
  <c r="L121" i="10"/>
  <c r="L37" i="10"/>
  <c r="L38" i="10"/>
  <c r="L39" i="10"/>
  <c r="Y39" i="10" s="1"/>
  <c r="Z39" i="10" s="1"/>
  <c r="L40" i="10"/>
  <c r="L41" i="10"/>
  <c r="L42" i="10"/>
  <c r="L43" i="10"/>
  <c r="M43" i="10" s="1"/>
  <c r="N43" i="10" s="1"/>
  <c r="O43" i="10" s="1"/>
  <c r="L44" i="10"/>
  <c r="M44" i="10" s="1"/>
  <c r="N44" i="10" s="1"/>
  <c r="O44" i="10" s="1"/>
  <c r="L45" i="10"/>
  <c r="L46" i="10"/>
  <c r="Y46" i="10" s="1"/>
  <c r="Z46" i="10" s="1"/>
  <c r="L47" i="10"/>
  <c r="L48" i="10"/>
  <c r="M48" i="10" s="1"/>
  <c r="N48" i="10" s="1"/>
  <c r="O48" i="10" s="1"/>
  <c r="L49" i="10"/>
  <c r="L50" i="10"/>
  <c r="L51" i="10"/>
  <c r="L52" i="10"/>
  <c r="L53" i="10"/>
  <c r="L54" i="10"/>
  <c r="L55" i="10"/>
  <c r="P55" i="10" s="1"/>
  <c r="L201" i="10"/>
  <c r="L161" i="10"/>
  <c r="M161" i="10" s="1"/>
  <c r="L56" i="10"/>
  <c r="L110" i="10"/>
  <c r="L236" i="10"/>
  <c r="L57" i="10"/>
  <c r="L58" i="10"/>
  <c r="L109" i="10"/>
  <c r="L202" i="10"/>
  <c r="L59" i="10"/>
  <c r="L141" i="10"/>
  <c r="L60" i="10"/>
  <c r="Y60" i="10" s="1"/>
  <c r="Z60" i="10" s="1"/>
  <c r="L61" i="10"/>
  <c r="L62" i="10"/>
  <c r="L63" i="10"/>
  <c r="L135" i="10"/>
  <c r="L156" i="10"/>
  <c r="L131" i="10"/>
  <c r="L128" i="10"/>
  <c r="P128" i="10" s="1"/>
  <c r="L136" i="10"/>
  <c r="L64" i="10"/>
  <c r="L65" i="10"/>
  <c r="L66" i="10"/>
  <c r="L178" i="10"/>
  <c r="L67" i="10"/>
  <c r="L68" i="10"/>
  <c r="L173" i="10"/>
  <c r="L69" i="10"/>
  <c r="L70" i="10"/>
  <c r="L164" i="10"/>
  <c r="L71" i="10"/>
  <c r="L183" i="10"/>
  <c r="M183" i="10" s="1"/>
  <c r="N183" i="10" s="1"/>
  <c r="O183" i="10" s="1"/>
  <c r="L153" i="10"/>
  <c r="P153" i="10" s="1"/>
  <c r="L184" i="10"/>
  <c r="L119" i="10"/>
  <c r="P119" i="10" s="1"/>
  <c r="L129" i="10"/>
  <c r="L142" i="10"/>
  <c r="L155" i="10"/>
  <c r="L150" i="10"/>
  <c r="L72" i="10"/>
  <c r="Y72" i="10" s="1"/>
  <c r="Z72" i="10" s="1"/>
  <c r="L73" i="10"/>
  <c r="L74" i="10"/>
  <c r="M74" i="10" s="1"/>
  <c r="N74" i="10" s="1"/>
  <c r="O74" i="10" s="1"/>
  <c r="L96" i="10"/>
  <c r="L100" i="10"/>
  <c r="M100" i="10" s="1"/>
  <c r="L152" i="10"/>
  <c r="M152" i="10" s="1"/>
  <c r="N152" i="10" s="1"/>
  <c r="O152" i="10" s="1"/>
  <c r="L75" i="10"/>
  <c r="L234" i="10"/>
  <c r="Y234" i="10" s="1"/>
  <c r="Z234" i="10" s="1"/>
  <c r="L111" i="10"/>
  <c r="L95" i="10"/>
  <c r="M95" i="10" s="1"/>
  <c r="N95" i="10" s="1"/>
  <c r="O95" i="10" s="1"/>
  <c r="L162" i="10"/>
  <c r="L159" i="10"/>
  <c r="Y159" i="10" s="1"/>
  <c r="Z159" i="10" s="1"/>
  <c r="L163" i="10"/>
  <c r="L126" i="10"/>
  <c r="L117" i="10"/>
  <c r="Y117" i="10" s="1"/>
  <c r="L76" i="10"/>
  <c r="L77" i="10"/>
  <c r="P77" i="10" s="1"/>
  <c r="L229" i="10"/>
  <c r="L147" i="10"/>
  <c r="P147" i="10" s="1"/>
  <c r="L116" i="10"/>
  <c r="L227" i="10"/>
  <c r="L157" i="10"/>
  <c r="P157" i="10" s="1"/>
  <c r="L218" i="10"/>
  <c r="M218" i="10" s="1"/>
  <c r="N218" i="10" s="1"/>
  <c r="O218" i="10" s="1"/>
  <c r="L219" i="10"/>
  <c r="M219" i="10" s="1"/>
  <c r="N219" i="10" s="1"/>
  <c r="O219" i="10" s="1"/>
  <c r="L78" i="10"/>
  <c r="L143" i="10"/>
  <c r="L114" i="10"/>
  <c r="L174" i="10"/>
  <c r="L98" i="10"/>
  <c r="Y98" i="10" s="1"/>
  <c r="Z98" i="10" s="1"/>
  <c r="L167" i="10"/>
  <c r="L212" i="10"/>
  <c r="L237" i="10"/>
  <c r="L79" i="10"/>
  <c r="L80" i="10"/>
  <c r="L81" i="10"/>
  <c r="L82" i="10"/>
  <c r="L238" i="10"/>
  <c r="M238" i="10" s="1"/>
  <c r="N238" i="10" s="1"/>
  <c r="O238" i="10" s="1"/>
  <c r="L239" i="10"/>
  <c r="M239" i="10" s="1"/>
  <c r="N239" i="10" s="1"/>
  <c r="O239" i="10" s="1"/>
  <c r="L104" i="10"/>
  <c r="L240" i="10"/>
  <c r="L83" i="10"/>
  <c r="L84" i="10"/>
  <c r="L168" i="10"/>
  <c r="L175" i="10"/>
  <c r="L160" i="10"/>
  <c r="P160" i="10" s="1"/>
  <c r="L241" i="10"/>
  <c r="L85" i="10"/>
  <c r="P85" i="10" s="1"/>
  <c r="L108" i="10"/>
  <c r="M108" i="10" s="1"/>
  <c r="N108" i="10" s="1"/>
  <c r="O108" i="10" s="1"/>
  <c r="L86" i="10"/>
  <c r="L87" i="10"/>
  <c r="M87" i="10" s="1"/>
  <c r="N87" i="10" s="1"/>
  <c r="O87" i="10" s="1"/>
  <c r="L242" i="10"/>
  <c r="L215" i="10"/>
  <c r="L112" i="10"/>
  <c r="L230" i="10"/>
  <c r="L216" i="10"/>
  <c r="L209" i="10"/>
  <c r="L185" i="10"/>
  <c r="Y185" i="10" s="1"/>
  <c r="L188" i="10"/>
  <c r="L189" i="10"/>
  <c r="L190" i="10"/>
  <c r="L231" i="10"/>
  <c r="P231" i="10" s="1"/>
  <c r="L191" i="10"/>
  <c r="L192" i="10"/>
  <c r="L193" i="10"/>
  <c r="Y193" i="10" s="1"/>
  <c r="Z193" i="10" s="1"/>
  <c r="L205" i="10"/>
  <c r="L169" i="10"/>
  <c r="L194" i="10"/>
  <c r="L170" i="10"/>
  <c r="L199" i="10"/>
  <c r="L171" i="10"/>
  <c r="L165" i="10"/>
  <c r="L195" i="10"/>
  <c r="L196" i="10"/>
  <c r="L243" i="10"/>
  <c r="L186" i="10"/>
  <c r="L88" i="10"/>
  <c r="L244" i="10"/>
  <c r="L103" i="10"/>
  <c r="L102" i="10"/>
  <c r="L187" i="10"/>
  <c r="L203" i="10"/>
  <c r="L132" i="10"/>
  <c r="L232" i="10"/>
  <c r="L245" i="10"/>
  <c r="L225" i="10"/>
  <c r="L220" i="10"/>
  <c r="P220" i="10" s="1"/>
  <c r="L105" i="10"/>
  <c r="M105" i="10" s="1"/>
  <c r="N105" i="10" s="1"/>
  <c r="O105" i="10" s="1"/>
  <c r="L124" i="10"/>
  <c r="L89" i="10"/>
  <c r="L90" i="10"/>
  <c r="L91" i="10"/>
  <c r="L92" i="10"/>
  <c r="L93" i="10"/>
  <c r="Y93" i="10" s="1"/>
  <c r="Z93" i="10" s="1"/>
  <c r="L246" i="10"/>
  <c r="L221" i="10"/>
  <c r="L179" i="10"/>
  <c r="L176" i="10"/>
  <c r="L158" i="10"/>
  <c r="L177" i="10"/>
  <c r="Y177" i="10" s="1"/>
  <c r="L166" i="10"/>
  <c r="L144" i="10"/>
  <c r="L145" i="10"/>
  <c r="L210" i="10"/>
  <c r="M210" i="10" s="1"/>
  <c r="N210" i="10" s="1"/>
  <c r="O210" i="10" s="1"/>
  <c r="L247" i="10"/>
  <c r="M247" i="10" s="1"/>
  <c r="N247" i="10" s="1"/>
  <c r="O247" i="10" s="1"/>
  <c r="L248" i="10"/>
  <c r="L151" i="10"/>
  <c r="Y151" i="10" s="1"/>
  <c r="Z151" i="10" s="1"/>
  <c r="L226" i="10"/>
  <c r="L206" i="10"/>
  <c r="P206" i="10" s="1"/>
  <c r="L200" i="10"/>
  <c r="L249" i="10"/>
  <c r="L250" i="10"/>
  <c r="L223" i="10"/>
  <c r="P223" i="10" s="1"/>
  <c r="L251" i="10"/>
  <c r="Y251" i="10" s="1"/>
  <c r="L252" i="10"/>
  <c r="L253" i="10"/>
  <c r="L254" i="10"/>
  <c r="M106" i="10"/>
  <c r="M224" i="10"/>
  <c r="N224" i="10" s="1"/>
  <c r="O224" i="10" s="1"/>
  <c r="M140" i="10"/>
  <c r="N140" i="10" s="1"/>
  <c r="O140" i="10" s="1"/>
  <c r="M146" i="10"/>
  <c r="N146" i="10" s="1"/>
  <c r="O146" i="10" s="1"/>
  <c r="M120" i="10"/>
  <c r="N120" i="10" s="1"/>
  <c r="O120" i="10" s="1"/>
  <c r="M137" i="10"/>
  <c r="N137" i="10" s="1"/>
  <c r="O137" i="10" s="1"/>
  <c r="M154" i="10"/>
  <c r="N154" i="10" s="1"/>
  <c r="O154" i="10" s="1"/>
  <c r="M8" i="10"/>
  <c r="N8" i="10" s="1"/>
  <c r="O8" i="10" s="1"/>
  <c r="M182" i="10"/>
  <c r="N182" i="10" s="1"/>
  <c r="O182" i="10" s="1"/>
  <c r="M16" i="10"/>
  <c r="N16" i="10" s="1"/>
  <c r="O16" i="10" s="1"/>
  <c r="M17" i="10"/>
  <c r="N17" i="10" s="1"/>
  <c r="O17" i="10" s="1"/>
  <c r="M97" i="10"/>
  <c r="N97" i="10" s="1"/>
  <c r="O97" i="10" s="1"/>
  <c r="M24" i="10"/>
  <c r="N24" i="10" s="1"/>
  <c r="O24" i="10" s="1"/>
  <c r="M27" i="10"/>
  <c r="N27" i="10" s="1"/>
  <c r="O27" i="10" s="1"/>
  <c r="M28" i="10"/>
  <c r="N28" i="10" s="1"/>
  <c r="O28" i="10" s="1"/>
  <c r="M35" i="10"/>
  <c r="N35" i="10" s="1"/>
  <c r="O35" i="10" s="1"/>
  <c r="M211" i="10"/>
  <c r="N211" i="10" s="1"/>
  <c r="O211" i="10" s="1"/>
  <c r="M197" i="10"/>
  <c r="N197" i="10" s="1"/>
  <c r="O197" i="10" s="1"/>
  <c r="M40" i="10"/>
  <c r="N40" i="10" s="1"/>
  <c r="O40" i="10" s="1"/>
  <c r="M41" i="10"/>
  <c r="N41" i="10" s="1"/>
  <c r="O41" i="10" s="1"/>
  <c r="M54" i="10"/>
  <c r="N54" i="10" s="1"/>
  <c r="O54" i="10" s="1"/>
  <c r="M55" i="10"/>
  <c r="N55" i="10" s="1"/>
  <c r="O55" i="10" s="1"/>
  <c r="M56" i="10"/>
  <c r="N56" i="10" s="1"/>
  <c r="O56" i="10" s="1"/>
  <c r="M61" i="10"/>
  <c r="N61" i="10" s="1"/>
  <c r="O61" i="10" s="1"/>
  <c r="M135" i="10"/>
  <c r="N135" i="10" s="1"/>
  <c r="O135" i="10" s="1"/>
  <c r="M156" i="10"/>
  <c r="N156" i="10" s="1"/>
  <c r="O156" i="10" s="1"/>
  <c r="M173" i="10"/>
  <c r="M164" i="10"/>
  <c r="M71" i="10"/>
  <c r="N71" i="10" s="1"/>
  <c r="O71" i="10" s="1"/>
  <c r="M153" i="10"/>
  <c r="N153" i="10" s="1"/>
  <c r="O153" i="10" s="1"/>
  <c r="M73" i="10"/>
  <c r="N73" i="10" s="1"/>
  <c r="O73" i="10" s="1"/>
  <c r="M76" i="10"/>
  <c r="N76" i="10" s="1"/>
  <c r="O76" i="10" s="1"/>
  <c r="M77" i="10"/>
  <c r="N77" i="10" s="1"/>
  <c r="O77" i="10" s="1"/>
  <c r="M147" i="10"/>
  <c r="N147" i="10" s="1"/>
  <c r="O147" i="10" s="1"/>
  <c r="M116" i="10"/>
  <c r="N116" i="10" s="1"/>
  <c r="O116" i="10" s="1"/>
  <c r="M167" i="10"/>
  <c r="N167" i="10" s="1"/>
  <c r="O167" i="10" s="1"/>
  <c r="M212" i="10"/>
  <c r="N212" i="10" s="1"/>
  <c r="O212" i="10" s="1"/>
  <c r="M79" i="10"/>
  <c r="N79" i="10" s="1"/>
  <c r="O79" i="10" s="1"/>
  <c r="M80" i="10"/>
  <c r="N80" i="10" s="1"/>
  <c r="O80" i="10" s="1"/>
  <c r="M175" i="10"/>
  <c r="N175" i="10" s="1"/>
  <c r="O175" i="10" s="1"/>
  <c r="M85" i="10"/>
  <c r="M188" i="10"/>
  <c r="N188" i="10" s="1"/>
  <c r="O188" i="10" s="1"/>
  <c r="M231" i="10"/>
  <c r="N231" i="10" s="1"/>
  <c r="O231" i="10" s="1"/>
  <c r="M191" i="10"/>
  <c r="N191" i="10" s="1"/>
  <c r="O191" i="10" s="1"/>
  <c r="M195" i="10"/>
  <c r="N195" i="10" s="1"/>
  <c r="O195" i="10" s="1"/>
  <c r="M186" i="10"/>
  <c r="M88" i="10"/>
  <c r="N88" i="10" s="1"/>
  <c r="O88" i="10" s="1"/>
  <c r="M220" i="10"/>
  <c r="N220" i="10" s="1"/>
  <c r="O220" i="10" s="1"/>
  <c r="M89" i="10"/>
  <c r="N89" i="10" s="1"/>
  <c r="O89" i="10" s="1"/>
  <c r="M90" i="10"/>
  <c r="N90" i="10" s="1"/>
  <c r="O90" i="10" s="1"/>
  <c r="M166" i="10"/>
  <c r="N166" i="10" s="1"/>
  <c r="O166" i="10" s="1"/>
  <c r="M144" i="10"/>
  <c r="N144" i="10" s="1"/>
  <c r="O144" i="10" s="1"/>
  <c r="M252" i="10"/>
  <c r="N252" i="10" s="1"/>
  <c r="O252" i="10" s="1"/>
  <c r="N106" i="10"/>
  <c r="O106" i="10" s="1"/>
  <c r="N161" i="10"/>
  <c r="O161" i="10" s="1"/>
  <c r="N173" i="10"/>
  <c r="O173" i="10" s="1"/>
  <c r="N164" i="10"/>
  <c r="O164" i="10" s="1"/>
  <c r="N100" i="10"/>
  <c r="O100" i="10" s="1"/>
  <c r="N85" i="10"/>
  <c r="O85" i="10" s="1"/>
  <c r="N186" i="10"/>
  <c r="O186" i="10" s="1"/>
  <c r="P106" i="10"/>
  <c r="P224" i="10"/>
  <c r="P146" i="10"/>
  <c r="P137" i="10"/>
  <c r="P154" i="10"/>
  <c r="P8" i="10"/>
  <c r="P182" i="10"/>
  <c r="P222" i="10"/>
  <c r="P9" i="10"/>
  <c r="P16" i="10"/>
  <c r="P115" i="10"/>
  <c r="P97" i="10"/>
  <c r="P24" i="10"/>
  <c r="P25" i="10"/>
  <c r="P27" i="10"/>
  <c r="P28" i="10"/>
  <c r="P35" i="10"/>
  <c r="P211" i="10"/>
  <c r="P197" i="10"/>
  <c r="P40" i="10"/>
  <c r="P54" i="10"/>
  <c r="P56" i="10"/>
  <c r="P61" i="10"/>
  <c r="P135" i="10"/>
  <c r="P156" i="10"/>
  <c r="P173" i="10"/>
  <c r="P69" i="10"/>
  <c r="P164" i="10"/>
  <c r="P71" i="10"/>
  <c r="P73" i="10"/>
  <c r="P76" i="10"/>
  <c r="P116" i="10"/>
  <c r="P219" i="10"/>
  <c r="P167" i="10"/>
  <c r="P212" i="10"/>
  <c r="P79" i="10"/>
  <c r="P80" i="10"/>
  <c r="P175" i="10"/>
  <c r="P188" i="10"/>
  <c r="P189" i="10"/>
  <c r="P191" i="10"/>
  <c r="P195" i="10"/>
  <c r="P186" i="10"/>
  <c r="P88" i="10"/>
  <c r="P105" i="10"/>
  <c r="P89" i="10"/>
  <c r="P90" i="10"/>
  <c r="P166" i="10"/>
  <c r="P252" i="10"/>
  <c r="Q138" i="10"/>
  <c r="V138" i="10" s="1"/>
  <c r="Q106" i="10"/>
  <c r="Q224" i="10"/>
  <c r="Q122" i="10"/>
  <c r="Q139" i="10"/>
  <c r="Q113" i="10"/>
  <c r="Q140" i="10"/>
  <c r="Y140" i="10" s="1"/>
  <c r="Z140" i="10" s="1"/>
  <c r="Q99" i="10"/>
  <c r="S99" i="10" s="1"/>
  <c r="Q148" i="10"/>
  <c r="Q2" i="10"/>
  <c r="Q217" i="10"/>
  <c r="Q3" i="10"/>
  <c r="Y3" i="10" s="1"/>
  <c r="Z3" i="10" s="1"/>
  <c r="Q146" i="10"/>
  <c r="S146" i="10" s="1"/>
  <c r="T146" i="10" s="1"/>
  <c r="Q120" i="10"/>
  <c r="Y120" i="10" s="1"/>
  <c r="Z120" i="10" s="1"/>
  <c r="Q208" i="10"/>
  <c r="Y208" i="10" s="1"/>
  <c r="Q137" i="10"/>
  <c r="Q154" i="10"/>
  <c r="Y154" i="10" s="1"/>
  <c r="Z154" i="10" s="1"/>
  <c r="Q118" i="10"/>
  <c r="Q4" i="10"/>
  <c r="Q233" i="10"/>
  <c r="Q180" i="10"/>
  <c r="Q5" i="10"/>
  <c r="Q6" i="10"/>
  <c r="Q181" i="10"/>
  <c r="Q101" i="10"/>
  <c r="S101" i="10" s="1"/>
  <c r="Q7" i="10"/>
  <c r="Q8" i="10"/>
  <c r="Q182" i="10"/>
  <c r="Y182" i="10" s="1"/>
  <c r="Z182" i="10" s="1"/>
  <c r="Q198" i="10"/>
  <c r="Y198" i="10" s="1"/>
  <c r="Q222" i="10"/>
  <c r="Q9" i="10"/>
  <c r="Q10" i="10"/>
  <c r="Y10" i="10" s="1"/>
  <c r="Q11" i="10"/>
  <c r="Q12" i="10"/>
  <c r="Q13" i="10"/>
  <c r="Q204" i="10"/>
  <c r="Q213" i="10"/>
  <c r="Q14" i="10"/>
  <c r="Q235" i="10"/>
  <c r="Q15" i="10"/>
  <c r="Q16" i="10"/>
  <c r="Q17" i="10"/>
  <c r="Y17" i="10" s="1"/>
  <c r="Z17" i="10" s="1"/>
  <c r="Q133" i="10"/>
  <c r="Y133" i="10" s="1"/>
  <c r="Q115" i="10"/>
  <c r="Y115" i="10" s="1"/>
  <c r="Q97" i="10"/>
  <c r="Q18" i="10"/>
  <c r="Q172" i="10"/>
  <c r="Q19" i="10"/>
  <c r="Q20" i="10"/>
  <c r="Q125" i="10"/>
  <c r="Q21" i="10"/>
  <c r="Q228" i="10"/>
  <c r="Q22" i="10"/>
  <c r="Q23" i="10"/>
  <c r="Q24" i="10"/>
  <c r="Q25" i="10"/>
  <c r="Q26" i="10"/>
  <c r="Y26" i="10" s="1"/>
  <c r="Q27" i="10"/>
  <c r="Q28" i="10"/>
  <c r="Y28" i="10" s="1"/>
  <c r="Q214" i="10"/>
  <c r="Q127" i="10"/>
  <c r="Q130" i="10"/>
  <c r="Q29" i="10"/>
  <c r="Q30" i="10"/>
  <c r="Q31" i="10"/>
  <c r="Q32" i="10"/>
  <c r="Q33" i="10"/>
  <c r="Q34" i="10"/>
  <c r="Q35" i="10"/>
  <c r="Y35" i="10" s="1"/>
  <c r="Q36" i="10"/>
  <c r="Y36" i="10" s="1"/>
  <c r="Q94" i="10"/>
  <c r="Y94" i="10" s="1"/>
  <c r="Q211" i="10"/>
  <c r="Q197" i="10"/>
  <c r="Y197" i="10" s="1"/>
  <c r="Z197" i="10" s="1"/>
  <c r="Q207" i="10"/>
  <c r="Q134" i="10"/>
  <c r="Q107" i="10"/>
  <c r="Q123" i="10"/>
  <c r="Q149" i="10"/>
  <c r="V149" i="10" s="1"/>
  <c r="P132" i="34" s="1"/>
  <c r="R132" i="34" s="1"/>
  <c r="Q121" i="10"/>
  <c r="V121" i="10" s="1"/>
  <c r="Q37" i="10"/>
  <c r="Q38" i="10"/>
  <c r="Q39" i="10"/>
  <c r="Q40" i="10"/>
  <c r="Y40" i="10" s="1"/>
  <c r="Q41" i="10"/>
  <c r="S41" i="10" s="1"/>
  <c r="T41" i="10" s="1"/>
  <c r="Q42" i="10"/>
  <c r="Q43" i="10"/>
  <c r="Q44" i="10"/>
  <c r="Q45" i="10"/>
  <c r="Y45" i="10" s="1"/>
  <c r="Q46" i="10"/>
  <c r="S46" i="10" s="1"/>
  <c r="Q47" i="10"/>
  <c r="Q48" i="10"/>
  <c r="Q49" i="10"/>
  <c r="Q50" i="10"/>
  <c r="Q51" i="10"/>
  <c r="Q52" i="10"/>
  <c r="Q53" i="10"/>
  <c r="Y53" i="10" s="1"/>
  <c r="Z53" i="10" s="1"/>
  <c r="Q54" i="10"/>
  <c r="Q55" i="10"/>
  <c r="Y55" i="10" s="1"/>
  <c r="Z55" i="10" s="1"/>
  <c r="Q201" i="10"/>
  <c r="Q161" i="10"/>
  <c r="Q56" i="10"/>
  <c r="Y56" i="10" s="1"/>
  <c r="Q110" i="10"/>
  <c r="Y110" i="10" s="1"/>
  <c r="Z110" i="10" s="1"/>
  <c r="Q236" i="10"/>
  <c r="Q57" i="10"/>
  <c r="Q58" i="10"/>
  <c r="Q109" i="10"/>
  <c r="Q202" i="10"/>
  <c r="Q59" i="10"/>
  <c r="Q141" i="10"/>
  <c r="Q60" i="10"/>
  <c r="Q61" i="10"/>
  <c r="Q62" i="10"/>
  <c r="Y62" i="10" s="1"/>
  <c r="Z62" i="10" s="1"/>
  <c r="Q63" i="10"/>
  <c r="Q135" i="10"/>
  <c r="Q156" i="10"/>
  <c r="Q131" i="10"/>
  <c r="Y131" i="10" s="1"/>
  <c r="Z131" i="10" s="1"/>
  <c r="Q128" i="10"/>
  <c r="S128" i="10" s="1"/>
  <c r="Q136" i="10"/>
  <c r="Q64" i="10"/>
  <c r="Q65" i="10"/>
  <c r="Q66" i="10"/>
  <c r="Q178" i="10"/>
  <c r="Q67" i="10"/>
  <c r="Q68" i="10"/>
  <c r="Q173" i="10"/>
  <c r="Q69" i="10"/>
  <c r="Q70" i="10"/>
  <c r="Q164" i="10"/>
  <c r="Q71" i="10"/>
  <c r="Q183" i="10"/>
  <c r="Y183" i="10" s="1"/>
  <c r="Z183" i="10" s="1"/>
  <c r="Q153" i="10"/>
  <c r="Q184" i="10"/>
  <c r="Q119" i="10"/>
  <c r="Q129" i="10"/>
  <c r="Q142" i="10"/>
  <c r="Q155" i="10"/>
  <c r="Q150" i="10"/>
  <c r="Q72" i="10"/>
  <c r="S72" i="10" s="1"/>
  <c r="Q73" i="10"/>
  <c r="Q74" i="10"/>
  <c r="Q96" i="10"/>
  <c r="Q100" i="10"/>
  <c r="Q152" i="10"/>
  <c r="Y152" i="10" s="1"/>
  <c r="Q75" i="10"/>
  <c r="Q234" i="10"/>
  <c r="Q111" i="10"/>
  <c r="Q95" i="10"/>
  <c r="Q162" i="10"/>
  <c r="Q159" i="10"/>
  <c r="Q163" i="10"/>
  <c r="Q126" i="10"/>
  <c r="Q117" i="10"/>
  <c r="Q76" i="10"/>
  <c r="Y76" i="10" s="1"/>
  <c r="Q77" i="10"/>
  <c r="Y77" i="10" s="1"/>
  <c r="Z77" i="10" s="1"/>
  <c r="Q229" i="10"/>
  <c r="Q147" i="10"/>
  <c r="Q116" i="10"/>
  <c r="Q227" i="10"/>
  <c r="Q157" i="10"/>
  <c r="Q218" i="10"/>
  <c r="Q219" i="10"/>
  <c r="Y219" i="10" s="1"/>
  <c r="Z219" i="10" s="1"/>
  <c r="Q78" i="10"/>
  <c r="Q143" i="10"/>
  <c r="Q114" i="10"/>
  <c r="Q174" i="10"/>
  <c r="Q98" i="10"/>
  <c r="S98" i="10" s="1"/>
  <c r="T98" i="10" s="1"/>
  <c r="Q167" i="10"/>
  <c r="Y167" i="10" s="1"/>
  <c r="Q212" i="10"/>
  <c r="S212" i="10" s="1"/>
  <c r="T212" i="10" s="1"/>
  <c r="Q237" i="10"/>
  <c r="Q79" i="10"/>
  <c r="Q80" i="10"/>
  <c r="Y80" i="10" s="1"/>
  <c r="Q81" i="10"/>
  <c r="Q82" i="10"/>
  <c r="Q238" i="10"/>
  <c r="Q239" i="10"/>
  <c r="V239" i="10" s="1"/>
  <c r="Q104" i="10"/>
  <c r="Q240" i="10"/>
  <c r="Q83" i="10"/>
  <c r="Q84" i="10"/>
  <c r="Q168" i="10"/>
  <c r="Y168" i="10" s="1"/>
  <c r="Q175" i="10"/>
  <c r="Y175" i="10" s="1"/>
  <c r="Q160" i="10"/>
  <c r="Y160" i="10" s="1"/>
  <c r="Z160" i="10" s="1"/>
  <c r="Q241" i="10"/>
  <c r="Y241" i="10" s="1"/>
  <c r="Q85" i="10"/>
  <c r="Q108" i="10"/>
  <c r="Q86" i="10"/>
  <c r="Q87" i="10"/>
  <c r="Q242" i="10"/>
  <c r="Q215" i="10"/>
  <c r="Q112" i="10"/>
  <c r="Q230" i="10"/>
  <c r="Q216" i="10"/>
  <c r="Q209" i="10"/>
  <c r="Q185" i="10"/>
  <c r="Q188" i="10"/>
  <c r="V188" i="10" s="1"/>
  <c r="Q189" i="10"/>
  <c r="Q190" i="10"/>
  <c r="Y190" i="10" s="1"/>
  <c r="Q231" i="10"/>
  <c r="Q191" i="10"/>
  <c r="Y191" i="10" s="1"/>
  <c r="Z191" i="10" s="1"/>
  <c r="Q192" i="10"/>
  <c r="Q193" i="10"/>
  <c r="Q205" i="10"/>
  <c r="Q169" i="10"/>
  <c r="Q194" i="10"/>
  <c r="Q170" i="10"/>
  <c r="Q199" i="10"/>
  <c r="Q171" i="10"/>
  <c r="Q165" i="10"/>
  <c r="Q195" i="10"/>
  <c r="Q196" i="10"/>
  <c r="Q243" i="10"/>
  <c r="Q186" i="10"/>
  <c r="Q88" i="10"/>
  <c r="Y88" i="10" s="1"/>
  <c r="Z88" i="10" s="1"/>
  <c r="Q244" i="10"/>
  <c r="Q103" i="10"/>
  <c r="Q102" i="10"/>
  <c r="Q187" i="10"/>
  <c r="Q203" i="10"/>
  <c r="Q132" i="10"/>
  <c r="Q232" i="10"/>
  <c r="Q245" i="10"/>
  <c r="Q225" i="10"/>
  <c r="Y225" i="10" s="1"/>
  <c r="Z225" i="10" s="1"/>
  <c r="Q220" i="10"/>
  <c r="Q105" i="10"/>
  <c r="Q124" i="10"/>
  <c r="Y124" i="10" s="1"/>
  <c r="Q89" i="10"/>
  <c r="Q90" i="10"/>
  <c r="Q91" i="10"/>
  <c r="Q92" i="10"/>
  <c r="Q93" i="10"/>
  <c r="Q246" i="10"/>
  <c r="Q221" i="10"/>
  <c r="Q179" i="10"/>
  <c r="Q176" i="10"/>
  <c r="Q158" i="10"/>
  <c r="S158" i="10" s="1"/>
  <c r="Q177" i="10"/>
  <c r="Q166" i="10"/>
  <c r="Q144" i="10"/>
  <c r="Q145" i="10"/>
  <c r="Q210" i="10"/>
  <c r="Q247" i="10"/>
  <c r="Y247" i="10" s="1"/>
  <c r="Q248" i="10"/>
  <c r="Q151" i="10"/>
  <c r="Q226" i="10"/>
  <c r="Q206" i="10"/>
  <c r="Q200" i="10"/>
  <c r="Q249" i="10"/>
  <c r="Q250" i="10"/>
  <c r="Q223" i="10"/>
  <c r="Q251" i="10"/>
  <c r="Q252" i="10"/>
  <c r="Q253" i="10"/>
  <c r="Y253" i="10" s="1"/>
  <c r="Z253" i="10" s="1"/>
  <c r="Q254" i="10"/>
  <c r="R138" i="10"/>
  <c r="S138" i="10" s="1"/>
  <c r="T138" i="10" s="1"/>
  <c r="R106" i="10"/>
  <c r="R224" i="10"/>
  <c r="R122" i="10"/>
  <c r="R139" i="10"/>
  <c r="R113" i="10"/>
  <c r="R140" i="10"/>
  <c r="S140" i="10" s="1"/>
  <c r="T140" i="10" s="1"/>
  <c r="R99" i="10"/>
  <c r="R148" i="10"/>
  <c r="S148" i="10" s="1"/>
  <c r="R2" i="10"/>
  <c r="R217" i="10"/>
  <c r="R3" i="10"/>
  <c r="S3" i="10" s="1"/>
  <c r="R146" i="10"/>
  <c r="R120" i="10"/>
  <c r="R208" i="10"/>
  <c r="S208" i="10" s="1"/>
  <c r="T208" i="10" s="1"/>
  <c r="R137" i="10"/>
  <c r="R154" i="10"/>
  <c r="R118" i="10"/>
  <c r="R4" i="10"/>
  <c r="R233" i="10"/>
  <c r="R180" i="10"/>
  <c r="R5" i="10"/>
  <c r="R6" i="10"/>
  <c r="S6" i="10" s="1"/>
  <c r="R181" i="10"/>
  <c r="R101" i="10"/>
  <c r="R7" i="10"/>
  <c r="S7" i="10" s="1"/>
  <c r="R8" i="10"/>
  <c r="R182" i="10"/>
  <c r="R198" i="10"/>
  <c r="S198" i="10" s="1"/>
  <c r="T198" i="10" s="1"/>
  <c r="R222" i="10"/>
  <c r="R9" i="10"/>
  <c r="R10" i="10"/>
  <c r="R11" i="10"/>
  <c r="R12" i="10"/>
  <c r="R13" i="10"/>
  <c r="R204" i="10"/>
  <c r="R213" i="10"/>
  <c r="S213" i="10" s="1"/>
  <c r="R14" i="10"/>
  <c r="R235" i="10"/>
  <c r="R15" i="10"/>
  <c r="S15" i="10" s="1"/>
  <c r="R16" i="10"/>
  <c r="S16" i="10" s="1"/>
  <c r="T16" i="10" s="1"/>
  <c r="R17" i="10"/>
  <c r="R133" i="10"/>
  <c r="S133" i="10" s="1"/>
  <c r="T133" i="10" s="1"/>
  <c r="R115" i="10"/>
  <c r="R97" i="10"/>
  <c r="R18" i="10"/>
  <c r="R172" i="10"/>
  <c r="R19" i="10"/>
  <c r="R20" i="10"/>
  <c r="R125" i="10"/>
  <c r="R21" i="10"/>
  <c r="S21" i="10" s="1"/>
  <c r="R228" i="10"/>
  <c r="R22" i="10"/>
  <c r="R23" i="10"/>
  <c r="S23" i="10" s="1"/>
  <c r="R24" i="10"/>
  <c r="R25" i="10"/>
  <c r="R26" i="10"/>
  <c r="S26" i="10" s="1"/>
  <c r="T26" i="10" s="1"/>
  <c r="R27" i="10"/>
  <c r="R28" i="10"/>
  <c r="R214" i="10"/>
  <c r="R127" i="10"/>
  <c r="R130" i="10"/>
  <c r="R29" i="10"/>
  <c r="S29" i="10" s="1"/>
  <c r="T29" i="10" s="1"/>
  <c r="R30" i="10"/>
  <c r="S30" i="10" s="1"/>
  <c r="R31" i="10"/>
  <c r="S31" i="10" s="1"/>
  <c r="R32" i="10"/>
  <c r="R33" i="10"/>
  <c r="R34" i="10"/>
  <c r="S34" i="10" s="1"/>
  <c r="R35" i="10"/>
  <c r="R36" i="10"/>
  <c r="R94" i="10"/>
  <c r="S94" i="10" s="1"/>
  <c r="T94" i="10" s="1"/>
  <c r="R211" i="10"/>
  <c r="R197" i="10"/>
  <c r="R207" i="10"/>
  <c r="R134" i="10"/>
  <c r="R107" i="10"/>
  <c r="R123" i="10"/>
  <c r="R149" i="10"/>
  <c r="R121" i="10"/>
  <c r="S121" i="10" s="1"/>
  <c r="R37" i="10"/>
  <c r="R38" i="10"/>
  <c r="R39" i="10"/>
  <c r="S39" i="10" s="1"/>
  <c r="R40" i="10"/>
  <c r="R41" i="10"/>
  <c r="R42" i="10"/>
  <c r="S42" i="10" s="1"/>
  <c r="T42" i="10" s="1"/>
  <c r="R43" i="10"/>
  <c r="R44" i="10"/>
  <c r="R45" i="10"/>
  <c r="R46" i="10"/>
  <c r="R47" i="10"/>
  <c r="R48" i="10"/>
  <c r="R49" i="10"/>
  <c r="R50" i="10"/>
  <c r="S50" i="10" s="1"/>
  <c r="R51" i="10"/>
  <c r="R52" i="10"/>
  <c r="R53" i="10"/>
  <c r="S53" i="10" s="1"/>
  <c r="R54" i="10"/>
  <c r="R55" i="10"/>
  <c r="R201" i="10"/>
  <c r="S201" i="10" s="1"/>
  <c r="T201" i="10" s="1"/>
  <c r="R161" i="10"/>
  <c r="R56" i="10"/>
  <c r="R110" i="10"/>
  <c r="R236" i="10"/>
  <c r="R57" i="10"/>
  <c r="R58" i="10"/>
  <c r="R109" i="10"/>
  <c r="R202" i="10"/>
  <c r="S202" i="10" s="1"/>
  <c r="R59" i="10"/>
  <c r="R141" i="10"/>
  <c r="S141" i="10" s="1"/>
  <c r="R60" i="10"/>
  <c r="S60" i="10" s="1"/>
  <c r="R61" i="10"/>
  <c r="S61" i="10" s="1"/>
  <c r="T61" i="10" s="1"/>
  <c r="R62" i="10"/>
  <c r="R63" i="10"/>
  <c r="S63" i="10" s="1"/>
  <c r="T63" i="10" s="1"/>
  <c r="R135" i="10"/>
  <c r="R156" i="10"/>
  <c r="R131" i="10"/>
  <c r="R128" i="10"/>
  <c r="R136" i="10"/>
  <c r="R64" i="10"/>
  <c r="R65" i="10"/>
  <c r="R66" i="10"/>
  <c r="S66" i="10" s="1"/>
  <c r="R178" i="10"/>
  <c r="R67" i="10"/>
  <c r="R68" i="10"/>
  <c r="S68" i="10" s="1"/>
  <c r="R173" i="10"/>
  <c r="R69" i="10"/>
  <c r="R70" i="10"/>
  <c r="S70" i="10" s="1"/>
  <c r="T70" i="10" s="1"/>
  <c r="R164" i="10"/>
  <c r="R71" i="10"/>
  <c r="R183" i="10"/>
  <c r="R153" i="10"/>
  <c r="R184" i="10"/>
  <c r="S184" i="10" s="1"/>
  <c r="T184" i="10" s="1"/>
  <c r="R119" i="10"/>
  <c r="R129" i="10"/>
  <c r="R142" i="10"/>
  <c r="S142" i="10" s="1"/>
  <c r="R155" i="10"/>
  <c r="R150" i="10"/>
  <c r="R72" i="10"/>
  <c r="R73" i="10"/>
  <c r="R74" i="10"/>
  <c r="R96" i="10"/>
  <c r="S96" i="10" s="1"/>
  <c r="T96" i="10" s="1"/>
  <c r="R100" i="10"/>
  <c r="R152" i="10"/>
  <c r="R75" i="10"/>
  <c r="R234" i="10"/>
  <c r="R111" i="10"/>
  <c r="R95" i="10"/>
  <c r="R162" i="10"/>
  <c r="R159" i="10"/>
  <c r="S159" i="10" s="1"/>
  <c r="R163" i="10"/>
  <c r="R126" i="10"/>
  <c r="R117" i="10"/>
  <c r="S117" i="10" s="1"/>
  <c r="R76" i="10"/>
  <c r="R77" i="10"/>
  <c r="R229" i="10"/>
  <c r="S229" i="10" s="1"/>
  <c r="T229" i="10" s="1"/>
  <c r="R147" i="10"/>
  <c r="R116" i="10"/>
  <c r="R227" i="10"/>
  <c r="R157" i="10"/>
  <c r="R218" i="10"/>
  <c r="R219" i="10"/>
  <c r="R78" i="10"/>
  <c r="R143" i="10"/>
  <c r="S143" i="10" s="1"/>
  <c r="R114" i="10"/>
  <c r="R174" i="10"/>
  <c r="R98" i="10"/>
  <c r="R167" i="10"/>
  <c r="R212" i="10"/>
  <c r="R237" i="10"/>
  <c r="S237" i="10" s="1"/>
  <c r="T237" i="10" s="1"/>
  <c r="R79" i="10"/>
  <c r="R80" i="10"/>
  <c r="R81" i="10"/>
  <c r="R82" i="10"/>
  <c r="R238" i="10"/>
  <c r="R239" i="10"/>
  <c r="R104" i="10"/>
  <c r="R240" i="10"/>
  <c r="S240" i="10" s="1"/>
  <c r="R83" i="10"/>
  <c r="R84" i="10"/>
  <c r="R168" i="10"/>
  <c r="S168" i="10" s="1"/>
  <c r="R175" i="10"/>
  <c r="R160" i="10"/>
  <c r="R241" i="10"/>
  <c r="S241" i="10" s="1"/>
  <c r="T241" i="10" s="1"/>
  <c r="R85" i="10"/>
  <c r="R108" i="10"/>
  <c r="R86" i="10"/>
  <c r="R87" i="10"/>
  <c r="R242" i="10"/>
  <c r="R215" i="10"/>
  <c r="R112" i="10"/>
  <c r="R230" i="10"/>
  <c r="S230" i="10" s="1"/>
  <c r="R216" i="10"/>
  <c r="R209" i="10"/>
  <c r="R185" i="10"/>
  <c r="S185" i="10" s="1"/>
  <c r="R188" i="10"/>
  <c r="R189" i="10"/>
  <c r="R190" i="10"/>
  <c r="S190" i="10" s="1"/>
  <c r="T190" i="10" s="1"/>
  <c r="R231" i="10"/>
  <c r="R191" i="10"/>
  <c r="R192" i="10"/>
  <c r="R193" i="10"/>
  <c r="R205" i="10"/>
  <c r="R169" i="10"/>
  <c r="R194" i="10"/>
  <c r="R170" i="10"/>
  <c r="R199" i="10"/>
  <c r="R171" i="10"/>
  <c r="R165" i="10"/>
  <c r="S165" i="10" s="1"/>
  <c r="R195" i="10"/>
  <c r="R196" i="10"/>
  <c r="R243" i="10"/>
  <c r="S243" i="10" s="1"/>
  <c r="T243" i="10" s="1"/>
  <c r="R186" i="10"/>
  <c r="R88" i="10"/>
  <c r="R244" i="10"/>
  <c r="R103" i="10"/>
  <c r="R102" i="10"/>
  <c r="R187" i="10"/>
  <c r="R203" i="10"/>
  <c r="R132" i="10"/>
  <c r="S132" i="10" s="1"/>
  <c r="R232" i="10"/>
  <c r="R245" i="10"/>
  <c r="R225" i="10"/>
  <c r="S225" i="10" s="1"/>
  <c r="R220" i="10"/>
  <c r="R105" i="10"/>
  <c r="R124" i="10"/>
  <c r="S124" i="10" s="1"/>
  <c r="T124" i="10" s="1"/>
  <c r="R89" i="10"/>
  <c r="R90" i="10"/>
  <c r="R91" i="10"/>
  <c r="R92" i="10"/>
  <c r="R93" i="10"/>
  <c r="R246" i="10"/>
  <c r="R221" i="10"/>
  <c r="R179" i="10"/>
  <c r="S179" i="10" s="1"/>
  <c r="R176" i="10"/>
  <c r="R158" i="10"/>
  <c r="R177" i="10"/>
  <c r="S177" i="10" s="1"/>
  <c r="R166" i="10"/>
  <c r="R144" i="10"/>
  <c r="R145" i="10"/>
  <c r="S145" i="10" s="1"/>
  <c r="T145" i="10" s="1"/>
  <c r="R210" i="10"/>
  <c r="R247" i="10"/>
  <c r="R248" i="10"/>
  <c r="R151" i="10"/>
  <c r="R226" i="10"/>
  <c r="R206" i="10"/>
  <c r="R200" i="10"/>
  <c r="R249" i="10"/>
  <c r="R250" i="10"/>
  <c r="R223" i="10"/>
  <c r="R251" i="10"/>
  <c r="S251" i="10" s="1"/>
  <c r="R252" i="10"/>
  <c r="R253" i="10"/>
  <c r="R254" i="10"/>
  <c r="S254" i="10" s="1"/>
  <c r="T254" i="10" s="1"/>
  <c r="S130" i="10"/>
  <c r="S44" i="10"/>
  <c r="T44" i="10" s="1"/>
  <c r="S64" i="10"/>
  <c r="T64" i="10" s="1"/>
  <c r="S65" i="10"/>
  <c r="S153" i="10"/>
  <c r="T153" i="10" s="1"/>
  <c r="S103" i="10"/>
  <c r="S200" i="10"/>
  <c r="U138" i="10"/>
  <c r="U106" i="10"/>
  <c r="U224" i="10"/>
  <c r="U122" i="10"/>
  <c r="U139" i="10"/>
  <c r="U113" i="10"/>
  <c r="U140" i="10"/>
  <c r="U99" i="10"/>
  <c r="U148" i="10"/>
  <c r="U2" i="10"/>
  <c r="U217" i="10"/>
  <c r="U3" i="10"/>
  <c r="U146" i="10"/>
  <c r="U120" i="10"/>
  <c r="U208" i="10"/>
  <c r="U137" i="10"/>
  <c r="U154" i="10"/>
  <c r="V154" i="10" s="1"/>
  <c r="U118" i="10"/>
  <c r="U4" i="10"/>
  <c r="U233" i="10"/>
  <c r="U180" i="10"/>
  <c r="U5" i="10"/>
  <c r="U6" i="10"/>
  <c r="U181" i="10"/>
  <c r="U101" i="10"/>
  <c r="U7" i="10"/>
  <c r="U8" i="10"/>
  <c r="U182" i="10"/>
  <c r="U198" i="10"/>
  <c r="U222" i="10"/>
  <c r="U9" i="10"/>
  <c r="V9" i="10" s="1"/>
  <c r="W9" i="10" s="1"/>
  <c r="U10" i="10"/>
  <c r="U11" i="10"/>
  <c r="U12" i="10"/>
  <c r="U13" i="10"/>
  <c r="U204" i="10"/>
  <c r="U213" i="10"/>
  <c r="U14" i="10"/>
  <c r="U235" i="10"/>
  <c r="U15" i="10"/>
  <c r="U16" i="10"/>
  <c r="U17" i="10"/>
  <c r="U133" i="10"/>
  <c r="U115" i="10"/>
  <c r="U97" i="10"/>
  <c r="V97" i="10" s="1"/>
  <c r="U18" i="10"/>
  <c r="U172" i="10"/>
  <c r="U19" i="10"/>
  <c r="U20" i="10"/>
  <c r="U125" i="10"/>
  <c r="U21" i="10"/>
  <c r="U228" i="10"/>
  <c r="U22" i="10"/>
  <c r="U23" i="10"/>
  <c r="U24" i="10"/>
  <c r="U25" i="10"/>
  <c r="U26" i="10"/>
  <c r="U27" i="10"/>
  <c r="U28" i="10"/>
  <c r="V28" i="10" s="1"/>
  <c r="U214" i="10"/>
  <c r="U127" i="10"/>
  <c r="U130" i="10"/>
  <c r="U29" i="10"/>
  <c r="U30" i="10"/>
  <c r="U31" i="10"/>
  <c r="U32" i="10"/>
  <c r="U33" i="10"/>
  <c r="U34" i="10"/>
  <c r="U35" i="10"/>
  <c r="U36" i="10"/>
  <c r="U94" i="10"/>
  <c r="U211" i="10"/>
  <c r="U197" i="10"/>
  <c r="V197" i="10" s="1"/>
  <c r="P93" i="34" s="1"/>
  <c r="U207" i="10"/>
  <c r="U134" i="10"/>
  <c r="U107" i="10"/>
  <c r="U123" i="10"/>
  <c r="U149" i="10"/>
  <c r="U121" i="10"/>
  <c r="U37" i="10"/>
  <c r="U38" i="10"/>
  <c r="U39" i="10"/>
  <c r="U40" i="10"/>
  <c r="V40" i="10" s="1"/>
  <c r="U41" i="10"/>
  <c r="V41" i="10" s="1"/>
  <c r="U42" i="10"/>
  <c r="U43" i="10"/>
  <c r="U44" i="10"/>
  <c r="V44" i="10" s="1"/>
  <c r="U45" i="10"/>
  <c r="U46" i="10"/>
  <c r="U47" i="10"/>
  <c r="U48" i="10"/>
  <c r="U49" i="10"/>
  <c r="U50" i="10"/>
  <c r="U51" i="10"/>
  <c r="U52" i="10"/>
  <c r="U53" i="10"/>
  <c r="U54" i="10"/>
  <c r="U55" i="10"/>
  <c r="U201" i="10"/>
  <c r="U161" i="10"/>
  <c r="U56" i="10"/>
  <c r="V56" i="10" s="1"/>
  <c r="U110" i="10"/>
  <c r="V110" i="10" s="1"/>
  <c r="U236" i="10"/>
  <c r="U57" i="10"/>
  <c r="U58" i="10"/>
  <c r="U109" i="10"/>
  <c r="U202" i="10"/>
  <c r="U59" i="10"/>
  <c r="U141" i="10"/>
  <c r="U60" i="10"/>
  <c r="U61" i="10"/>
  <c r="U62" i="10"/>
  <c r="U63" i="10"/>
  <c r="U135" i="10"/>
  <c r="U156" i="10"/>
  <c r="V156" i="10" s="1"/>
  <c r="U131" i="10"/>
  <c r="U128" i="10"/>
  <c r="U136" i="10"/>
  <c r="U64" i="10"/>
  <c r="U65" i="10"/>
  <c r="U66" i="10"/>
  <c r="U178" i="10"/>
  <c r="U67" i="10"/>
  <c r="U68" i="10"/>
  <c r="V68" i="10" s="1"/>
  <c r="U173" i="10"/>
  <c r="U69" i="10"/>
  <c r="U70" i="10"/>
  <c r="U164" i="10"/>
  <c r="U71" i="10"/>
  <c r="V71" i="10" s="1"/>
  <c r="U183" i="10"/>
  <c r="U153" i="10"/>
  <c r="U184" i="10"/>
  <c r="U119" i="10"/>
  <c r="U129" i="10"/>
  <c r="U142" i="10"/>
  <c r="U155" i="10"/>
  <c r="U150" i="10"/>
  <c r="U72" i="10"/>
  <c r="U73" i="10"/>
  <c r="U74" i="10"/>
  <c r="U96" i="10"/>
  <c r="V96" i="10" s="1"/>
  <c r="U100" i="10"/>
  <c r="U152" i="10"/>
  <c r="V152" i="10" s="1"/>
  <c r="U75" i="10"/>
  <c r="U234" i="10"/>
  <c r="U111" i="10"/>
  <c r="U95" i="10"/>
  <c r="U162" i="10"/>
  <c r="U159" i="10"/>
  <c r="U163" i="10"/>
  <c r="U126" i="10"/>
  <c r="U117" i="10"/>
  <c r="U76" i="10"/>
  <c r="U77" i="10"/>
  <c r="V77" i="10" s="1"/>
  <c r="U229" i="10"/>
  <c r="U147" i="10"/>
  <c r="U116" i="10"/>
  <c r="V116" i="10" s="1"/>
  <c r="W116" i="10" s="1"/>
  <c r="U227" i="10"/>
  <c r="U157" i="10"/>
  <c r="U218" i="10"/>
  <c r="U219" i="10"/>
  <c r="U78" i="10"/>
  <c r="U143" i="10"/>
  <c r="U114" i="10"/>
  <c r="U174" i="10"/>
  <c r="U98" i="10"/>
  <c r="U167" i="10"/>
  <c r="U212" i="10"/>
  <c r="U237" i="10"/>
  <c r="V237" i="10" s="1"/>
  <c r="U79" i="10"/>
  <c r="U80" i="10"/>
  <c r="V80" i="10" s="1"/>
  <c r="W80" i="10" s="1"/>
  <c r="X80" i="10" s="1"/>
  <c r="U81" i="10"/>
  <c r="U82" i="10"/>
  <c r="U238" i="10"/>
  <c r="U239" i="10"/>
  <c r="U104" i="10"/>
  <c r="U240" i="10"/>
  <c r="U83" i="10"/>
  <c r="U84" i="10"/>
  <c r="U168" i="10"/>
  <c r="U175" i="10"/>
  <c r="U160" i="10"/>
  <c r="U241" i="10"/>
  <c r="U85" i="10"/>
  <c r="U108" i="10"/>
  <c r="V108" i="10" s="1"/>
  <c r="U86" i="10"/>
  <c r="U87" i="10"/>
  <c r="U242" i="10"/>
  <c r="U215" i="10"/>
  <c r="U112" i="10"/>
  <c r="U230" i="10"/>
  <c r="U216" i="10"/>
  <c r="U209" i="10"/>
  <c r="U185" i="10"/>
  <c r="U188" i="10"/>
  <c r="U189" i="10"/>
  <c r="U190" i="10"/>
  <c r="U231" i="10"/>
  <c r="U191" i="10"/>
  <c r="V191" i="10" s="1"/>
  <c r="U192" i="10"/>
  <c r="U193" i="10"/>
  <c r="U205" i="10"/>
  <c r="U169" i="10"/>
  <c r="U194" i="10"/>
  <c r="U170" i="10"/>
  <c r="U199" i="10"/>
  <c r="U171" i="10"/>
  <c r="U165" i="10"/>
  <c r="U195" i="10"/>
  <c r="U196" i="10"/>
  <c r="U243" i="10"/>
  <c r="U186" i="10"/>
  <c r="U88" i="10"/>
  <c r="V88" i="10" s="1"/>
  <c r="U244" i="10"/>
  <c r="U103" i="10"/>
  <c r="U102" i="10"/>
  <c r="U187" i="10"/>
  <c r="U203" i="10"/>
  <c r="U132" i="10"/>
  <c r="U232" i="10"/>
  <c r="U245" i="10"/>
  <c r="U225" i="10"/>
  <c r="U220" i="10"/>
  <c r="U105" i="10"/>
  <c r="U124" i="10"/>
  <c r="U89" i="10"/>
  <c r="U90" i="10"/>
  <c r="V90" i="10" s="1"/>
  <c r="W90" i="10" s="1"/>
  <c r="U91" i="10"/>
  <c r="U92" i="10"/>
  <c r="U93" i="10"/>
  <c r="U246" i="10"/>
  <c r="U221" i="10"/>
  <c r="U179" i="10"/>
  <c r="U176" i="10"/>
  <c r="U158" i="10"/>
  <c r="U177" i="10"/>
  <c r="U166" i="10"/>
  <c r="U144" i="10"/>
  <c r="U145" i="10"/>
  <c r="U210" i="10"/>
  <c r="U247" i="10"/>
  <c r="V247" i="10" s="1"/>
  <c r="W247" i="10" s="1"/>
  <c r="U248" i="10"/>
  <c r="U151" i="10"/>
  <c r="U226" i="10"/>
  <c r="U206" i="10"/>
  <c r="U200" i="10"/>
  <c r="U249" i="10"/>
  <c r="U250" i="10"/>
  <c r="U223" i="10"/>
  <c r="U251" i="10"/>
  <c r="U252" i="10"/>
  <c r="U253" i="10"/>
  <c r="U254" i="10"/>
  <c r="V224" i="10"/>
  <c r="P4" i="34" s="1"/>
  <c r="R4" i="34" s="1"/>
  <c r="V198" i="10"/>
  <c r="V23" i="10"/>
  <c r="V31" i="10"/>
  <c r="V165" i="10"/>
  <c r="V252" i="10"/>
  <c r="V253" i="10"/>
  <c r="Y224" i="10"/>
  <c r="Z224" i="10" s="1"/>
  <c r="Y9" i="10"/>
  <c r="Y97" i="10"/>
  <c r="Y20" i="10"/>
  <c r="Y23" i="10"/>
  <c r="Z23" i="10" s="1"/>
  <c r="Y24" i="10"/>
  <c r="Y123" i="10"/>
  <c r="Y44" i="10"/>
  <c r="Z44" i="10" s="1"/>
  <c r="Y48" i="10"/>
  <c r="Y156" i="10"/>
  <c r="Y64" i="10"/>
  <c r="Y68" i="10"/>
  <c r="Z68" i="10" s="1"/>
  <c r="Y71" i="10"/>
  <c r="Y119" i="10"/>
  <c r="Z119" i="10" s="1"/>
  <c r="Y116" i="10"/>
  <c r="Z116" i="10" s="1"/>
  <c r="Y239" i="10"/>
  <c r="Y169" i="10"/>
  <c r="Z169" i="10" s="1"/>
  <c r="Y165" i="10"/>
  <c r="Z165" i="10" s="1"/>
  <c r="Y243" i="10"/>
  <c r="Y187" i="10"/>
  <c r="Z187" i="10" s="1"/>
  <c r="Y90" i="10"/>
  <c r="Z90" i="10" s="1"/>
  <c r="Y226" i="10"/>
  <c r="Z226" i="10" s="1"/>
  <c r="Y206" i="10"/>
  <c r="Z9" i="10"/>
  <c r="Z64" i="10"/>
  <c r="Z152" i="10"/>
  <c r="Z167" i="10"/>
  <c r="Z80" i="10"/>
  <c r="AB138" i="10"/>
  <c r="AB106" i="10"/>
  <c r="AB224" i="10"/>
  <c r="AB122" i="10"/>
  <c r="AB139" i="10"/>
  <c r="AC139" i="10" s="1"/>
  <c r="AB113" i="10"/>
  <c r="AC113" i="10" s="1"/>
  <c r="AB140" i="10"/>
  <c r="AC140" i="10" s="1"/>
  <c r="AB99" i="10"/>
  <c r="AC99" i="10" s="1"/>
  <c r="AB148" i="10"/>
  <c r="AC148" i="10" s="1"/>
  <c r="AB2" i="10"/>
  <c r="AC2" i="10" s="1"/>
  <c r="AB217" i="10"/>
  <c r="AC217" i="10" s="1"/>
  <c r="AB3" i="10"/>
  <c r="AC3" i="10" s="1"/>
  <c r="AB146" i="10"/>
  <c r="AB120" i="10"/>
  <c r="AC120" i="10" s="1"/>
  <c r="AB208" i="10"/>
  <c r="AB137" i="10"/>
  <c r="AC137" i="10" s="1"/>
  <c r="AB154" i="10"/>
  <c r="AC154" i="10" s="1"/>
  <c r="AB118" i="10"/>
  <c r="AC118" i="10" s="1"/>
  <c r="AB4" i="10"/>
  <c r="AC4" i="10" s="1"/>
  <c r="AB233" i="10"/>
  <c r="AC233" i="10" s="1"/>
  <c r="AB180" i="10"/>
  <c r="AB5" i="10"/>
  <c r="AC5" i="10" s="1"/>
  <c r="AB6" i="10"/>
  <c r="AC6" i="10" s="1"/>
  <c r="AB181" i="10"/>
  <c r="AC181" i="10" s="1"/>
  <c r="AB101" i="10"/>
  <c r="AC101" i="10" s="1"/>
  <c r="AB7" i="10"/>
  <c r="AC7" i="10" s="1"/>
  <c r="AB8" i="10"/>
  <c r="AC8" i="10" s="1"/>
  <c r="AB182" i="10"/>
  <c r="AC182" i="10" s="1"/>
  <c r="AB198" i="10"/>
  <c r="AC198" i="10" s="1"/>
  <c r="AB222" i="10"/>
  <c r="AC222" i="10" s="1"/>
  <c r="AB9" i="10"/>
  <c r="AB10" i="10"/>
  <c r="AC10" i="10" s="1"/>
  <c r="AB11" i="10"/>
  <c r="AC11" i="10" s="1"/>
  <c r="AB12" i="10"/>
  <c r="AC12" i="10" s="1"/>
  <c r="AB13" i="10"/>
  <c r="AC13" i="10" s="1"/>
  <c r="AB204" i="10"/>
  <c r="AC204" i="10" s="1"/>
  <c r="AB213" i="10"/>
  <c r="AC213" i="10" s="1"/>
  <c r="AB14" i="10"/>
  <c r="AC14" i="10" s="1"/>
  <c r="AB235" i="10"/>
  <c r="AC235" i="10" s="1"/>
  <c r="AB15" i="10"/>
  <c r="AC15" i="10" s="1"/>
  <c r="AB16" i="10"/>
  <c r="AB17" i="10"/>
  <c r="AC17" i="10" s="1"/>
  <c r="AB133" i="10"/>
  <c r="AB115" i="10"/>
  <c r="AC115" i="10" s="1"/>
  <c r="AB97" i="10"/>
  <c r="AC97" i="10" s="1"/>
  <c r="AB18" i="10"/>
  <c r="AC18" i="10" s="1"/>
  <c r="AB172" i="10"/>
  <c r="AC172" i="10" s="1"/>
  <c r="AB19" i="10"/>
  <c r="AC19" i="10" s="1"/>
  <c r="AB20" i="10"/>
  <c r="AC20" i="10" s="1"/>
  <c r="AB125" i="10"/>
  <c r="AB21" i="10"/>
  <c r="AB228" i="10"/>
  <c r="AC228" i="10" s="1"/>
  <c r="AB22" i="10"/>
  <c r="AC22" i="10" s="1"/>
  <c r="AB23" i="10"/>
  <c r="AC23" i="10" s="1"/>
  <c r="AB24" i="10"/>
  <c r="AB25" i="10"/>
  <c r="AC25" i="10" s="1"/>
  <c r="AB26" i="10"/>
  <c r="AB27" i="10"/>
  <c r="AB28" i="10"/>
  <c r="AC28" i="10" s="1"/>
  <c r="AB214" i="10"/>
  <c r="AC214" i="10" s="1"/>
  <c r="AB127" i="10"/>
  <c r="AC127" i="10" s="1"/>
  <c r="AB130" i="10"/>
  <c r="AC130" i="10" s="1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C35" i="10" s="1"/>
  <c r="AB36" i="10"/>
  <c r="AB94" i="10"/>
  <c r="AB211" i="10"/>
  <c r="AB197" i="10"/>
  <c r="AB207" i="10"/>
  <c r="AC207" i="10" s="1"/>
  <c r="AB134" i="10"/>
  <c r="AC134" i="10" s="1"/>
  <c r="AB107" i="10"/>
  <c r="AC107" i="10" s="1"/>
  <c r="AB123" i="10"/>
  <c r="AB149" i="10"/>
  <c r="AC149" i="10" s="1"/>
  <c r="AB121" i="10"/>
  <c r="AB37" i="10"/>
  <c r="AC37" i="10" s="1"/>
  <c r="AB38" i="10"/>
  <c r="AB39" i="10"/>
  <c r="AB40" i="10"/>
  <c r="AC40" i="10" s="1"/>
  <c r="AB41" i="10"/>
  <c r="AC41" i="10" s="1"/>
  <c r="AB42" i="10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61" i="10"/>
  <c r="AC161" i="10" s="1"/>
  <c r="AB56" i="10"/>
  <c r="AB110" i="10"/>
  <c r="AC110" i="10" s="1"/>
  <c r="AB236" i="10"/>
  <c r="AC236" i="10" s="1"/>
  <c r="AB57" i="10"/>
  <c r="AC57" i="10" s="1"/>
  <c r="AB58" i="10"/>
  <c r="AC58" i="10" s="1"/>
  <c r="AB109" i="10"/>
  <c r="AC109" i="10" s="1"/>
  <c r="AB202" i="10"/>
  <c r="AC202" i="10" s="1"/>
  <c r="AB59" i="10"/>
  <c r="AC59" i="10" s="1"/>
  <c r="AB141" i="10"/>
  <c r="AC141" i="10" s="1"/>
  <c r="AB60" i="10"/>
  <c r="AC60" i="10" s="1"/>
  <c r="AB61" i="10"/>
  <c r="AC61" i="10" s="1"/>
  <c r="AB62" i="10"/>
  <c r="AC62" i="10" s="1"/>
  <c r="AB63" i="10"/>
  <c r="AB135" i="10"/>
  <c r="AC135" i="10" s="1"/>
  <c r="AB156" i="10"/>
  <c r="AC156" i="10" s="1"/>
  <c r="AB131" i="10"/>
  <c r="AC131" i="10" s="1"/>
  <c r="AB128" i="10"/>
  <c r="AC128" i="10" s="1"/>
  <c r="AB136" i="10"/>
  <c r="AC136" i="10" s="1"/>
  <c r="AB64" i="10"/>
  <c r="AC64" i="10" s="1"/>
  <c r="AB65" i="10"/>
  <c r="AC65" i="10" s="1"/>
  <c r="AB66" i="10"/>
  <c r="AC66" i="10" s="1"/>
  <c r="AB178" i="10"/>
  <c r="AC178" i="10" s="1"/>
  <c r="AB67" i="10"/>
  <c r="AC67" i="10" s="1"/>
  <c r="AB68" i="10"/>
  <c r="AC68" i="10" s="1"/>
  <c r="AB173" i="10"/>
  <c r="AC173" i="10" s="1"/>
  <c r="AB69" i="10"/>
  <c r="AC69" i="10" s="1"/>
  <c r="AB70" i="10"/>
  <c r="AC70" i="10" s="1"/>
  <c r="AB164" i="10"/>
  <c r="AB71" i="10"/>
  <c r="AB183" i="10"/>
  <c r="AC183" i="10" s="1"/>
  <c r="AB153" i="10"/>
  <c r="AC153" i="10" s="1"/>
  <c r="AB184" i="10"/>
  <c r="AC184" i="10" s="1"/>
  <c r="AB119" i="10"/>
  <c r="AB129" i="10"/>
  <c r="AB142" i="10"/>
  <c r="AC142" i="10" s="1"/>
  <c r="AB155" i="10"/>
  <c r="AC155" i="10" s="1"/>
  <c r="AB150" i="10"/>
  <c r="AC150" i="10" s="1"/>
  <c r="AB72" i="10"/>
  <c r="AC72" i="10" s="1"/>
  <c r="AB73" i="10"/>
  <c r="AC73" i="10" s="1"/>
  <c r="AB74" i="10"/>
  <c r="AB96" i="10"/>
  <c r="AC96" i="10" s="1"/>
  <c r="AB100" i="10"/>
  <c r="AC100" i="10" s="1"/>
  <c r="AB152" i="10"/>
  <c r="AC152" i="10" s="1"/>
  <c r="AB75" i="10"/>
  <c r="AC75" i="10" s="1"/>
  <c r="AB234" i="10"/>
  <c r="AC234" i="10" s="1"/>
  <c r="AB111" i="10"/>
  <c r="AC111" i="10" s="1"/>
  <c r="AB95" i="10"/>
  <c r="AC95" i="10" s="1"/>
  <c r="AB162" i="10"/>
  <c r="AC162" i="10" s="1"/>
  <c r="AB159" i="10"/>
  <c r="AC159" i="10" s="1"/>
  <c r="AB163" i="10"/>
  <c r="AC163" i="10" s="1"/>
  <c r="AB126" i="10"/>
  <c r="AC126" i="10" s="1"/>
  <c r="AB117" i="10"/>
  <c r="AC117" i="10" s="1"/>
  <c r="AB76" i="10"/>
  <c r="AC76" i="10" s="1"/>
  <c r="AB77" i="10"/>
  <c r="AC77" i="10" s="1"/>
  <c r="AB229" i="10"/>
  <c r="AB147" i="10"/>
  <c r="AC147" i="10" s="1"/>
  <c r="AB116" i="10"/>
  <c r="AC116" i="10" s="1"/>
  <c r="AB227" i="10"/>
  <c r="AC227" i="10" s="1"/>
  <c r="AB157" i="10"/>
  <c r="AC157" i="10" s="1"/>
  <c r="AB218" i="10"/>
  <c r="AC218" i="10" s="1"/>
  <c r="AB219" i="10"/>
  <c r="AC219" i="10" s="1"/>
  <c r="AB78" i="10"/>
  <c r="AC78" i="10" s="1"/>
  <c r="AB143" i="10"/>
  <c r="AC143" i="10" s="1"/>
  <c r="AB114" i="10"/>
  <c r="AC114" i="10" s="1"/>
  <c r="AB174" i="10"/>
  <c r="AC174" i="10" s="1"/>
  <c r="AB98" i="10"/>
  <c r="AC98" i="10" s="1"/>
  <c r="AB167" i="10"/>
  <c r="AC167" i="10" s="1"/>
  <c r="AB212" i="10"/>
  <c r="AC212" i="10" s="1"/>
  <c r="AB237" i="10"/>
  <c r="AB79" i="10"/>
  <c r="AB80" i="10"/>
  <c r="AC80" i="10" s="1"/>
  <c r="AB81" i="10"/>
  <c r="AC81" i="10" s="1"/>
  <c r="AB82" i="10"/>
  <c r="AC82" i="10" s="1"/>
  <c r="AB238" i="10"/>
  <c r="AC238" i="10" s="1"/>
  <c r="AB239" i="10"/>
  <c r="AC239" i="10" s="1"/>
  <c r="AB104" i="10"/>
  <c r="AC104" i="10" s="1"/>
  <c r="AB240" i="10"/>
  <c r="AB83" i="10"/>
  <c r="AC83" i="10" s="1"/>
  <c r="AB84" i="10"/>
  <c r="AC84" i="10" s="1"/>
  <c r="AB168" i="10"/>
  <c r="AC168" i="10" s="1"/>
  <c r="AB175" i="10"/>
  <c r="AC175" i="10" s="1"/>
  <c r="AB160" i="10"/>
  <c r="AC160" i="10" s="1"/>
  <c r="AB241" i="10"/>
  <c r="AB85" i="10"/>
  <c r="AC85" i="10" s="1"/>
  <c r="AB108" i="10"/>
  <c r="AB86" i="10"/>
  <c r="AC86" i="10" s="1"/>
  <c r="AB87" i="10"/>
  <c r="AC87" i="10" s="1"/>
  <c r="AB242" i="10"/>
  <c r="AC242" i="10" s="1"/>
  <c r="AB215" i="10"/>
  <c r="AC215" i="10" s="1"/>
  <c r="AB112" i="10"/>
  <c r="AC112" i="10" s="1"/>
  <c r="AB230" i="10"/>
  <c r="AC230" i="10" s="1"/>
  <c r="AB216" i="10"/>
  <c r="AC216" i="10" s="1"/>
  <c r="AB209" i="10"/>
  <c r="AC209" i="10" s="1"/>
  <c r="AB185" i="10"/>
  <c r="AC185" i="10" s="1"/>
  <c r="AB188" i="10"/>
  <c r="AC188" i="10" s="1"/>
  <c r="AB189" i="10"/>
  <c r="AC189" i="10" s="1"/>
  <c r="AB190" i="10"/>
  <c r="AC190" i="10" s="1"/>
  <c r="AB231" i="10"/>
  <c r="AB191" i="10"/>
  <c r="AC191" i="10" s="1"/>
  <c r="AB192" i="10"/>
  <c r="AC192" i="10" s="1"/>
  <c r="AB193" i="10"/>
  <c r="AB205" i="10"/>
  <c r="AC205" i="10" s="1"/>
  <c r="AB169" i="10"/>
  <c r="AC169" i="10" s="1"/>
  <c r="AB194" i="10"/>
  <c r="AC194" i="10" s="1"/>
  <c r="AB170" i="10"/>
  <c r="AC170" i="10" s="1"/>
  <c r="AB199" i="10"/>
  <c r="AC199" i="10" s="1"/>
  <c r="AB171" i="10"/>
  <c r="AC171" i="10" s="1"/>
  <c r="AB165" i="10"/>
  <c r="AC165" i="10" s="1"/>
  <c r="AB195" i="10"/>
  <c r="AB196" i="10"/>
  <c r="AC196" i="10" s="1"/>
  <c r="AB243" i="10"/>
  <c r="AB186" i="10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3" i="10"/>
  <c r="AC203" i="10" s="1"/>
  <c r="AB132" i="10"/>
  <c r="AC132" i="10" s="1"/>
  <c r="AB232" i="10"/>
  <c r="AC232" i="10" s="1"/>
  <c r="AB245" i="10"/>
  <c r="AC245" i="10" s="1"/>
  <c r="AB225" i="10"/>
  <c r="AC225" i="10" s="1"/>
  <c r="AB220" i="10"/>
  <c r="AB105" i="10"/>
  <c r="AB124" i="10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6" i="10"/>
  <c r="AC176" i="10" s="1"/>
  <c r="AB158" i="10"/>
  <c r="AC158" i="10" s="1"/>
  <c r="AB177" i="10"/>
  <c r="AC177" i="10" s="1"/>
  <c r="AB166" i="10"/>
  <c r="AC166" i="10" s="1"/>
  <c r="AB144" i="10"/>
  <c r="AC144" i="10" s="1"/>
  <c r="AB145" i="10"/>
  <c r="AB210" i="10"/>
  <c r="AC210" i="10" s="1"/>
  <c r="AB247" i="10"/>
  <c r="AC247" i="10" s="1"/>
  <c r="AB248" i="10"/>
  <c r="AC248" i="10" s="1"/>
  <c r="AB151" i="10"/>
  <c r="AC151" i="10" s="1"/>
  <c r="AB226" i="10"/>
  <c r="AC226" i="10" s="1"/>
  <c r="AB206" i="10"/>
  <c r="AC206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8" i="10"/>
  <c r="AC106" i="10"/>
  <c r="AC224" i="10"/>
  <c r="AC122" i="10"/>
  <c r="AC146" i="10"/>
  <c r="AC208" i="10"/>
  <c r="AC180" i="10"/>
  <c r="AC9" i="10"/>
  <c r="AC16" i="10"/>
  <c r="AC133" i="10"/>
  <c r="AC125" i="10"/>
  <c r="AC21" i="10"/>
  <c r="AC24" i="10"/>
  <c r="AC26" i="10"/>
  <c r="AC27" i="10"/>
  <c r="AC36" i="10"/>
  <c r="AC94" i="10"/>
  <c r="AC211" i="10"/>
  <c r="AC197" i="10"/>
  <c r="AC123" i="10"/>
  <c r="AC121" i="10"/>
  <c r="AC38" i="10"/>
  <c r="AC39" i="10"/>
  <c r="AC42" i="10"/>
  <c r="AC201" i="10"/>
  <c r="AC56" i="10"/>
  <c r="AC63" i="10"/>
  <c r="AC164" i="10"/>
  <c r="AC71" i="10"/>
  <c r="AC119" i="10"/>
  <c r="AC129" i="10"/>
  <c r="AC74" i="10"/>
  <c r="AC229" i="10"/>
  <c r="AC237" i="10"/>
  <c r="AC79" i="10"/>
  <c r="AC240" i="10"/>
  <c r="AC241" i="10"/>
  <c r="AC108" i="10"/>
  <c r="AC231" i="10"/>
  <c r="AC193" i="10"/>
  <c r="AC195" i="10"/>
  <c r="AC243" i="10"/>
  <c r="AC186" i="10"/>
  <c r="AC220" i="10"/>
  <c r="AC105" i="10"/>
  <c r="AC124" i="10"/>
  <c r="AC145" i="10"/>
  <c r="N119" i="42" l="1"/>
  <c r="N109" i="42"/>
  <c r="N95" i="42"/>
  <c r="N81" i="42"/>
  <c r="N67" i="42"/>
  <c r="N53" i="42"/>
  <c r="N39" i="42"/>
  <c r="N25" i="42"/>
  <c r="N11" i="42"/>
  <c r="N77" i="42"/>
  <c r="N91" i="42"/>
  <c r="N21" i="42"/>
  <c r="N7" i="42"/>
  <c r="N63" i="42"/>
  <c r="N49" i="42"/>
  <c r="N105" i="42"/>
  <c r="N35" i="42"/>
  <c r="U463" i="39"/>
  <c r="U421" i="39"/>
  <c r="U393" i="39"/>
  <c r="U365" i="39"/>
  <c r="U337" i="39"/>
  <c r="U323" i="39"/>
  <c r="U309" i="39"/>
  <c r="U281" i="39"/>
  <c r="U267" i="39"/>
  <c r="U225" i="39"/>
  <c r="U211" i="39"/>
  <c r="U183" i="39"/>
  <c r="U169" i="39"/>
  <c r="U155" i="39"/>
  <c r="U127" i="39"/>
  <c r="U71" i="39"/>
  <c r="U57" i="39"/>
  <c r="U29" i="39"/>
  <c r="U462" i="39"/>
  <c r="U448" i="39"/>
  <c r="U434" i="39"/>
  <c r="U420" i="39"/>
  <c r="U406" i="39"/>
  <c r="U392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26" i="39"/>
  <c r="U112" i="39"/>
  <c r="U84" i="39"/>
  <c r="U70" i="39"/>
  <c r="U56" i="39"/>
  <c r="U42" i="39"/>
  <c r="U28" i="39"/>
  <c r="U14" i="39"/>
  <c r="P390" i="39"/>
  <c r="P278" i="39"/>
  <c r="P152" i="39"/>
  <c r="P124" i="39"/>
  <c r="P148" i="39"/>
  <c r="U461" i="39"/>
  <c r="U363" i="39"/>
  <c r="U265" i="39"/>
  <c r="U167" i="39"/>
  <c r="U69" i="39"/>
  <c r="P459" i="39"/>
  <c r="P403" i="39"/>
  <c r="P277" i="39"/>
  <c r="P67" i="39"/>
  <c r="P39" i="39"/>
  <c r="P25" i="39"/>
  <c r="P99" i="39"/>
  <c r="P434" i="39"/>
  <c r="P180" i="39"/>
  <c r="P27" i="39"/>
  <c r="P252" i="39"/>
  <c r="P238" i="39"/>
  <c r="P210" i="39"/>
  <c r="P154" i="39"/>
  <c r="P126" i="39"/>
  <c r="P461" i="39"/>
  <c r="P433" i="39"/>
  <c r="P377" i="39"/>
  <c r="P321" i="39"/>
  <c r="P153" i="39"/>
  <c r="P125" i="39"/>
  <c r="P87" i="39"/>
  <c r="U471" i="39"/>
  <c r="U443" i="39"/>
  <c r="U429" i="39"/>
  <c r="U415" i="39"/>
  <c r="U401" i="39"/>
  <c r="U359" i="39"/>
  <c r="U345" i="39"/>
  <c r="U303" i="39"/>
  <c r="U289" i="39"/>
  <c r="U261" i="39"/>
  <c r="U247" i="39"/>
  <c r="U233" i="39"/>
  <c r="U219" i="39"/>
  <c r="U205" i="39"/>
  <c r="U191" i="39"/>
  <c r="U149" i="39"/>
  <c r="U135" i="39"/>
  <c r="U107" i="39"/>
  <c r="U79" i="39"/>
  <c r="U51" i="39"/>
  <c r="U23" i="39"/>
  <c r="U9" i="39"/>
  <c r="U75" i="39"/>
  <c r="P353" i="39"/>
  <c r="P276" i="39"/>
  <c r="P189" i="39"/>
  <c r="P449" i="39"/>
  <c r="P421" i="39"/>
  <c r="P393" i="39"/>
  <c r="P337" i="39"/>
  <c r="P281" i="39"/>
  <c r="P197" i="39"/>
  <c r="P169" i="39"/>
  <c r="P182" i="39"/>
  <c r="P68" i="39"/>
  <c r="P85" i="39"/>
  <c r="P445" i="39"/>
  <c r="P305" i="39"/>
  <c r="P291" i="39"/>
  <c r="P263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53" i="39"/>
  <c r="P11" i="39"/>
  <c r="P323" i="39"/>
  <c r="P241" i="39"/>
  <c r="P379" i="39"/>
  <c r="P301" i="39"/>
  <c r="P217" i="39"/>
  <c r="P127" i="39"/>
  <c r="P57" i="39"/>
  <c r="P250" i="39"/>
  <c r="P441" i="39"/>
  <c r="P297" i="39"/>
  <c r="P213" i="39"/>
  <c r="P351" i="39"/>
  <c r="P2" i="39"/>
  <c r="P462" i="39"/>
  <c r="P406" i="39"/>
  <c r="P28" i="39"/>
  <c r="P334" i="39"/>
  <c r="P413" i="39"/>
  <c r="P26" i="39"/>
  <c r="P436" i="39"/>
  <c r="P358" i="39"/>
  <c r="P35" i="39"/>
  <c r="P416" i="39"/>
  <c r="P274" i="39"/>
  <c r="P185" i="39"/>
  <c r="P92" i="39"/>
  <c r="P448" i="39"/>
  <c r="P420" i="39"/>
  <c r="P392" i="39"/>
  <c r="P378" i="39"/>
  <c r="P364" i="39"/>
  <c r="P350" i="39"/>
  <c r="P336" i="39"/>
  <c r="P322" i="39"/>
  <c r="P308" i="39"/>
  <c r="P294" i="39"/>
  <c r="P280" i="39"/>
  <c r="P266" i="39"/>
  <c r="P224" i="39"/>
  <c r="P196" i="39"/>
  <c r="P168" i="39"/>
  <c r="P140" i="39"/>
  <c r="P112" i="39"/>
  <c r="P98" i="39"/>
  <c r="P84" i="39"/>
  <c r="P70" i="39"/>
  <c r="P56" i="39"/>
  <c r="P42" i="39"/>
  <c r="P14" i="39"/>
  <c r="P414" i="39"/>
  <c r="P265" i="39"/>
  <c r="P91" i="39"/>
  <c r="P447" i="39"/>
  <c r="P419" i="39"/>
  <c r="P405" i="39"/>
  <c r="P391" i="39"/>
  <c r="P363" i="39"/>
  <c r="P349" i="39"/>
  <c r="P335" i="39"/>
  <c r="P307" i="39"/>
  <c r="P293" i="39"/>
  <c r="P279" i="39"/>
  <c r="P251" i="39"/>
  <c r="P237" i="39"/>
  <c r="P223" i="39"/>
  <c r="P209" i="39"/>
  <c r="P195" i="39"/>
  <c r="P181" i="39"/>
  <c r="P167" i="39"/>
  <c r="P139" i="39"/>
  <c r="P111" i="39"/>
  <c r="P97" i="39"/>
  <c r="P83" i="39"/>
  <c r="P69" i="39"/>
  <c r="P55" i="39"/>
  <c r="P41" i="39"/>
  <c r="P13" i="39"/>
  <c r="P333" i="39"/>
  <c r="P176" i="39"/>
  <c r="P460" i="39"/>
  <c r="P446" i="39"/>
  <c r="P432" i="39"/>
  <c r="P418" i="39"/>
  <c r="P404" i="39"/>
  <c r="P376" i="39"/>
  <c r="P362" i="39"/>
  <c r="P348" i="39"/>
  <c r="P320" i="39"/>
  <c r="P306" i="39"/>
  <c r="P292" i="39"/>
  <c r="P264" i="39"/>
  <c r="P236" i="39"/>
  <c r="P222" i="39"/>
  <c r="P208" i="39"/>
  <c r="P194" i="39"/>
  <c r="P166" i="39"/>
  <c r="P138" i="39"/>
  <c r="P110" i="39"/>
  <c r="P96" i="39"/>
  <c r="P82" i="39"/>
  <c r="P54" i="39"/>
  <c r="P40" i="39"/>
  <c r="P12" i="39"/>
  <c r="P409" i="39"/>
  <c r="P332" i="39"/>
  <c r="P245" i="39"/>
  <c r="P155" i="39"/>
  <c r="P431" i="39"/>
  <c r="P417" i="39"/>
  <c r="P389" i="39"/>
  <c r="P375" i="39"/>
  <c r="P361" i="39"/>
  <c r="P347" i="39"/>
  <c r="P319" i="39"/>
  <c r="P249" i="39"/>
  <c r="P470" i="39"/>
  <c r="P240" i="39"/>
  <c r="P64" i="39"/>
  <c r="P107" i="39"/>
  <c r="P51" i="39"/>
  <c r="P105" i="39"/>
  <c r="P469" i="39"/>
  <c r="P381" i="39"/>
  <c r="P304" i="39"/>
  <c r="P63" i="39"/>
  <c r="P380" i="39"/>
  <c r="P302" i="39"/>
  <c r="P218" i="39"/>
  <c r="P59" i="39"/>
  <c r="P437" i="39"/>
  <c r="P360" i="39"/>
  <c r="P295" i="39"/>
  <c r="P212" i="39"/>
  <c r="P36" i="39"/>
  <c r="P435" i="39"/>
  <c r="P357" i="39"/>
  <c r="P190" i="39"/>
  <c r="P113" i="39"/>
  <c r="P442" i="39"/>
  <c r="P253" i="39"/>
  <c r="P156" i="39"/>
  <c r="P128" i="39"/>
  <c r="P100" i="39"/>
  <c r="P3" i="39"/>
  <c r="P463" i="39"/>
  <c r="P407" i="39"/>
  <c r="P365" i="39"/>
  <c r="P309" i="39"/>
  <c r="P267" i="39"/>
  <c r="P225" i="39"/>
  <c r="P183" i="39"/>
  <c r="P141" i="39"/>
  <c r="P71" i="39"/>
  <c r="P29" i="39"/>
  <c r="P408" i="39"/>
  <c r="P352" i="39"/>
  <c r="P296" i="39"/>
  <c r="P273" i="39"/>
  <c r="P239" i="39"/>
  <c r="P211" i="39"/>
  <c r="P86" i="39"/>
  <c r="P58" i="39"/>
  <c r="P444" i="39"/>
  <c r="P388" i="39"/>
  <c r="P346" i="39"/>
  <c r="P290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5" i="39"/>
  <c r="P430" i="39"/>
  <c r="P399" i="39"/>
  <c r="P374" i="39"/>
  <c r="P343" i="39"/>
  <c r="P318" i="39"/>
  <c r="P262" i="39"/>
  <c r="P198" i="39"/>
  <c r="P170" i="39"/>
  <c r="P142" i="39"/>
  <c r="P45" i="39"/>
  <c r="P17" i="39"/>
  <c r="P468" i="39"/>
  <c r="P454" i="39"/>
  <c r="P440" i="39"/>
  <c r="P426" i="39"/>
  <c r="P412" i="39"/>
  <c r="P398" i="39"/>
  <c r="P384" i="39"/>
  <c r="P370" i="39"/>
  <c r="P356" i="39"/>
  <c r="P104" i="39"/>
  <c r="P34" i="39"/>
  <c r="P20" i="39"/>
  <c r="P161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51" i="39"/>
  <c r="P395" i="39"/>
  <c r="P372" i="39"/>
  <c r="P339" i="39"/>
  <c r="P316" i="39"/>
  <c r="P283" i="39"/>
  <c r="P260" i="39"/>
  <c r="P232" i="39"/>
  <c r="P44" i="39"/>
  <c r="P16" i="39"/>
  <c r="P429" i="39"/>
  <c r="P373" i="39"/>
  <c r="P23" i="39"/>
  <c r="U439" i="39"/>
  <c r="U383" i="39"/>
  <c r="U341" i="39"/>
  <c r="U285" i="39"/>
  <c r="U243" i="39"/>
  <c r="U187" i="39"/>
  <c r="U145" i="39"/>
  <c r="U89" i="39"/>
  <c r="U47" i="39"/>
  <c r="P311" i="39"/>
  <c r="P255" i="39"/>
  <c r="P133" i="39"/>
  <c r="P471" i="39"/>
  <c r="P457" i="39"/>
  <c r="P443" i="39"/>
  <c r="P415" i="39"/>
  <c r="P401" i="39"/>
  <c r="P387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93" i="39"/>
  <c r="P79" i="39"/>
  <c r="P65" i="39"/>
  <c r="P37" i="39"/>
  <c r="P9" i="39"/>
  <c r="P458" i="39"/>
  <c r="P402" i="39"/>
  <c r="P175" i="39"/>
  <c r="P147" i="39"/>
  <c r="P22" i="39"/>
  <c r="P456" i="39"/>
  <c r="P400" i="39"/>
  <c r="P344" i="39"/>
  <c r="P199" i="39"/>
  <c r="P171" i="39"/>
  <c r="P143" i="39"/>
  <c r="P49" i="39"/>
  <c r="P2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50" i="39"/>
  <c r="P394" i="39"/>
  <c r="P371" i="39"/>
  <c r="P338" i="39"/>
  <c r="P315" i="39"/>
  <c r="P282" i="39"/>
  <c r="P259" i="39"/>
  <c r="P231" i="39"/>
  <c r="P134" i="39"/>
  <c r="P106" i="39"/>
  <c r="P78" i="39"/>
  <c r="P43" i="39"/>
  <c r="P15" i="39"/>
  <c r="U438" i="39"/>
  <c r="U382" i="39"/>
  <c r="U340" i="39"/>
  <c r="U284" i="39"/>
  <c r="U242" i="39"/>
  <c r="U186" i="39"/>
  <c r="U144" i="39"/>
  <c r="U88" i="39"/>
  <c r="U46" i="39"/>
  <c r="P310" i="39"/>
  <c r="P254" i="39"/>
  <c r="P129" i="39"/>
  <c r="P101" i="39"/>
  <c r="P428" i="39"/>
  <c r="P367" i="39"/>
  <c r="P330" i="39"/>
  <c r="P269" i="39"/>
  <c r="P227" i="39"/>
  <c r="P184" i="39"/>
  <c r="P120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464" i="39"/>
  <c r="P427" i="39"/>
  <c r="P366" i="39"/>
  <c r="P329" i="39"/>
  <c r="P268" i="39"/>
  <c r="P226" i="39"/>
  <c r="P162" i="39"/>
  <c r="P119" i="39"/>
  <c r="P73" i="39"/>
  <c r="P30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3" i="39"/>
  <c r="P386" i="39"/>
  <c r="P325" i="39"/>
  <c r="P288" i="39"/>
  <c r="P204" i="39"/>
  <c r="P115" i="39"/>
  <c r="P72" i="39"/>
  <c r="P8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90" i="39"/>
  <c r="P76" i="39"/>
  <c r="P62" i="39"/>
  <c r="P48" i="39"/>
  <c r="P6" i="39"/>
  <c r="P465" i="39"/>
  <c r="P422" i="39"/>
  <c r="P385" i="39"/>
  <c r="P324" i="39"/>
  <c r="P287" i="39"/>
  <c r="P246" i="39"/>
  <c r="P203" i="39"/>
  <c r="P157" i="39"/>
  <c r="P114" i="39"/>
  <c r="P50" i="39"/>
  <c r="P7" i="39"/>
  <c r="P60" i="34"/>
  <c r="P124" i="34"/>
  <c r="R124" i="34" s="1"/>
  <c r="P24" i="34"/>
  <c r="P44" i="34"/>
  <c r="P76" i="34"/>
  <c r="R76" i="34" s="1"/>
  <c r="P3" i="34"/>
  <c r="R3" i="34" s="1"/>
  <c r="P92" i="34"/>
  <c r="R92" i="34" s="1"/>
  <c r="P108" i="34"/>
  <c r="R108" i="34" s="1"/>
  <c r="P34" i="34"/>
  <c r="R34" i="34" s="1"/>
  <c r="Q104" i="34"/>
  <c r="P72" i="34"/>
  <c r="P10" i="34"/>
  <c r="P40" i="34"/>
  <c r="R40" i="34" s="1"/>
  <c r="P88" i="34"/>
  <c r="P120" i="34"/>
  <c r="R120" i="34" s="1"/>
  <c r="P20" i="34"/>
  <c r="R20" i="34" s="1"/>
  <c r="P104" i="34"/>
  <c r="R104" i="34" s="1"/>
  <c r="P30" i="34"/>
  <c r="P17" i="34"/>
  <c r="R17" i="34" s="1"/>
  <c r="P56" i="34"/>
  <c r="R56" i="34" s="1"/>
  <c r="AB712" i="20"/>
  <c r="AB938" i="20"/>
  <c r="AB1163" i="20"/>
  <c r="AB137" i="20"/>
  <c r="AB686" i="20"/>
  <c r="AB1710" i="20"/>
  <c r="AB1814" i="20"/>
  <c r="AB1556" i="20"/>
  <c r="AB1642" i="20"/>
  <c r="AB1585" i="20"/>
  <c r="AB2220" i="20"/>
  <c r="AB1441" i="20"/>
  <c r="AB855" i="20"/>
  <c r="AB1197" i="20"/>
  <c r="AB2037" i="20"/>
  <c r="AB1053" i="20"/>
  <c r="AB676" i="20"/>
  <c r="AB517" i="20"/>
  <c r="AB690" i="20"/>
  <c r="AB721" i="20"/>
  <c r="AB1286" i="20"/>
  <c r="AB757" i="20"/>
  <c r="AB423" i="20"/>
  <c r="AB609" i="20"/>
  <c r="AB720" i="20"/>
  <c r="AB1304" i="20"/>
  <c r="AB490" i="20"/>
  <c r="AB2089" i="20"/>
  <c r="AB474" i="20"/>
  <c r="AB742" i="20"/>
  <c r="AB1413" i="20"/>
  <c r="AB1919" i="20"/>
  <c r="AB1015" i="20"/>
  <c r="AB1497" i="20"/>
  <c r="AB595" i="20"/>
  <c r="AB2173" i="20"/>
  <c r="AB1323" i="20"/>
  <c r="AB1590" i="20"/>
  <c r="AB1623" i="20"/>
  <c r="AB898" i="20"/>
  <c r="AB1480" i="20"/>
  <c r="AB1736" i="20"/>
  <c r="AB943" i="20"/>
  <c r="AB1327" i="20"/>
  <c r="AB1700" i="20"/>
  <c r="AB269" i="20"/>
  <c r="AB1051" i="20"/>
  <c r="AB1166" i="20"/>
  <c r="AB1559" i="20"/>
  <c r="AB709" i="20"/>
  <c r="AB1915" i="20"/>
  <c r="AB273" i="20"/>
  <c r="AB1274" i="20"/>
  <c r="AB1817" i="20"/>
  <c r="AB1713" i="20"/>
  <c r="AB1223" i="20"/>
  <c r="AB1645" i="20"/>
  <c r="AB1724" i="20"/>
  <c r="AB194" i="20"/>
  <c r="AB561" i="20"/>
  <c r="AB1485" i="20"/>
  <c r="AB1828" i="20"/>
  <c r="AB1607" i="20"/>
  <c r="AB2153" i="20"/>
  <c r="AB138" i="20"/>
  <c r="AB419" i="20"/>
  <c r="AB185" i="20"/>
  <c r="AB894" i="20"/>
  <c r="AB497" i="20"/>
  <c r="AB1452" i="20"/>
  <c r="AB1848" i="20"/>
  <c r="AB1674" i="20"/>
  <c r="AB1257" i="20"/>
  <c r="AB1616" i="20"/>
  <c r="AB2136" i="20"/>
  <c r="AB116" i="20"/>
  <c r="AB463" i="20"/>
  <c r="AB793" i="20"/>
  <c r="AB418" i="20"/>
  <c r="AB149" i="20"/>
  <c r="AB107" i="20"/>
  <c r="AB81" i="20"/>
  <c r="AB1587" i="20"/>
  <c r="AB540" i="20"/>
  <c r="AB1859" i="20"/>
  <c r="AB968" i="20"/>
  <c r="AB338" i="20"/>
  <c r="AB277" i="20"/>
  <c r="AB67" i="20"/>
  <c r="AB305" i="20"/>
  <c r="AB48" i="20"/>
  <c r="AB705" i="20"/>
  <c r="AB2075" i="20"/>
  <c r="AB1637" i="20"/>
  <c r="AB634" i="20"/>
  <c r="AB1443" i="20"/>
  <c r="AB34" i="20"/>
  <c r="AB840" i="20"/>
  <c r="AB673" i="20"/>
  <c r="AB19" i="20"/>
  <c r="AB565" i="20"/>
  <c r="AB454" i="20"/>
  <c r="AB835" i="20"/>
  <c r="AB611" i="20"/>
  <c r="AB372" i="20"/>
  <c r="AB1168" i="20"/>
  <c r="AB1302" i="20"/>
  <c r="AB1130" i="20"/>
  <c r="AB319" i="20"/>
  <c r="AB1338" i="20"/>
  <c r="AB2066" i="20"/>
  <c r="AB3" i="20"/>
  <c r="AB18" i="20"/>
  <c r="AB147" i="20"/>
  <c r="AB313" i="20"/>
  <c r="AB84" i="20"/>
  <c r="AB1315" i="20"/>
  <c r="AB1569" i="20"/>
  <c r="AB555" i="20"/>
  <c r="AB1034" i="20"/>
  <c r="AB927" i="20"/>
  <c r="AB400" i="20"/>
  <c r="AB217" i="20"/>
  <c r="AB183" i="20"/>
  <c r="AB1893" i="20"/>
  <c r="P116" i="34"/>
  <c r="N120" i="34"/>
  <c r="O120" i="34" s="1"/>
  <c r="Q120" i="34" s="1"/>
  <c r="AB2200" i="20"/>
  <c r="AB1943" i="20"/>
  <c r="AB1909" i="20"/>
  <c r="AB1596" i="20"/>
  <c r="AB1547" i="20"/>
  <c r="AB1472" i="20"/>
  <c r="AB1430" i="20"/>
  <c r="AB1400" i="20"/>
  <c r="AB689" i="20"/>
  <c r="AB550" i="20"/>
  <c r="AB381" i="20"/>
  <c r="AB256" i="20"/>
  <c r="AB156" i="20"/>
  <c r="AB13" i="20"/>
  <c r="AB33" i="20"/>
  <c r="AB841" i="20"/>
  <c r="AB675" i="20"/>
  <c r="S105" i="10"/>
  <c r="T105" i="10" s="1"/>
  <c r="AB1619" i="20"/>
  <c r="AB2203" i="20"/>
  <c r="AB616" i="20"/>
  <c r="AB945" i="20"/>
  <c r="AB701" i="20"/>
  <c r="AB598" i="20"/>
  <c r="AB1108" i="20"/>
  <c r="AB1277" i="20"/>
  <c r="AB1801" i="20"/>
  <c r="AB918" i="20"/>
  <c r="AB1564" i="20"/>
  <c r="W44" i="10"/>
  <c r="X44" i="10" s="1"/>
  <c r="P135" i="34"/>
  <c r="R135" i="34" s="1"/>
  <c r="AB2096" i="20"/>
  <c r="J104" i="34"/>
  <c r="L104" i="34" s="1"/>
  <c r="V60" i="10"/>
  <c r="AB1247" i="20"/>
  <c r="AB1471" i="20"/>
  <c r="AB2017" i="20"/>
  <c r="AB499" i="20"/>
  <c r="AB664" i="20"/>
  <c r="AB553" i="20"/>
  <c r="AB1807" i="20"/>
  <c r="AB1973" i="20"/>
  <c r="AB818" i="20"/>
  <c r="AB2142" i="20"/>
  <c r="AB597" i="20"/>
  <c r="AB615" i="20"/>
  <c r="AB702" i="20"/>
  <c r="AB1346" i="20"/>
  <c r="AB1528" i="20"/>
  <c r="AB727" i="20"/>
  <c r="AB1213" i="20"/>
  <c r="AB1432" i="20"/>
  <c r="AB1794" i="20"/>
  <c r="AB2055" i="20"/>
  <c r="AB1070" i="20"/>
  <c r="AB607" i="20"/>
  <c r="AB635" i="20"/>
  <c r="AB863" i="20"/>
  <c r="AB1396" i="20"/>
  <c r="AB1537" i="20"/>
  <c r="AB1660" i="20"/>
  <c r="AB1408" i="20"/>
  <c r="AB529" i="20"/>
  <c r="AB1653" i="20"/>
  <c r="AB2143" i="20"/>
  <c r="AB1000" i="20"/>
  <c r="AB1634" i="20"/>
  <c r="AB2024" i="20"/>
  <c r="AB617" i="20"/>
  <c r="AB1451" i="20"/>
  <c r="AB1728" i="20"/>
  <c r="AB2191" i="20"/>
  <c r="AB700" i="20"/>
  <c r="AB1393" i="20"/>
  <c r="AB1449" i="20"/>
  <c r="AB1869" i="20"/>
  <c r="AB773" i="20"/>
  <c r="AB837" i="20"/>
  <c r="AB1265" i="20"/>
  <c r="AB462" i="20"/>
  <c r="AB1031" i="20"/>
  <c r="AB1477" i="20"/>
  <c r="AB491" i="20"/>
  <c r="AB902" i="20"/>
  <c r="AB984" i="20"/>
  <c r="AB921" i="20"/>
  <c r="AB1613" i="20"/>
  <c r="AB1867" i="20"/>
  <c r="AB1389" i="20"/>
  <c r="AB542" i="20"/>
  <c r="AB792" i="20"/>
  <c r="AB1831" i="20"/>
  <c r="AB726" i="20"/>
  <c r="AB278" i="20"/>
  <c r="AB337" i="20"/>
  <c r="AB791" i="20"/>
  <c r="AB2154" i="20"/>
  <c r="AB803" i="20"/>
  <c r="AB384" i="20"/>
  <c r="AB421" i="20"/>
  <c r="AB532" i="20"/>
  <c r="AB394" i="20"/>
  <c r="AB1768" i="20"/>
  <c r="AB2097" i="20"/>
  <c r="AB2112" i="20"/>
  <c r="AB2201" i="20"/>
  <c r="AB641" i="20"/>
  <c r="AB1044" i="20"/>
  <c r="AB1876" i="20"/>
  <c r="AB1460" i="20"/>
  <c r="AB739" i="20"/>
  <c r="AB1743" i="20"/>
  <c r="AB1475" i="20"/>
  <c r="AB733" i="20"/>
  <c r="AB244" i="20"/>
  <c r="AB486" i="20"/>
  <c r="AB159" i="20"/>
  <c r="AB1296" i="20"/>
  <c r="AB1484" i="20"/>
  <c r="AB1994" i="20"/>
  <c r="AB216" i="20"/>
  <c r="AB1967" i="20"/>
  <c r="AB457" i="20"/>
  <c r="AB642" i="20"/>
  <c r="AB525" i="20"/>
  <c r="AB448" i="20"/>
  <c r="AB1388" i="20"/>
  <c r="AB958" i="20"/>
  <c r="AB1593" i="20"/>
  <c r="AB751" i="20"/>
  <c r="AB881" i="20"/>
  <c r="AB1835" i="20"/>
  <c r="AB646" i="20"/>
  <c r="AB962" i="20"/>
  <c r="AB459" i="20"/>
  <c r="AB838" i="20"/>
  <c r="AB288" i="20"/>
  <c r="AB97" i="20"/>
  <c r="AB934" i="20"/>
  <c r="AB361" i="20"/>
  <c r="AB1295" i="20"/>
  <c r="AB1476" i="20"/>
  <c r="AB198" i="20"/>
  <c r="AB545" i="20"/>
  <c r="AB85" i="20"/>
  <c r="AB145" i="20"/>
  <c r="AB1317" i="20"/>
  <c r="AB479" i="20"/>
  <c r="AB260" i="20"/>
  <c r="AB327" i="20"/>
  <c r="AB1266" i="20"/>
  <c r="AB1284" i="20"/>
  <c r="AB103" i="20"/>
  <c r="AB409" i="20"/>
  <c r="AB935" i="20"/>
  <c r="AB1986" i="20"/>
  <c r="AB2062" i="20"/>
  <c r="AB54" i="20"/>
  <c r="AB280" i="20"/>
  <c r="AB819" i="20"/>
  <c r="AB304" i="20"/>
  <c r="AB2114" i="20"/>
  <c r="AB40" i="20"/>
  <c r="AB1560" i="20"/>
  <c r="AB1109" i="20"/>
  <c r="AB1351" i="20"/>
  <c r="AB1620" i="20"/>
  <c r="AB348" i="20"/>
  <c r="AB83" i="20"/>
  <c r="AB148" i="20"/>
  <c r="AB106" i="20"/>
  <c r="AB1133" i="20"/>
  <c r="AB168" i="20"/>
  <c r="AB1037" i="20"/>
  <c r="AB9" i="20"/>
  <c r="AB1870" i="20"/>
  <c r="P77" i="34"/>
  <c r="R77" i="34" s="1"/>
  <c r="N6" i="34"/>
  <c r="O6" i="34" s="1"/>
  <c r="J91" i="34"/>
  <c r="L91" i="34" s="1"/>
  <c r="AB2161" i="20"/>
  <c r="AB2121" i="20"/>
  <c r="AB2086" i="20"/>
  <c r="AB2021" i="20"/>
  <c r="AB1890" i="20"/>
  <c r="AB1850" i="20"/>
  <c r="AB1760" i="20"/>
  <c r="AB1570" i="20"/>
  <c r="AB1533" i="20"/>
  <c r="AB1494" i="20"/>
  <c r="AB1454" i="20"/>
  <c r="AB1269" i="20"/>
  <c r="AB1187" i="20"/>
  <c r="AB1095" i="20"/>
  <c r="AB655" i="20"/>
  <c r="AB507" i="20"/>
  <c r="AB310" i="20"/>
  <c r="AB966" i="20"/>
  <c r="AB1849" i="20"/>
  <c r="AB946" i="20"/>
  <c r="AB1920" i="20"/>
  <c r="AB303" i="20"/>
  <c r="AB1414" i="20"/>
  <c r="AB430" i="20"/>
  <c r="AB1106" i="20"/>
  <c r="AB1435" i="20"/>
  <c r="AB1498" i="20"/>
  <c r="AB1654" i="20"/>
  <c r="AB1734" i="20"/>
  <c r="AB1014" i="20"/>
  <c r="AB1481" i="20"/>
  <c r="AB680" i="20"/>
  <c r="AB785" i="20"/>
  <c r="AB192" i="20"/>
  <c r="AB246" i="20"/>
  <c r="AB363" i="20"/>
  <c r="AB341" i="20"/>
  <c r="AB2" i="20"/>
  <c r="AB328" i="20"/>
  <c r="AB374" i="20"/>
  <c r="AB480" i="20"/>
  <c r="AB789" i="20"/>
  <c r="AB102" i="20"/>
  <c r="AB86" i="20"/>
  <c r="AB167" i="20"/>
  <c r="AB623" i="20"/>
  <c r="AB834" i="20"/>
  <c r="AB436" i="20"/>
  <c r="AB1692" i="20"/>
  <c r="AB964" i="20"/>
  <c r="AB1759" i="20"/>
  <c r="AB1571" i="20"/>
  <c r="AB922" i="20"/>
  <c r="AB1854" i="20"/>
  <c r="AB144" i="20"/>
  <c r="AB1300" i="20"/>
  <c r="AB2016" i="20"/>
  <c r="AB408" i="20"/>
  <c r="AB734" i="20"/>
  <c r="AB2061" i="20"/>
  <c r="AB1316" i="20"/>
  <c r="AB1987" i="20"/>
  <c r="AB1690" i="20"/>
  <c r="AB779" i="20"/>
  <c r="AB850" i="20"/>
  <c r="AB1205" i="20"/>
  <c r="AB515" i="20"/>
  <c r="AB1061" i="20"/>
  <c r="AB1944" i="20"/>
  <c r="AB744" i="20"/>
  <c r="AB1107" i="20"/>
  <c r="AB2115" i="20"/>
  <c r="AB1278" i="20"/>
  <c r="AB1917" i="20"/>
  <c r="AB651" i="20"/>
  <c r="AB1045" i="20"/>
  <c r="AB1503" i="20"/>
  <c r="AB1918" i="20"/>
  <c r="AB890" i="20"/>
  <c r="AB806" i="20"/>
  <c r="AB868" i="20"/>
  <c r="AB1739" i="20"/>
  <c r="AB944" i="20"/>
  <c r="AB2010" i="20"/>
  <c r="AB1354" i="20"/>
  <c r="AB1901" i="20"/>
  <c r="AB923" i="20"/>
  <c r="AB1602" i="20"/>
  <c r="AB32" i="20"/>
  <c r="AB672" i="20"/>
  <c r="AB2000" i="20"/>
  <c r="AB1183" i="20"/>
  <c r="AB974" i="20"/>
  <c r="V124" i="10"/>
  <c r="AB1395" i="20"/>
  <c r="AB530" i="20"/>
  <c r="AB636" i="20"/>
  <c r="AB997" i="20"/>
  <c r="AB1749" i="20"/>
  <c r="AB541" i="20"/>
  <c r="AB693" i="20"/>
  <c r="AB1062" i="20"/>
  <c r="AB1945" i="20"/>
  <c r="AB908" i="20"/>
  <c r="AB1275" i="20"/>
  <c r="AB630" i="20"/>
  <c r="AB1376" i="20"/>
  <c r="AB1466" i="20"/>
  <c r="AB1005" i="20"/>
  <c r="AB1225" i="20"/>
  <c r="AB1320" i="20"/>
  <c r="AB1599" i="20"/>
  <c r="AB64" i="20"/>
  <c r="AB61" i="20"/>
  <c r="AB649" i="20"/>
  <c r="AB146" i="20"/>
  <c r="AB226" i="20"/>
  <c r="AB402" i="20"/>
  <c r="AB227" i="20"/>
  <c r="AB317" i="20"/>
  <c r="AB548" i="20"/>
  <c r="AB745" i="20"/>
  <c r="AB161" i="20"/>
  <c r="AB782" i="20"/>
  <c r="AB839" i="20"/>
  <c r="AB1752" i="20"/>
  <c r="AB1774" i="20"/>
  <c r="AB1922" i="20"/>
  <c r="AB1224" i="20"/>
  <c r="AB1592" i="20"/>
  <c r="N35" i="34"/>
  <c r="O35" i="34" s="1"/>
  <c r="AB1729" i="20"/>
  <c r="AB1200" i="20"/>
  <c r="Z133" i="10"/>
  <c r="V147" i="10"/>
  <c r="AB915" i="20"/>
  <c r="AB978" i="20"/>
  <c r="AB1678" i="20"/>
  <c r="AB870" i="20"/>
  <c r="AB991" i="20"/>
  <c r="AB2215" i="20"/>
  <c r="AB1881" i="20"/>
  <c r="AB928" i="20"/>
  <c r="AB1579" i="20"/>
  <c r="AB1090" i="20"/>
  <c r="AB1122" i="20"/>
  <c r="AB1866" i="20"/>
  <c r="AB1365" i="20"/>
  <c r="AB1536" i="20"/>
  <c r="AB393" i="20"/>
  <c r="AB959" i="20"/>
  <c r="AB1094" i="20"/>
  <c r="AB1624" i="20"/>
  <c r="V254" i="10"/>
  <c r="AB1667" i="20"/>
  <c r="AB2216" i="20"/>
  <c r="AB914" i="20"/>
  <c r="AB1679" i="20"/>
  <c r="AB814" i="20"/>
  <c r="AB2192" i="20"/>
  <c r="AB871" i="20"/>
  <c r="AB1521" i="20"/>
  <c r="AB1540" i="20"/>
  <c r="AB1098" i="20"/>
  <c r="AB1549" i="20"/>
  <c r="AB992" i="20"/>
  <c r="AB1927" i="20"/>
  <c r="AB2160" i="20"/>
  <c r="AB1557" i="20"/>
  <c r="AB1722" i="20"/>
  <c r="AB687" i="20"/>
  <c r="AB1815" i="20"/>
  <c r="AB1711" i="20"/>
  <c r="AB1272" i="20"/>
  <c r="AB1913" i="20"/>
  <c r="AB1221" i="20"/>
  <c r="AB1643" i="20"/>
  <c r="AB2108" i="20"/>
  <c r="AB924" i="20"/>
  <c r="AB1514" i="20"/>
  <c r="AB1576" i="20"/>
  <c r="AB568" i="20"/>
  <c r="AB654" i="20"/>
  <c r="AB822" i="20"/>
  <c r="AB1529" i="20"/>
  <c r="AB2145" i="20"/>
  <c r="AB1896" i="20"/>
  <c r="AB1349" i="20"/>
  <c r="AB1175" i="20"/>
  <c r="AB1345" i="20"/>
  <c r="AB1933" i="20"/>
  <c r="AB2073" i="20"/>
  <c r="AB2009" i="20"/>
  <c r="AB170" i="20"/>
  <c r="AB483" i="20"/>
  <c r="AB1010" i="20"/>
  <c r="AB47" i="20"/>
  <c r="AB464" i="20"/>
  <c r="AB1747" i="20"/>
  <c r="AB1628" i="20"/>
  <c r="AB189" i="20"/>
  <c r="AB191" i="20"/>
  <c r="AB505" i="20"/>
  <c r="AB247" i="20"/>
  <c r="AB290" i="20"/>
  <c r="AB340" i="20"/>
  <c r="AB403" i="20"/>
  <c r="AB437" i="20"/>
  <c r="AB325" i="20"/>
  <c r="AB1215" i="20"/>
  <c r="AB1755" i="20"/>
  <c r="AB1488" i="20"/>
  <c r="AB1253" i="20"/>
  <c r="AB2033" i="20"/>
  <c r="AB495" i="20"/>
  <c r="AB1391" i="20"/>
  <c r="AB287" i="20"/>
  <c r="AB293" i="20"/>
  <c r="AB1312" i="20"/>
  <c r="AB489" i="20"/>
  <c r="AB1216" i="20"/>
  <c r="AB29" i="20"/>
  <c r="AB200" i="20"/>
  <c r="P35" i="34"/>
  <c r="N20" i="34"/>
  <c r="O20" i="34" s="1"/>
  <c r="Q20" i="34" s="1"/>
  <c r="V144" i="10"/>
  <c r="V62" i="10"/>
  <c r="P125" i="34"/>
  <c r="J49" i="34"/>
  <c r="L49" i="34" s="1"/>
  <c r="S176" i="10"/>
  <c r="S228" i="10"/>
  <c r="AB539" i="20"/>
  <c r="AB586" i="20"/>
  <c r="AB947" i="20"/>
  <c r="AB1026" i="20"/>
  <c r="AB380" i="20"/>
  <c r="AB1186" i="20"/>
  <c r="AB1853" i="20"/>
  <c r="AB2064" i="20"/>
  <c r="V168" i="10"/>
  <c r="W168" i="10" s="1"/>
  <c r="AA168" i="10" s="1"/>
  <c r="Y212" i="10"/>
  <c r="S167" i="10"/>
  <c r="T167" i="10" s="1"/>
  <c r="AB509" i="20"/>
  <c r="AB1301" i="20"/>
  <c r="AB1339" i="20"/>
  <c r="AB1157" i="20"/>
  <c r="AB707" i="20"/>
  <c r="AB696" i="20"/>
  <c r="AB691" i="20"/>
  <c r="AB516" i="20"/>
  <c r="AB849" i="20"/>
  <c r="AB2045" i="20"/>
  <c r="AB274" i="20"/>
  <c r="AB1202" i="20"/>
  <c r="AB1941" i="20"/>
  <c r="AB1058" i="20"/>
  <c r="AB24" i="20"/>
  <c r="AB697" i="20"/>
  <c r="P45" i="34"/>
  <c r="N133" i="34"/>
  <c r="O133" i="34" s="1"/>
  <c r="N63" i="34"/>
  <c r="O63" i="34" s="1"/>
  <c r="N43" i="34"/>
  <c r="O43" i="34" s="1"/>
  <c r="J7" i="34"/>
  <c r="L7" i="34" s="1"/>
  <c r="AB2177" i="20"/>
  <c r="AB2149" i="20"/>
  <c r="AB2080" i="20"/>
  <c r="AB2048" i="20"/>
  <c r="AB1886" i="20"/>
  <c r="AB1843" i="20"/>
  <c r="AB1790" i="20"/>
  <c r="AB1748" i="20"/>
  <c r="AB1524" i="20"/>
  <c r="AB1446" i="20"/>
  <c r="AB1363" i="20"/>
  <c r="AB1311" i="20"/>
  <c r="AB1218" i="20"/>
  <c r="AB1134" i="20"/>
  <c r="AB889" i="20"/>
  <c r="AB504" i="20"/>
  <c r="AB2126" i="20"/>
  <c r="AB2026" i="20"/>
  <c r="AB1622" i="20"/>
  <c r="AB853" i="20"/>
  <c r="V196" i="10"/>
  <c r="V160" i="10"/>
  <c r="W160" i="10" s="1"/>
  <c r="V74" i="10"/>
  <c r="V55" i="10"/>
  <c r="V25" i="10"/>
  <c r="V120" i="10"/>
  <c r="AB2125" i="20"/>
  <c r="AB1097" i="20"/>
  <c r="AB219" i="20"/>
  <c r="S178" i="10"/>
  <c r="S51" i="10"/>
  <c r="S181" i="10"/>
  <c r="AB126" i="20"/>
  <c r="AB897" i="20"/>
  <c r="AB404" i="20"/>
  <c r="AB100" i="20"/>
  <c r="AB282" i="20"/>
  <c r="AB1753" i="20"/>
  <c r="AB174" i="20"/>
  <c r="AB206" i="20"/>
  <c r="AB1285" i="20"/>
  <c r="AB181" i="20"/>
  <c r="AB493" i="20"/>
  <c r="AB1633" i="20"/>
  <c r="AB2012" i="20"/>
  <c r="AB2093" i="20"/>
  <c r="AB322" i="20"/>
  <c r="AB1252" i="20"/>
  <c r="AB2187" i="20"/>
  <c r="AB574" i="20"/>
  <c r="AB1737" i="20"/>
  <c r="AB998" i="20"/>
  <c r="AB2127" i="20"/>
  <c r="AB1621" i="20"/>
  <c r="AB752" i="20"/>
  <c r="AB867" i="20"/>
  <c r="AB41" i="20"/>
  <c r="AB1353" i="20"/>
  <c r="AB21" i="20"/>
  <c r="AB195" i="20"/>
  <c r="AB210" i="20"/>
  <c r="AB469" i="20"/>
  <c r="AB485" i="20"/>
  <c r="AB1245" i="20"/>
  <c r="AB204" i="20"/>
  <c r="AB438" i="20"/>
  <c r="AB608" i="20"/>
  <c r="AB788" i="20"/>
  <c r="AB624" i="20"/>
  <c r="AB554" i="20"/>
  <c r="AB1572" i="20"/>
  <c r="AB1857" i="20"/>
  <c r="AB904" i="20"/>
  <c r="AB1605" i="20"/>
  <c r="AB969" i="20"/>
  <c r="AB339" i="20"/>
  <c r="AB1030" i="20"/>
  <c r="AB229" i="20"/>
  <c r="AB321" i="20"/>
  <c r="AB1995" i="20"/>
  <c r="AB289" i="20"/>
  <c r="AB1758" i="20"/>
  <c r="AB2150" i="20"/>
  <c r="AB412" i="20"/>
  <c r="AB1290" i="20"/>
  <c r="AB1383" i="20"/>
  <c r="AB1648" i="20"/>
  <c r="AB2091" i="20"/>
  <c r="AB1928" i="20"/>
  <c r="AB851" i="20"/>
  <c r="V251" i="10"/>
  <c r="W251" i="10" s="1"/>
  <c r="V117" i="10"/>
  <c r="W117" i="10" s="1"/>
  <c r="AA117" i="10" s="1"/>
  <c r="V39" i="10"/>
  <c r="V3" i="10"/>
  <c r="W3" i="10" s="1"/>
  <c r="AA3" i="10" s="1"/>
  <c r="S36" i="10"/>
  <c r="T36" i="10" s="1"/>
  <c r="S78" i="10"/>
  <c r="S49" i="10"/>
  <c r="S125" i="10"/>
  <c r="T125" i="10" s="1"/>
  <c r="AB1638" i="20"/>
  <c r="AB2088" i="20"/>
  <c r="AB513" i="20"/>
  <c r="AB1068" i="20"/>
  <c r="AB2141" i="20"/>
  <c r="AB1820" i="20"/>
  <c r="AB1126" i="20"/>
  <c r="AB1916" i="20"/>
  <c r="AB367" i="20"/>
  <c r="AB1361" i="20"/>
  <c r="AB1838" i="20"/>
  <c r="AB1028" i="20"/>
  <c r="AB427" i="20"/>
  <c r="AB2049" i="20"/>
  <c r="AB1525" i="20"/>
  <c r="AB1313" i="20"/>
  <c r="AB1268" i="20"/>
  <c r="AB506" i="20"/>
  <c r="AB301" i="20"/>
  <c r="V50" i="10"/>
  <c r="V148" i="10"/>
  <c r="V113" i="10"/>
  <c r="AB647" i="20"/>
  <c r="AB1356" i="20"/>
  <c r="AB514" i="20"/>
  <c r="AB2094" i="20"/>
  <c r="AB953" i="20"/>
  <c r="AB1009" i="20"/>
  <c r="AB704" i="20"/>
  <c r="AB1116" i="20"/>
  <c r="AB1228" i="20"/>
  <c r="AB1932" i="20"/>
  <c r="AB612" i="20"/>
  <c r="AB2139" i="20"/>
  <c r="AB1778" i="20"/>
  <c r="AB1750" i="20"/>
  <c r="AB1584" i="20"/>
  <c r="AB2132" i="20"/>
  <c r="AB1562" i="20"/>
  <c r="AB845" i="20"/>
  <c r="AB1437" i="20"/>
  <c r="AB746" i="20"/>
  <c r="AB1936" i="20"/>
  <c r="AB2040" i="20"/>
  <c r="AB1075" i="20"/>
  <c r="AB446" i="20"/>
  <c r="AB698" i="20"/>
  <c r="AB471" i="20"/>
  <c r="AB1156" i="20"/>
  <c r="AB2074" i="20"/>
  <c r="AB954" i="20"/>
  <c r="AB596" i="20"/>
  <c r="AB628" i="20"/>
  <c r="AB1022" i="20"/>
  <c r="AB352" i="20"/>
  <c r="AB1387" i="20"/>
  <c r="AB498" i="20"/>
  <c r="AB1829" i="20"/>
  <c r="AB2188" i="20"/>
  <c r="AB575" i="20"/>
  <c r="AB643" i="20"/>
  <c r="AB970" i="20"/>
  <c r="AB413" i="20"/>
  <c r="AB472" i="20"/>
  <c r="AB1251" i="20"/>
  <c r="AB2036" i="20"/>
  <c r="AB1293" i="20"/>
  <c r="AB1049" i="20"/>
  <c r="AB713" i="20"/>
  <c r="AB1555" i="20"/>
  <c r="AB1709" i="20"/>
  <c r="AB1813" i="20"/>
  <c r="AB272" i="20"/>
  <c r="AB1641" i="20"/>
  <c r="AB2107" i="20"/>
  <c r="AB1162" i="20"/>
  <c r="AB1271" i="20"/>
  <c r="AB1220" i="20"/>
  <c r="AB685" i="20"/>
  <c r="AB763" i="20"/>
  <c r="AB1631" i="20"/>
  <c r="AB93" i="20"/>
  <c r="AB1035" i="20"/>
  <c r="AB1649" i="20"/>
  <c r="AB588" i="20"/>
  <c r="AB719" i="20"/>
  <c r="AB1064" i="20"/>
  <c r="AB1779" i="20"/>
  <c r="AB1947" i="20"/>
  <c r="AB70" i="20"/>
  <c r="AB2051" i="20"/>
  <c r="AB842" i="20"/>
  <c r="AB1208" i="20"/>
  <c r="AB1780" i="20"/>
  <c r="AB678" i="20"/>
  <c r="AB51" i="20"/>
  <c r="AB315" i="20"/>
  <c r="AB401" i="20"/>
  <c r="AB109" i="20"/>
  <c r="AB345" i="20"/>
  <c r="AB790" i="20"/>
  <c r="AB925" i="20"/>
  <c r="AB1891" i="20"/>
  <c r="AB1244" i="20"/>
  <c r="AB1294" i="20"/>
  <c r="AB2067" i="20"/>
  <c r="AB440" i="20"/>
  <c r="AB524" i="20"/>
  <c r="AB2189" i="20"/>
  <c r="AB567" i="20"/>
  <c r="AB1140" i="20"/>
  <c r="AB735" i="20"/>
  <c r="AB620" i="20"/>
  <c r="AB988" i="20"/>
  <c r="AB1381" i="20"/>
  <c r="AB580" i="20"/>
  <c r="N132" i="34"/>
  <c r="O132" i="34" s="1"/>
  <c r="Q132" i="34" s="1"/>
  <c r="J134" i="34"/>
  <c r="L134" i="34" s="1"/>
  <c r="J36" i="34"/>
  <c r="L36" i="34" s="1"/>
  <c r="AB2148" i="20"/>
  <c r="AB2079" i="20"/>
  <c r="AB1980" i="20"/>
  <c r="AB1912" i="20"/>
  <c r="AB1830" i="20"/>
  <c r="AB1789" i="20"/>
  <c r="AB1741" i="20"/>
  <c r="AB1683" i="20"/>
  <c r="AB1646" i="20"/>
  <c r="AB1603" i="20"/>
  <c r="AB1565" i="20"/>
  <c r="AB1523" i="20"/>
  <c r="AB1056" i="20"/>
  <c r="AB1001" i="20"/>
  <c r="AB942" i="20"/>
  <c r="AB711" i="20"/>
  <c r="AB780" i="20"/>
  <c r="AB2071" i="20"/>
  <c r="AB1689" i="20"/>
  <c r="AB1203" i="20"/>
  <c r="AB856" i="20"/>
  <c r="AB695" i="20"/>
  <c r="AB1059" i="20"/>
  <c r="AB1795" i="20"/>
  <c r="AB708" i="20"/>
  <c r="AB1447" i="20"/>
  <c r="AB108" i="20"/>
  <c r="AB208" i="20"/>
  <c r="AB362" i="20"/>
  <c r="AB373" i="20"/>
  <c r="AB621" i="20"/>
  <c r="AB747" i="20"/>
  <c r="AB203" i="20"/>
  <c r="AB385" i="20"/>
  <c r="AB150" i="20"/>
  <c r="AB335" i="20"/>
  <c r="AB439" i="20"/>
  <c r="AB967" i="20"/>
  <c r="AB1121" i="20"/>
  <c r="AB1135" i="20"/>
  <c r="AB1989" i="20"/>
  <c r="AB2003" i="20"/>
  <c r="AB212" i="20"/>
  <c r="AB414" i="20"/>
  <c r="AB538" i="20"/>
  <c r="AB188" i="20"/>
  <c r="AB285" i="20"/>
  <c r="AB724" i="20"/>
  <c r="AB1152" i="20"/>
  <c r="AB1469" i="20"/>
  <c r="AB1004" i="20"/>
  <c r="AB2035" i="20"/>
  <c r="AB587" i="20"/>
  <c r="AB1397" i="20"/>
  <c r="AB1416" i="20"/>
  <c r="AB766" i="20"/>
  <c r="AB1180" i="20"/>
  <c r="AB80" i="20"/>
  <c r="AB1458" i="20"/>
  <c r="AB232" i="20"/>
  <c r="AB1860" i="20"/>
  <c r="AB903" i="20"/>
  <c r="AB2169" i="20"/>
  <c r="AB2193" i="20"/>
  <c r="AB1806" i="20"/>
  <c r="AB995" i="20"/>
  <c r="AB874" i="20"/>
  <c r="AB1405" i="20"/>
  <c r="AB1664" i="20"/>
  <c r="AB1101" i="20"/>
  <c r="AB1552" i="20"/>
  <c r="AB265" i="20"/>
  <c r="AB2083" i="20"/>
  <c r="AB911" i="20"/>
  <c r="AB828" i="20"/>
  <c r="AB1292" i="20"/>
  <c r="AB101" i="20"/>
  <c r="AB89" i="20"/>
  <c r="AB58" i="20"/>
  <c r="N76" i="34"/>
  <c r="O76" i="34" s="1"/>
  <c r="Q76" i="34" s="1"/>
  <c r="J105" i="34"/>
  <c r="L105" i="34" s="1"/>
  <c r="V17" i="10"/>
  <c r="AB283" i="20"/>
  <c r="AB344" i="20"/>
  <c r="AB2185" i="20"/>
  <c r="AB1032" i="20"/>
  <c r="AB556" i="20"/>
  <c r="AB573" i="20"/>
  <c r="AB1568" i="20"/>
  <c r="AB399" i="20"/>
  <c r="AB1362" i="20"/>
  <c r="AB1985" i="20"/>
  <c r="AB1143" i="20"/>
  <c r="AB830" i="20"/>
  <c r="AB926" i="20"/>
  <c r="AB1254" i="20"/>
  <c r="AB377" i="20"/>
  <c r="AB1998" i="20"/>
  <c r="AB1314" i="20"/>
  <c r="AB2151" i="20"/>
  <c r="AB482" i="20"/>
  <c r="AB110" i="20"/>
  <c r="AB827" i="20"/>
  <c r="AB1069" i="20"/>
  <c r="AB857" i="20"/>
  <c r="AB266" i="20"/>
  <c r="AB1952" i="20"/>
  <c r="AB1433" i="20"/>
  <c r="AB28" i="20"/>
  <c r="AB1796" i="20"/>
  <c r="AB2056" i="20"/>
  <c r="AB732" i="20"/>
  <c r="S32" i="10"/>
  <c r="AB683" i="20"/>
  <c r="AB1639" i="20"/>
  <c r="AB1706" i="20"/>
  <c r="AB1811" i="20"/>
  <c r="AB2105" i="20"/>
  <c r="AB1553" i="20"/>
  <c r="AB1160" i="20"/>
  <c r="AB1719" i="20"/>
  <c r="P109" i="34"/>
  <c r="R109" i="34" s="1"/>
  <c r="V225" i="10"/>
  <c r="S129" i="10"/>
  <c r="V82" i="10"/>
  <c r="V139" i="10"/>
  <c r="AB762" i="20"/>
  <c r="AB1358" i="20"/>
  <c r="AB527" i="20"/>
  <c r="AB1840" i="20"/>
  <c r="AB666" i="20"/>
  <c r="AB521" i="20"/>
  <c r="AB1193" i="20"/>
  <c r="AB1937" i="20"/>
  <c r="AB1072" i="20"/>
  <c r="AB2041" i="20"/>
  <c r="AB1786" i="20"/>
  <c r="AB2101" i="20"/>
  <c r="AB2122" i="20"/>
  <c r="AB429" i="20"/>
  <c r="AB749" i="20"/>
  <c r="AB1379" i="20"/>
  <c r="AB1675" i="20"/>
  <c r="AB625" i="20"/>
  <c r="AB2211" i="20"/>
  <c r="AB1879" i="20"/>
  <c r="AB1732" i="20"/>
  <c r="AB1024" i="20"/>
  <c r="AB329" i="20"/>
  <c r="AB886" i="20"/>
  <c r="AB982" i="20"/>
  <c r="AB1833" i="20"/>
  <c r="AB1161" i="20"/>
  <c r="AB1050" i="20"/>
  <c r="AB684" i="20"/>
  <c r="AB714" i="20"/>
  <c r="AB1219" i="20"/>
  <c r="AB1554" i="20"/>
  <c r="AB1640" i="20"/>
  <c r="AB271" i="20"/>
  <c r="AB1812" i="20"/>
  <c r="AB2106" i="20"/>
  <c r="AB1720" i="20"/>
  <c r="AB225" i="20"/>
  <c r="AB1827" i="20"/>
  <c r="AB228" i="20"/>
  <c r="AB1188" i="20"/>
  <c r="AB1479" i="20"/>
  <c r="AB831" i="20"/>
  <c r="AB622" i="20"/>
  <c r="AB787" i="20"/>
  <c r="AB368" i="20"/>
  <c r="AB980" i="20"/>
  <c r="AB571" i="20"/>
  <c r="AB2022" i="20"/>
  <c r="AB234" i="20"/>
  <c r="AB140" i="20"/>
  <c r="AB286" i="20"/>
  <c r="AB396" i="20"/>
  <c r="AB461" i="20"/>
  <c r="AB456" i="20"/>
  <c r="AB1283" i="20"/>
  <c r="AB1726" i="20"/>
  <c r="AB1864" i="20"/>
  <c r="AB748" i="20"/>
  <c r="AB342" i="20"/>
  <c r="AB973" i="20"/>
  <c r="AB990" i="20"/>
  <c r="AB410" i="20"/>
  <c r="AB1614" i="20"/>
  <c r="AB989" i="20"/>
  <c r="AB1837" i="20"/>
  <c r="AB176" i="20"/>
  <c r="AB120" i="20"/>
  <c r="AB199" i="20"/>
  <c r="AB154" i="20"/>
  <c r="AB1036" i="20"/>
  <c r="AB503" i="20"/>
  <c r="AB92" i="20"/>
  <c r="AB366" i="20"/>
  <c r="AB570" i="20"/>
  <c r="AB1836" i="20"/>
  <c r="AB1382" i="20"/>
  <c r="AB581" i="20"/>
  <c r="AB69" i="20"/>
  <c r="AB279" i="20"/>
  <c r="AB258" i="20"/>
  <c r="AB1407" i="20"/>
  <c r="AB1518" i="20"/>
  <c r="AB862" i="20"/>
  <c r="AB1839" i="20"/>
  <c r="AB2155" i="20"/>
  <c r="AB36" i="20"/>
  <c r="AB450" i="20"/>
  <c r="AB761" i="20"/>
  <c r="AB591" i="20"/>
  <c r="AB1119" i="20"/>
  <c r="AB1357" i="20"/>
  <c r="AB1877" i="20"/>
  <c r="AB1182" i="20"/>
  <c r="AB1310" i="20"/>
  <c r="AB2007" i="20"/>
  <c r="AB800" i="20"/>
  <c r="AB2099" i="20"/>
  <c r="AB866" i="20"/>
  <c r="AB2124" i="20"/>
  <c r="AB1235" i="20"/>
  <c r="AB1478" i="20"/>
  <c r="AB1324" i="20"/>
  <c r="AB1598" i="20"/>
  <c r="AB526" i="20"/>
  <c r="AB1691" i="20"/>
  <c r="AB2212" i="20"/>
  <c r="AB1420" i="20"/>
  <c r="AB1841" i="20"/>
  <c r="AB314" i="20"/>
  <c r="AB551" i="20"/>
  <c r="AB240" i="20"/>
  <c r="AB1259" i="20"/>
  <c r="AB1329" i="20"/>
  <c r="AB629" i="20"/>
  <c r="AB723" i="20"/>
  <c r="AB798" i="20"/>
  <c r="AB1342" i="20"/>
  <c r="AB443" i="20"/>
  <c r="AB564" i="20"/>
  <c r="AB740" i="20"/>
  <c r="AB599" i="20"/>
  <c r="AB1153" i="20"/>
  <c r="AB1635" i="20"/>
  <c r="AB196" i="20"/>
  <c r="AB1417" i="20"/>
  <c r="AB1858" i="20"/>
  <c r="AB1699" i="20"/>
  <c r="AB22" i="20"/>
  <c r="AB765" i="20"/>
  <c r="AB1652" i="20"/>
  <c r="AB2034" i="20"/>
  <c r="AB1805" i="20"/>
  <c r="AB1988" i="20"/>
  <c r="AB2194" i="20"/>
  <c r="AB783" i="20"/>
  <c r="AB59" i="20"/>
  <c r="AB87" i="20"/>
  <c r="AB166" i="20"/>
  <c r="AB178" i="20"/>
  <c r="AB221" i="20"/>
  <c r="AB5" i="20"/>
  <c r="AB728" i="20"/>
  <c r="AB589" i="20"/>
  <c r="AB1482" i="20"/>
  <c r="AB1632" i="20"/>
  <c r="AB2186" i="20"/>
  <c r="AB326" i="20"/>
  <c r="AB983" i="20"/>
  <c r="AB776" i="20"/>
  <c r="AB121" i="20"/>
  <c r="AB1291" i="20"/>
  <c r="AB2204" i="20"/>
  <c r="AB2175" i="20"/>
  <c r="AB2117" i="20"/>
  <c r="AB2046" i="20"/>
  <c r="AB1976" i="20"/>
  <c r="AB1955" i="20"/>
  <c r="AB1911" i="20"/>
  <c r="AB1884" i="20"/>
  <c r="AB1826" i="20"/>
  <c r="AB1788" i="20"/>
  <c r="AB1636" i="20"/>
  <c r="AB1601" i="20"/>
  <c r="AB1563" i="20"/>
  <c r="AB1519" i="20"/>
  <c r="AB1489" i="20"/>
  <c r="AB1444" i="20"/>
  <c r="AB1214" i="20"/>
  <c r="AB1171" i="20"/>
  <c r="AB999" i="20"/>
  <c r="AB941" i="20"/>
  <c r="AB383" i="20"/>
  <c r="AB291" i="20"/>
  <c r="AB17" i="20"/>
  <c r="AB500" i="20"/>
  <c r="AB879" i="20"/>
  <c r="AB1872" i="20"/>
  <c r="AB160" i="20"/>
  <c r="AB375" i="20"/>
  <c r="AB768" i="20"/>
  <c r="AB1249" i="20"/>
  <c r="AB1340" i="20"/>
  <c r="AB1341" i="20"/>
  <c r="AB557" i="20"/>
  <c r="AB661" i="20"/>
  <c r="AB452" i="20"/>
  <c r="AB1039" i="20"/>
  <c r="AB425" i="20"/>
  <c r="AB2019" i="20"/>
  <c r="AB1942" i="20"/>
  <c r="W198" i="10"/>
  <c r="AA198" i="10" s="1"/>
  <c r="AB653" i="20"/>
  <c r="AB820" i="20"/>
  <c r="AB2129" i="20"/>
  <c r="AB1977" i="20"/>
  <c r="AB796" i="20"/>
  <c r="AB1114" i="20"/>
  <c r="AB1352" i="20"/>
  <c r="AB1531" i="20"/>
  <c r="AB1897" i="20"/>
  <c r="AB1332" i="20"/>
  <c r="AB1066" i="20"/>
  <c r="AB2053" i="20"/>
  <c r="AB1210" i="20"/>
  <c r="AB1792" i="20"/>
  <c r="AB1949" i="20"/>
  <c r="AB930" i="20"/>
  <c r="AB1883" i="20"/>
  <c r="AB405" i="20"/>
  <c r="AB563" i="20"/>
  <c r="AB1289" i="20"/>
  <c r="AB764" i="20"/>
  <c r="AB730" i="20"/>
  <c r="AB1029" i="20"/>
  <c r="AB1384" i="20"/>
  <c r="AB1371" i="20"/>
  <c r="AB1421" i="20"/>
  <c r="AB1453" i="20"/>
  <c r="AB302" i="20"/>
  <c r="AB1325" i="20"/>
  <c r="AB1448" i="20"/>
  <c r="AB15" i="20"/>
  <c r="AB134" i="20"/>
  <c r="AB585" i="20"/>
  <c r="AB825" i="20"/>
  <c r="AB2063" i="20"/>
  <c r="N106" i="34"/>
  <c r="O106" i="34" s="1"/>
  <c r="AB2100" i="20"/>
  <c r="AB1464" i="20"/>
  <c r="AB1337" i="20"/>
  <c r="S74" i="10"/>
  <c r="T74" i="10" s="1"/>
  <c r="AB1021" i="20"/>
  <c r="AB1401" i="20"/>
  <c r="AB816" i="20"/>
  <c r="AB1677" i="20"/>
  <c r="AB1520" i="20"/>
  <c r="AB869" i="20"/>
  <c r="AB1539" i="20"/>
  <c r="AB2214" i="20"/>
  <c r="AB916" i="20"/>
  <c r="AB1925" i="20"/>
  <c r="AB682" i="20"/>
  <c r="AB1793" i="20"/>
  <c r="AB1950" i="20"/>
  <c r="AB2054" i="20"/>
  <c r="AB1067" i="20"/>
  <c r="AB1211" i="20"/>
  <c r="AB1431" i="20"/>
  <c r="AB1091" i="20"/>
  <c r="AB929" i="20"/>
  <c r="AB1580" i="20"/>
  <c r="AB388" i="20"/>
  <c r="AB706" i="20"/>
  <c r="AB135" i="20"/>
  <c r="AB627" i="20"/>
  <c r="AB31" i="20"/>
  <c r="AB201" i="20"/>
  <c r="AB2137" i="20"/>
  <c r="AB2028" i="20"/>
  <c r="AB1425" i="20"/>
  <c r="AB1336" i="20"/>
  <c r="AB754" i="20"/>
  <c r="AB1511" i="20"/>
  <c r="AB948" i="20"/>
  <c r="AB1898" i="20"/>
  <c r="AB1530" i="20"/>
  <c r="AB1273" i="20"/>
  <c r="AB1723" i="20"/>
  <c r="AB688" i="20"/>
  <c r="AB1046" i="20"/>
  <c r="AB1816" i="20"/>
  <c r="AB1914" i="20"/>
  <c r="AB710" i="20"/>
  <c r="AB950" i="20"/>
  <c r="AB1222" i="20"/>
  <c r="AB1558" i="20"/>
  <c r="AB1644" i="20"/>
  <c r="AB2109" i="20"/>
  <c r="AB1165" i="20"/>
  <c r="AB1063" i="20"/>
  <c r="AB1427" i="20"/>
  <c r="AB518" i="20"/>
  <c r="AB694" i="20"/>
  <c r="AB1207" i="20"/>
  <c r="AB1791" i="20"/>
  <c r="AB1946" i="20"/>
  <c r="AB117" i="20"/>
  <c r="AB224" i="20"/>
  <c r="AB299" i="20"/>
  <c r="AB296" i="20"/>
  <c r="AB316" i="20"/>
  <c r="AB6" i="20"/>
  <c r="AB169" i="20"/>
  <c r="AB184" i="20"/>
  <c r="AB82" i="20"/>
  <c r="AB349" i="20"/>
  <c r="AB241" i="20"/>
  <c r="AB151" i="20"/>
  <c r="AB264" i="20"/>
  <c r="AB909" i="20"/>
  <c r="AB186" i="20"/>
  <c r="AB1023" i="20"/>
  <c r="AB1374" i="20"/>
  <c r="AB1589" i="20"/>
  <c r="AB2008" i="20"/>
  <c r="P6" i="34"/>
  <c r="N77" i="34"/>
  <c r="O77" i="34" s="1"/>
  <c r="Q77" i="34" s="1"/>
  <c r="N21" i="34"/>
  <c r="O21" i="34" s="1"/>
  <c r="AB1861" i="20"/>
  <c r="AB1665" i="20"/>
  <c r="AB919" i="20"/>
  <c r="AB604" i="20"/>
  <c r="AB444" i="20"/>
  <c r="AB578" i="20"/>
  <c r="AB590" i="20"/>
  <c r="AB1255" i="20"/>
  <c r="AB1588" i="20"/>
  <c r="AB1810" i="20"/>
  <c r="AB389" i="20"/>
  <c r="AB699" i="20"/>
  <c r="AB618" i="20"/>
  <c r="AB1773" i="20"/>
  <c r="AB1366" i="20"/>
  <c r="AB907" i="20"/>
  <c r="AB1148" i="20"/>
  <c r="AB306" i="20"/>
  <c r="AB262" i="20"/>
  <c r="AB179" i="20"/>
  <c r="AB1863" i="20"/>
  <c r="AB331" i="20"/>
  <c r="AB885" i="20"/>
  <c r="AB987" i="20"/>
  <c r="AB411" i="20"/>
  <c r="AB197" i="20"/>
  <c r="AB253" i="20"/>
  <c r="AB298" i="20"/>
  <c r="AB133" i="20"/>
  <c r="AB531" i="20"/>
  <c r="AB802" i="20"/>
  <c r="AB351" i="20"/>
  <c r="AB422" i="20"/>
  <c r="AB128" i="20"/>
  <c r="AB594" i="20"/>
  <c r="AB865" i="20"/>
  <c r="AB1261" i="20"/>
  <c r="AB1467" i="20"/>
  <c r="AB213" i="20"/>
  <c r="AB1377" i="20"/>
  <c r="AB1412" i="20"/>
  <c r="AB1742" i="20"/>
  <c r="AB242" i="20"/>
  <c r="AB365" i="20"/>
  <c r="AB308" i="20"/>
  <c r="AB1875" i="20"/>
  <c r="AB738" i="20"/>
  <c r="AB1279" i="20"/>
  <c r="AB1151" i="20"/>
  <c r="AB1364" i="20"/>
  <c r="AB1474" i="20"/>
  <c r="AB1804" i="20"/>
  <c r="AB475" i="20"/>
  <c r="AB1990" i="20"/>
  <c r="AB1232" i="20"/>
  <c r="AB2111" i="20"/>
  <c r="N92" i="34"/>
  <c r="O92" i="34" s="1"/>
  <c r="Q92" i="34" s="1"/>
  <c r="N62" i="34"/>
  <c r="O62" i="34" s="1"/>
  <c r="N34" i="34"/>
  <c r="O34" i="34" s="1"/>
  <c r="Q34" i="34" s="1"/>
  <c r="AB1996" i="20"/>
  <c r="AB1764" i="20"/>
  <c r="AB1581" i="20"/>
  <c r="AB1538" i="20"/>
  <c r="V105" i="10"/>
  <c r="V189" i="10"/>
  <c r="V212" i="10"/>
  <c r="V69" i="10"/>
  <c r="V36" i="10"/>
  <c r="V182" i="10"/>
  <c r="W182" i="10" s="1"/>
  <c r="AB993" i="20"/>
  <c r="AB1541" i="20"/>
  <c r="AB1905" i="20"/>
  <c r="AB2130" i="20"/>
  <c r="AB2159" i="20"/>
  <c r="AB1099" i="20"/>
  <c r="AB813" i="20"/>
  <c r="AB913" i="20"/>
  <c r="AB872" i="20"/>
  <c r="AB1522" i="20"/>
  <c r="AB1680" i="20"/>
  <c r="AB1668" i="20"/>
  <c r="AB2081" i="20"/>
  <c r="AB1550" i="20"/>
  <c r="AB2217" i="20"/>
  <c r="AB669" i="20"/>
  <c r="AB1707" i="20"/>
  <c r="AB1785" i="20"/>
  <c r="AB1934" i="20"/>
  <c r="AB1434" i="20"/>
  <c r="AB2038" i="20"/>
  <c r="AB937" i="20"/>
  <c r="AB1662" i="20"/>
  <c r="AB1455" i="20"/>
  <c r="AB2156" i="20"/>
  <c r="AB671" i="20"/>
  <c r="AB1714" i="20"/>
  <c r="AB1103" i="20"/>
  <c r="AB2085" i="20"/>
  <c r="AB502" i="20"/>
  <c r="AB1604" i="20"/>
  <c r="AB602" i="20"/>
  <c r="AB2152" i="20"/>
  <c r="AB878" i="20"/>
  <c r="AB386" i="20"/>
  <c r="AB1248" i="20"/>
  <c r="AB767" i="20"/>
  <c r="AB2018" i="20"/>
  <c r="AB1470" i="20"/>
  <c r="AB1761" i="20"/>
  <c r="AB559" i="20"/>
  <c r="AB662" i="20"/>
  <c r="AB1131" i="20"/>
  <c r="AB1318" i="20"/>
  <c r="AB826" i="20"/>
  <c r="AB817" i="20"/>
  <c r="AB261" i="20"/>
  <c r="AB1331" i="20"/>
  <c r="AB1738" i="20"/>
  <c r="AB1902" i="20"/>
  <c r="AB1979" i="20"/>
  <c r="AB1174" i="20"/>
  <c r="AB650" i="20"/>
  <c r="AB275" i="20"/>
  <c r="AB2116" i="20"/>
  <c r="AB976" i="20"/>
  <c r="AB1504" i="20"/>
  <c r="AB320" i="20"/>
  <c r="AB254" i="20"/>
  <c r="AB593" i="20"/>
  <c r="AB1231" i="20"/>
  <c r="AB127" i="20"/>
  <c r="AB864" i="20"/>
  <c r="AB533" i="20"/>
  <c r="AB1597" i="20"/>
  <c r="AB2199" i="20"/>
  <c r="AB1150" i="20"/>
  <c r="AB1992" i="20"/>
  <c r="AB307" i="20"/>
  <c r="AB1280" i="20"/>
  <c r="AB1378" i="20"/>
  <c r="AB1468" i="20"/>
  <c r="AB1744" i="20"/>
  <c r="AB801" i="20"/>
  <c r="AB2113" i="20"/>
  <c r="AB131" i="20"/>
  <c r="AB1855" i="20"/>
  <c r="AB1496" i="20"/>
  <c r="AB1515" i="20"/>
  <c r="AB1575" i="20"/>
  <c r="AB1411" i="20"/>
  <c r="AB473" i="20"/>
  <c r="AB737" i="20"/>
  <c r="AB663" i="20"/>
  <c r="AB255" i="20"/>
  <c r="AB332" i="20"/>
  <c r="AB576" i="20"/>
  <c r="AB965" i="20"/>
  <c r="AB1385" i="20"/>
  <c r="AB2059" i="20"/>
  <c r="AB478" i="20"/>
  <c r="AB416" i="20"/>
  <c r="AB237" i="20"/>
  <c r="AB397" i="20"/>
  <c r="AB985" i="20"/>
  <c r="AB1139" i="20"/>
  <c r="AB249" i="20"/>
  <c r="AB1834" i="20"/>
  <c r="AB1298" i="20"/>
  <c r="AB496" i="20"/>
  <c r="AB1612" i="20"/>
  <c r="AB56" i="20"/>
  <c r="AB1006" i="20"/>
  <c r="AB1178" i="20"/>
  <c r="AB2090" i="20"/>
  <c r="AB2134" i="20"/>
  <c r="AB42" i="20"/>
  <c r="AB1745" i="20"/>
  <c r="AB1123" i="20"/>
  <c r="AB193" i="20"/>
  <c r="AB11" i="20"/>
  <c r="AB1018" i="20"/>
  <c r="AB852" i="20"/>
  <c r="AB510" i="20"/>
  <c r="V167" i="10"/>
  <c r="W167" i="10" s="1"/>
  <c r="S155" i="10"/>
  <c r="S37" i="10"/>
  <c r="T37" i="10" s="1"/>
  <c r="AB873" i="20"/>
  <c r="AB994" i="20"/>
  <c r="AB1681" i="20"/>
  <c r="AB912" i="20"/>
  <c r="AB1100" i="20"/>
  <c r="AB1542" i="20"/>
  <c r="AB2082" i="20"/>
  <c r="AB2218" i="20"/>
  <c r="AB812" i="20"/>
  <c r="AB1551" i="20"/>
  <c r="AB2158" i="20"/>
  <c r="AB977" i="20"/>
  <c r="AB1669" i="20"/>
  <c r="AB652" i="20"/>
  <c r="AB1077" i="20"/>
  <c r="AB821" i="20"/>
  <c r="AB1889" i="20"/>
  <c r="AB1899" i="20"/>
  <c r="AB1978" i="20"/>
  <c r="AB797" i="20"/>
  <c r="AB1113" i="20"/>
  <c r="AB2128" i="20"/>
  <c r="AB1868" i="20"/>
  <c r="AB1532" i="20"/>
  <c r="AB1105" i="20"/>
  <c r="AB876" i="20"/>
  <c r="AB1020" i="20"/>
  <c r="AB1954" i="20"/>
  <c r="AB824" i="20"/>
  <c r="AB1243" i="20"/>
  <c r="AB606" i="20"/>
  <c r="AB281" i="20"/>
  <c r="AB892" i="20"/>
  <c r="AB1526" i="20"/>
  <c r="AB631" i="20"/>
  <c r="AB1770" i="20"/>
  <c r="AB1846" i="20"/>
  <c r="AB2206" i="20"/>
  <c r="AB1176" i="20"/>
  <c r="AB534" i="20"/>
  <c r="AB809" i="20"/>
  <c r="AB1506" i="20"/>
  <c r="AB1968" i="20"/>
  <c r="AB432" i="20"/>
  <c r="AB162" i="20"/>
  <c r="AB470" i="20"/>
  <c r="AB1149" i="20"/>
  <c r="AB1513" i="20"/>
  <c r="AB633" i="20"/>
  <c r="AB1120" i="20"/>
  <c r="AB2208" i="20"/>
  <c r="AB955" i="20"/>
  <c r="AB484" i="20"/>
  <c r="AB1845" i="20"/>
  <c r="N90" i="34"/>
  <c r="O90" i="34" s="1"/>
  <c r="J48" i="34"/>
  <c r="L48" i="34" s="1"/>
  <c r="AB2219" i="20"/>
  <c r="AB2162" i="20"/>
  <c r="AB1330" i="20"/>
  <c r="AB1096" i="20"/>
  <c r="AB899" i="20"/>
  <c r="AB584" i="20"/>
  <c r="AB508" i="20"/>
  <c r="V177" i="10"/>
  <c r="V185" i="10"/>
  <c r="W185" i="10" s="1"/>
  <c r="AA185" i="10" s="1"/>
  <c r="V98" i="10"/>
  <c r="V72" i="10"/>
  <c r="W72" i="10" s="1"/>
  <c r="AA72" i="10" s="1"/>
  <c r="V53" i="10"/>
  <c r="V34" i="10"/>
  <c r="W34" i="10" s="1"/>
  <c r="AA34" i="10" s="1"/>
  <c r="V15" i="10"/>
  <c r="W15" i="10" s="1"/>
  <c r="V7" i="10"/>
  <c r="W7" i="10" s="1"/>
  <c r="AA7" i="10" s="1"/>
  <c r="S203" i="10"/>
  <c r="S194" i="10"/>
  <c r="S104" i="10"/>
  <c r="T104" i="10" s="1"/>
  <c r="S162" i="10"/>
  <c r="S109" i="10"/>
  <c r="T109" i="10" s="1"/>
  <c r="S5" i="10"/>
  <c r="T5" i="10" s="1"/>
  <c r="AB1359" i="20"/>
  <c r="AB1322" i="20"/>
  <c r="AB637" i="20"/>
  <c r="AB487" i="20"/>
  <c r="AB1233" i="20"/>
  <c r="AB1800" i="20"/>
  <c r="AB1658" i="20"/>
  <c r="AB467" i="20"/>
  <c r="AB1002" i="20"/>
  <c r="AB1456" i="20"/>
  <c r="AB1670" i="20"/>
  <c r="AB2172" i="20"/>
  <c r="AB1398" i="20"/>
  <c r="AB460" i="20"/>
  <c r="AB1971" i="20"/>
  <c r="AB343" i="20"/>
  <c r="AB300" i="20"/>
  <c r="AB759" i="20"/>
  <c r="AB481" i="20"/>
  <c r="AB378" i="20"/>
  <c r="AB364" i="20"/>
  <c r="AB544" i="20"/>
  <c r="AB276" i="20"/>
  <c r="AB1033" i="20"/>
  <c r="AB1894" i="20"/>
  <c r="AB805" i="20"/>
  <c r="AB910" i="20"/>
  <c r="AB2087" i="20"/>
  <c r="AB741" i="20"/>
  <c r="AB1326" i="20"/>
  <c r="AB1348" i="20"/>
  <c r="AB1819" i="20"/>
  <c r="AB1921" i="20"/>
  <c r="AB2131" i="20"/>
  <c r="AB1746" i="20"/>
  <c r="AB1509" i="20"/>
  <c r="AB222" i="20"/>
  <c r="AB209" i="20"/>
  <c r="AB333" i="20"/>
  <c r="AB233" i="20"/>
  <c r="AB395" i="20"/>
  <c r="AB355" i="20"/>
  <c r="AB98" i="20"/>
  <c r="AB182" i="20"/>
  <c r="AB356" i="20"/>
  <c r="AB53" i="20"/>
  <c r="AB88" i="20"/>
  <c r="AB153" i="20"/>
  <c r="AB677" i="20"/>
  <c r="AB859" i="20"/>
  <c r="AB25" i="20"/>
  <c r="AB981" i="20"/>
  <c r="AB1054" i="20"/>
  <c r="AB1198" i="20"/>
  <c r="AB1442" i="20"/>
  <c r="AB152" i="20"/>
  <c r="AB376" i="20"/>
  <c r="AB238" i="20"/>
  <c r="AB284" i="20"/>
  <c r="AB523" i="20"/>
  <c r="AB297" i="20"/>
  <c r="AB501" i="20"/>
  <c r="AB245" i="20"/>
  <c r="AB880" i="20"/>
  <c r="AB8" i="20"/>
  <c r="AB424" i="20"/>
  <c r="AB558" i="20"/>
  <c r="AB1983" i="20"/>
  <c r="AB769" i="20"/>
  <c r="AB1250" i="20"/>
  <c r="AB2020" i="20"/>
  <c r="AB1319" i="20"/>
  <c r="AB1386" i="20"/>
  <c r="AB230" i="20"/>
  <c r="AB933" i="20"/>
  <c r="AB1040" i="20"/>
  <c r="AB1618" i="20"/>
  <c r="AB447" i="20"/>
  <c r="AB660" i="20"/>
  <c r="AB1873" i="20"/>
  <c r="AB218" i="20"/>
  <c r="AB1490" i="20"/>
  <c r="P61" i="34"/>
  <c r="R61" i="34" s="1"/>
  <c r="N64" i="34"/>
  <c r="O64" i="34" s="1"/>
  <c r="AB2120" i="20"/>
  <c r="AB2015" i="20"/>
  <c r="AB1982" i="20"/>
  <c r="AB1712" i="20"/>
  <c r="AB1567" i="20"/>
  <c r="AB1092" i="20"/>
  <c r="AB891" i="20"/>
  <c r="AB846" i="20"/>
  <c r="AB645" i="20"/>
  <c r="S119" i="10"/>
  <c r="T119" i="10" s="1"/>
  <c r="S123" i="10"/>
  <c r="AB952" i="20"/>
  <c r="AB1008" i="20"/>
  <c r="AB1583" i="20"/>
  <c r="AB1751" i="20"/>
  <c r="AB613" i="20"/>
  <c r="AB1344" i="20"/>
  <c r="AB1227" i="20"/>
  <c r="AB1125" i="20"/>
  <c r="AB1777" i="20"/>
  <c r="AB1561" i="20"/>
  <c r="AB1115" i="20"/>
  <c r="AB1155" i="20"/>
  <c r="AB2133" i="20"/>
  <c r="AB519" i="20"/>
  <c r="AB665" i="20"/>
  <c r="AB1783" i="20"/>
  <c r="AB1071" i="20"/>
  <c r="AB1935" i="20"/>
  <c r="AB2039" i="20"/>
  <c r="AB1192" i="20"/>
  <c r="AB1436" i="20"/>
  <c r="AB2031" i="20"/>
  <c r="AB360" i="20"/>
  <c r="AB420" i="20"/>
  <c r="AB243" i="20"/>
  <c r="AB1287" i="20"/>
  <c r="AB577" i="20"/>
  <c r="AB729" i="20"/>
  <c r="AB1647" i="20"/>
  <c r="AB353" i="20"/>
  <c r="AB512" i="20"/>
  <c r="AB1246" i="20"/>
  <c r="AB1027" i="20"/>
  <c r="AB379" i="20"/>
  <c r="AB346" i="20"/>
  <c r="AB2197" i="20"/>
  <c r="AB123" i="20"/>
  <c r="AB804" i="20"/>
  <c r="AB263" i="20"/>
  <c r="AB1230" i="20"/>
  <c r="AB1656" i="20"/>
  <c r="AB1013" i="20"/>
  <c r="AB1772" i="20"/>
  <c r="AB1505" i="20"/>
  <c r="AB887" i="20"/>
  <c r="AB415" i="20"/>
  <c r="AB172" i="20"/>
  <c r="AB1138" i="20"/>
  <c r="AB543" i="20"/>
  <c r="AB986" i="20"/>
  <c r="AB141" i="20"/>
  <c r="AB1297" i="20"/>
  <c r="AB94" i="20"/>
  <c r="AB330" i="20"/>
  <c r="AB1610" i="20"/>
  <c r="AB583" i="20"/>
  <c r="AB1065" i="20"/>
  <c r="AB1429" i="20"/>
  <c r="AB1948" i="20"/>
  <c r="AB2052" i="20"/>
  <c r="AB718" i="20"/>
  <c r="AB1209" i="20"/>
  <c r="AB71" i="20"/>
  <c r="AB843" i="20"/>
  <c r="AB679" i="20"/>
  <c r="AB1781" i="20"/>
  <c r="AB52" i="20"/>
  <c r="AB62" i="20"/>
  <c r="AB334" i="20"/>
  <c r="AB390" i="20"/>
  <c r="AB579" i="20"/>
  <c r="AB164" i="20"/>
  <c r="AB350" i="20"/>
  <c r="AB1147" i="20"/>
  <c r="AB7" i="20"/>
  <c r="AB458" i="20"/>
  <c r="AB214" i="20"/>
  <c r="AB1136" i="20"/>
  <c r="AB1423" i="20"/>
  <c r="AB1844" i="20"/>
  <c r="AB2069" i="20"/>
  <c r="AB905" i="20"/>
  <c r="AB736" i="20"/>
  <c r="AB95" i="20"/>
  <c r="AB1832" i="20"/>
  <c r="AB1288" i="20"/>
  <c r="AB1483" i="20"/>
  <c r="AB1041" i="20"/>
  <c r="Y105" i="10"/>
  <c r="Z105" i="10" s="1"/>
  <c r="V49" i="10"/>
  <c r="Z239" i="10"/>
  <c r="S80" i="10"/>
  <c r="T80" i="10" s="1"/>
  <c r="S28" i="10"/>
  <c r="T28" i="10" s="1"/>
  <c r="S9" i="10"/>
  <c r="T9" i="10" s="1"/>
  <c r="S154" i="10"/>
  <c r="T154" i="10" s="1"/>
  <c r="S248" i="10"/>
  <c r="V91" i="10"/>
  <c r="S192" i="10"/>
  <c r="S86" i="10"/>
  <c r="T86" i="10" s="1"/>
  <c r="S75" i="10"/>
  <c r="T75" i="10" s="1"/>
  <c r="V207" i="10"/>
  <c r="S214" i="10"/>
  <c r="S18" i="10"/>
  <c r="T18" i="10" s="1"/>
  <c r="V122" i="10"/>
  <c r="AB668" i="20"/>
  <c r="AB1798" i="20"/>
  <c r="AB520" i="20"/>
  <c r="AB861" i="20"/>
  <c r="AB1440" i="20"/>
  <c r="AB1074" i="20"/>
  <c r="AB1195" i="20"/>
  <c r="AB667" i="20"/>
  <c r="AB848" i="20"/>
  <c r="AB1439" i="20"/>
  <c r="AB1194" i="20"/>
  <c r="AB1073" i="20"/>
  <c r="AB1938" i="20"/>
  <c r="AB522" i="20"/>
  <c r="AB2042" i="20"/>
  <c r="AB639" i="20"/>
  <c r="AB725" i="20"/>
  <c r="AB428" i="20"/>
  <c r="AB434" i="20"/>
  <c r="AB1953" i="20"/>
  <c r="AB893" i="20"/>
  <c r="AB1177" i="20"/>
  <c r="AB1527" i="20"/>
  <c r="AB1969" i="20"/>
  <c r="AB632" i="20"/>
  <c r="AB808" i="20"/>
  <c r="AB1771" i="20"/>
  <c r="AB535" i="20"/>
  <c r="AB1507" i="20"/>
  <c r="AB537" i="20"/>
  <c r="AB1725" i="20"/>
  <c r="AB1776" i="20"/>
  <c r="AB906" i="20"/>
  <c r="AB1012" i="20"/>
  <c r="AB2190" i="20"/>
  <c r="AB1577" i="20"/>
  <c r="AB2013" i="20"/>
  <c r="AB1368" i="20"/>
  <c r="AB211" i="20"/>
  <c r="AB775" i="20"/>
  <c r="AB118" i="20"/>
  <c r="AB1189" i="20"/>
  <c r="AB1303" i="20"/>
  <c r="AB1887" i="20"/>
  <c r="AB235" i="20"/>
  <c r="AB648" i="20"/>
  <c r="AB932" i="20"/>
  <c r="AB1486" i="20"/>
  <c r="AB1715" i="20"/>
  <c r="AB1754" i="20"/>
  <c r="AB2195" i="20"/>
  <c r="AB180" i="20"/>
  <c r="AB99" i="20"/>
  <c r="AB207" i="20"/>
  <c r="AB359" i="20"/>
  <c r="AB435" i="20"/>
  <c r="AB465" i="20"/>
  <c r="AB494" i="20"/>
  <c r="AB901" i="20"/>
  <c r="AB205" i="20"/>
  <c r="AB369" i="20"/>
  <c r="AB774" i="20"/>
  <c r="AB1765" i="20"/>
  <c r="AB1390" i="20"/>
  <c r="AB90" i="20"/>
  <c r="AB1264" i="20"/>
  <c r="AB142" i="20"/>
  <c r="AB173" i="20"/>
  <c r="AB202" i="20"/>
  <c r="AB1487" i="20"/>
  <c r="AB312" i="20"/>
  <c r="AB2032" i="20"/>
  <c r="AB324" i="20"/>
  <c r="AB601" i="20"/>
  <c r="AB407" i="20"/>
  <c r="AB129" i="20"/>
  <c r="AB453" i="20"/>
  <c r="AB1007" i="20"/>
  <c r="AB743" i="20"/>
  <c r="AB1415" i="20"/>
  <c r="AB1625" i="20"/>
  <c r="AB1695" i="20"/>
  <c r="AB347" i="20"/>
  <c r="AB896" i="20"/>
  <c r="AB1328" i="20"/>
  <c r="AB1392" i="20"/>
  <c r="AB1874" i="20"/>
  <c r="AB1904" i="20"/>
  <c r="AB884" i="20"/>
  <c r="AB1117" i="20"/>
  <c r="AB1158" i="20"/>
  <c r="AB2174" i="20"/>
  <c r="AB1154" i="20"/>
  <c r="AB1655" i="20"/>
  <c r="AB1185" i="20"/>
  <c r="AB1256" i="20"/>
  <c r="AB417" i="20"/>
  <c r="AB1179" i="20"/>
  <c r="AB2104" i="20"/>
  <c r="AB49" i="20"/>
  <c r="AB1775" i="20"/>
  <c r="AB476" i="20"/>
  <c r="AB35" i="20"/>
  <c r="AB592" i="20"/>
  <c r="AB2213" i="20"/>
  <c r="AB1052" i="20"/>
  <c r="AB1842" i="20"/>
  <c r="AB799" i="20"/>
  <c r="AB1118" i="20"/>
  <c r="AB1574" i="20"/>
  <c r="AB309" i="20"/>
  <c r="AB1229" i="20"/>
  <c r="AB1693" i="20"/>
  <c r="AB1181" i="20"/>
  <c r="AB130" i="20"/>
  <c r="AB449" i="20"/>
  <c r="AB528" i="20"/>
  <c r="AB1595" i="20"/>
  <c r="AB957" i="20"/>
  <c r="AB1502" i="20"/>
  <c r="AB1808" i="20"/>
  <c r="AB1878" i="20"/>
  <c r="AB358" i="20"/>
  <c r="AB20" i="20"/>
  <c r="AB455" i="20"/>
  <c r="AB1611" i="20"/>
  <c r="AB371" i="20"/>
  <c r="AB836" i="20"/>
  <c r="AB566" i="20"/>
  <c r="AB1757" i="20"/>
  <c r="AB63" i="20"/>
  <c r="AB236" i="20"/>
  <c r="AB250" i="20"/>
  <c r="AB292" i="20"/>
  <c r="AB177" i="20"/>
  <c r="AB223" i="20"/>
  <c r="AB4" i="20"/>
  <c r="AB57" i="20"/>
  <c r="AB1132" i="20"/>
  <c r="AB119" i="20"/>
  <c r="AB2202" i="20"/>
  <c r="AB2146" i="20"/>
  <c r="AB2110" i="20"/>
  <c r="AB2077" i="20"/>
  <c r="AB2005" i="20"/>
  <c r="AB1951" i="20"/>
  <c r="AB1910" i="20"/>
  <c r="AB1882" i="20"/>
  <c r="AB1825" i="20"/>
  <c r="AB1787" i="20"/>
  <c r="AB1703" i="20"/>
  <c r="AB1676" i="20"/>
  <c r="AB1630" i="20"/>
  <c r="AB1600" i="20"/>
  <c r="AB1548" i="20"/>
  <c r="AB1473" i="20"/>
  <c r="AB1438" i="20"/>
  <c r="AB1402" i="20"/>
  <c r="AB1350" i="20"/>
  <c r="AB1307" i="20"/>
  <c r="AB1260" i="20"/>
  <c r="AB1212" i="20"/>
  <c r="AB1170" i="20"/>
  <c r="AB1048" i="20"/>
  <c r="AB996" i="20"/>
  <c r="AB940" i="20"/>
  <c r="AB882" i="20"/>
  <c r="AB760" i="20"/>
  <c r="AB692" i="20"/>
  <c r="AB552" i="20"/>
  <c r="AB477" i="20"/>
  <c r="AB382" i="20"/>
  <c r="AB257" i="20"/>
  <c r="AB157" i="20"/>
  <c r="AB14" i="20"/>
  <c r="N38" i="34"/>
  <c r="O38" i="34" s="1"/>
  <c r="M95" i="34"/>
  <c r="M43" i="34"/>
  <c r="L23" i="34"/>
  <c r="L37" i="34"/>
  <c r="L4" i="34"/>
  <c r="L8" i="34"/>
  <c r="N71" i="34"/>
  <c r="O71" i="34" s="1"/>
  <c r="N57" i="34"/>
  <c r="O57" i="34" s="1"/>
  <c r="N125" i="34"/>
  <c r="O125" i="34" s="1"/>
  <c r="Q125" i="34" s="1"/>
  <c r="M39" i="34"/>
  <c r="L56" i="34"/>
  <c r="N123" i="34"/>
  <c r="O123" i="34" s="1"/>
  <c r="N9" i="34"/>
  <c r="O9" i="34" s="1"/>
  <c r="M38" i="34"/>
  <c r="N122" i="34"/>
  <c r="O122" i="34" s="1"/>
  <c r="N93" i="34"/>
  <c r="O93" i="34" s="1"/>
  <c r="Q93" i="34" s="1"/>
  <c r="N8" i="34"/>
  <c r="O8" i="34" s="1"/>
  <c r="L92" i="34"/>
  <c r="L132" i="34"/>
  <c r="L79" i="34"/>
  <c r="J33" i="34"/>
  <c r="L33" i="34" s="1"/>
  <c r="L126" i="34"/>
  <c r="N28" i="34"/>
  <c r="O28" i="34" s="1"/>
  <c r="N25" i="34"/>
  <c r="O25" i="34" s="1"/>
  <c r="L94" i="34"/>
  <c r="N137" i="34"/>
  <c r="O137" i="34" s="1"/>
  <c r="N111" i="34"/>
  <c r="O111" i="34" s="1"/>
  <c r="N79" i="34"/>
  <c r="O79" i="34" s="1"/>
  <c r="N45" i="34"/>
  <c r="O45" i="34" s="1"/>
  <c r="Q45" i="34" s="1"/>
  <c r="N24" i="34"/>
  <c r="O24" i="34" s="1"/>
  <c r="Q24" i="34" s="1"/>
  <c r="M80" i="34"/>
  <c r="L119" i="34"/>
  <c r="J69" i="34"/>
  <c r="L69" i="34" s="1"/>
  <c r="N75" i="34"/>
  <c r="O75" i="34" s="1"/>
  <c r="L137" i="34"/>
  <c r="L95" i="34"/>
  <c r="N80" i="34"/>
  <c r="O80" i="34" s="1"/>
  <c r="M136" i="34"/>
  <c r="N136" i="34"/>
  <c r="O136" i="34" s="1"/>
  <c r="N109" i="34"/>
  <c r="O109" i="34" s="1"/>
  <c r="Q109" i="34" s="1"/>
  <c r="N78" i="34"/>
  <c r="O78" i="34" s="1"/>
  <c r="N44" i="34"/>
  <c r="O44" i="34" s="1"/>
  <c r="Q44" i="34" s="1"/>
  <c r="N23" i="34"/>
  <c r="O23" i="34" s="1"/>
  <c r="L118" i="34"/>
  <c r="L43" i="34"/>
  <c r="L22" i="34"/>
  <c r="L64" i="34"/>
  <c r="L57" i="34"/>
  <c r="L87" i="34"/>
  <c r="N29" i="34"/>
  <c r="O29" i="34" s="1"/>
  <c r="L81" i="34"/>
  <c r="L70" i="34"/>
  <c r="N50" i="34"/>
  <c r="O50" i="34" s="1"/>
  <c r="N108" i="34"/>
  <c r="O108" i="34" s="1"/>
  <c r="Q108" i="34" s="1"/>
  <c r="M76" i="34"/>
  <c r="N19" i="34"/>
  <c r="O19" i="34" s="1"/>
  <c r="N5" i="34"/>
  <c r="O5" i="34" s="1"/>
  <c r="L65" i="34"/>
  <c r="J42" i="34"/>
  <c r="L42" i="34" s="1"/>
  <c r="L21" i="34"/>
  <c r="L20" i="34"/>
  <c r="J128" i="34"/>
  <c r="L128" i="34" s="1"/>
  <c r="N128" i="34"/>
  <c r="O128" i="34" s="1"/>
  <c r="J131" i="34"/>
  <c r="L131" i="34" s="1"/>
  <c r="N131" i="34"/>
  <c r="O131" i="34" s="1"/>
  <c r="N102" i="34"/>
  <c r="O102" i="34" s="1"/>
  <c r="N74" i="34"/>
  <c r="O74" i="34" s="1"/>
  <c r="L46" i="34"/>
  <c r="N18" i="34"/>
  <c r="O18" i="34" s="1"/>
  <c r="J18" i="34"/>
  <c r="L18" i="34" s="1"/>
  <c r="J101" i="34"/>
  <c r="L101" i="34" s="1"/>
  <c r="N101" i="34"/>
  <c r="O101" i="34" s="1"/>
  <c r="N73" i="34"/>
  <c r="O73" i="34" s="1"/>
  <c r="L45" i="34"/>
  <c r="L17" i="34"/>
  <c r="N114" i="34"/>
  <c r="O114" i="34" s="1"/>
  <c r="J114" i="34"/>
  <c r="L114" i="34" s="1"/>
  <c r="N72" i="34"/>
  <c r="O72" i="34" s="1"/>
  <c r="Q72" i="34" s="1"/>
  <c r="L44" i="34"/>
  <c r="N2" i="34"/>
  <c r="O2" i="34" s="1"/>
  <c r="J2" i="34"/>
  <c r="L2" i="34" s="1"/>
  <c r="R125" i="34"/>
  <c r="N127" i="34"/>
  <c r="O127" i="34" s="1"/>
  <c r="J127" i="34"/>
  <c r="L127" i="34" s="1"/>
  <c r="N99" i="34"/>
  <c r="O99" i="34" s="1"/>
  <c r="J99" i="34"/>
  <c r="L99" i="34" s="1"/>
  <c r="N98" i="34"/>
  <c r="O98" i="34" s="1"/>
  <c r="J98" i="34"/>
  <c r="L98" i="34" s="1"/>
  <c r="N61" i="34"/>
  <c r="O61" i="34" s="1"/>
  <c r="J71" i="34"/>
  <c r="L71" i="34" s="1"/>
  <c r="N60" i="34"/>
  <c r="O60" i="34" s="1"/>
  <c r="Q60" i="34" s="1"/>
  <c r="N17" i="34"/>
  <c r="O17" i="34" s="1"/>
  <c r="Q17" i="34" s="1"/>
  <c r="N16" i="34"/>
  <c r="O16" i="34" s="1"/>
  <c r="J89" i="34"/>
  <c r="L89" i="34" s="1"/>
  <c r="N130" i="34"/>
  <c r="O130" i="34" s="1"/>
  <c r="J130" i="34"/>
  <c r="L130" i="34" s="1"/>
  <c r="N115" i="34"/>
  <c r="O115" i="34" s="1"/>
  <c r="J115" i="34"/>
  <c r="L115" i="34" s="1"/>
  <c r="Q84" i="34"/>
  <c r="N32" i="34"/>
  <c r="O32" i="34" s="1"/>
  <c r="R100" i="34"/>
  <c r="R30" i="34"/>
  <c r="J116" i="34"/>
  <c r="L116" i="34" s="1"/>
  <c r="N116" i="34"/>
  <c r="O116" i="34" s="1"/>
  <c r="Q116" i="34" s="1"/>
  <c r="N129" i="34"/>
  <c r="O129" i="34" s="1"/>
  <c r="J129" i="34"/>
  <c r="L129" i="34" s="1"/>
  <c r="J100" i="34"/>
  <c r="L100" i="34" s="1"/>
  <c r="N100" i="34"/>
  <c r="O100" i="34" s="1"/>
  <c r="Q100" i="34" s="1"/>
  <c r="R116" i="34"/>
  <c r="R88" i="34"/>
  <c r="R60" i="34"/>
  <c r="N47" i="34"/>
  <c r="O47" i="34" s="1"/>
  <c r="N31" i="34"/>
  <c r="O31" i="34" s="1"/>
  <c r="R72" i="34"/>
  <c r="R44" i="34"/>
  <c r="N117" i="34"/>
  <c r="O117" i="34" s="1"/>
  <c r="J117" i="34"/>
  <c r="L117" i="34" s="1"/>
  <c r="N88" i="34"/>
  <c r="O88" i="34" s="1"/>
  <c r="Q88" i="34" s="1"/>
  <c r="L60" i="34"/>
  <c r="L32" i="34"/>
  <c r="N4" i="34"/>
  <c r="O4" i="34" s="1"/>
  <c r="Q4" i="34" s="1"/>
  <c r="N87" i="34"/>
  <c r="O87" i="34" s="1"/>
  <c r="N59" i="34"/>
  <c r="O59" i="34" s="1"/>
  <c r="L31" i="34"/>
  <c r="J3" i="34"/>
  <c r="L3" i="34" s="1"/>
  <c r="N3" i="34"/>
  <c r="O3" i="34" s="1"/>
  <c r="Q3" i="34" s="1"/>
  <c r="J103" i="34"/>
  <c r="L103" i="34" s="1"/>
  <c r="J74" i="34"/>
  <c r="L74" i="34" s="1"/>
  <c r="N86" i="34"/>
  <c r="O86" i="34" s="1"/>
  <c r="N58" i="34"/>
  <c r="O58" i="34" s="1"/>
  <c r="L30" i="34"/>
  <c r="L16" i="34"/>
  <c r="J102" i="34"/>
  <c r="L102" i="34" s="1"/>
  <c r="J73" i="34"/>
  <c r="L73" i="34" s="1"/>
  <c r="N113" i="34"/>
  <c r="O113" i="34" s="1"/>
  <c r="J113" i="34"/>
  <c r="L113" i="34" s="1"/>
  <c r="J85" i="34"/>
  <c r="L85" i="34" s="1"/>
  <c r="N85" i="34"/>
  <c r="O85" i="34" s="1"/>
  <c r="Q25" i="34"/>
  <c r="J72" i="34"/>
  <c r="L72" i="34" s="1"/>
  <c r="N112" i="34"/>
  <c r="O112" i="34" s="1"/>
  <c r="J112" i="34"/>
  <c r="L112" i="34" s="1"/>
  <c r="J84" i="34"/>
  <c r="L84" i="34" s="1"/>
  <c r="N84" i="34"/>
  <c r="O84" i="34" s="1"/>
  <c r="R45" i="34"/>
  <c r="N46" i="34"/>
  <c r="O46" i="34" s="1"/>
  <c r="N30" i="34"/>
  <c r="O30" i="34" s="1"/>
  <c r="Q30" i="34" s="1"/>
  <c r="J59" i="34"/>
  <c r="L59" i="34" s="1"/>
  <c r="N55" i="34"/>
  <c r="O55" i="34" s="1"/>
  <c r="N27" i="34"/>
  <c r="O27" i="34" s="1"/>
  <c r="N96" i="34"/>
  <c r="O96" i="34" s="1"/>
  <c r="N54" i="34"/>
  <c r="O54" i="34" s="1"/>
  <c r="N40" i="34"/>
  <c r="O40" i="34" s="1"/>
  <c r="N26" i="34"/>
  <c r="O26" i="34" s="1"/>
  <c r="Q52" i="34"/>
  <c r="Q10" i="34"/>
  <c r="N22" i="34"/>
  <c r="O22" i="34" s="1"/>
  <c r="J82" i="34"/>
  <c r="L82" i="34" s="1"/>
  <c r="N53" i="34"/>
  <c r="O53" i="34" s="1"/>
  <c r="J97" i="34"/>
  <c r="L97" i="34" s="1"/>
  <c r="L47" i="34"/>
  <c r="L19" i="34"/>
  <c r="N124" i="34"/>
  <c r="O124" i="34" s="1"/>
  <c r="Q124" i="34" s="1"/>
  <c r="J96" i="34"/>
  <c r="L96" i="34" s="1"/>
  <c r="R25" i="34"/>
  <c r="R10" i="34"/>
  <c r="N83" i="34"/>
  <c r="O83" i="34" s="1"/>
  <c r="N67" i="34"/>
  <c r="O67" i="34" s="1"/>
  <c r="N51" i="34"/>
  <c r="O51" i="34" s="1"/>
  <c r="N41" i="34"/>
  <c r="O41" i="34" s="1"/>
  <c r="N13" i="34"/>
  <c r="O13" i="34" s="1"/>
  <c r="N110" i="34"/>
  <c r="O110" i="34" s="1"/>
  <c r="N68" i="34"/>
  <c r="O68" i="34" s="1"/>
  <c r="Q68" i="34" s="1"/>
  <c r="N12" i="34"/>
  <c r="O12" i="34" s="1"/>
  <c r="R24" i="34"/>
  <c r="N81" i="34"/>
  <c r="O81" i="34" s="1"/>
  <c r="N66" i="34"/>
  <c r="O66" i="34" s="1"/>
  <c r="J110" i="34"/>
  <c r="L110" i="34" s="1"/>
  <c r="J12" i="34"/>
  <c r="L12" i="34" s="1"/>
  <c r="V131" i="10"/>
  <c r="W131" i="10" s="1"/>
  <c r="X247" i="10"/>
  <c r="AA247" i="10"/>
  <c r="S45" i="10"/>
  <c r="T45" i="10" s="1"/>
  <c r="S110" i="10"/>
  <c r="T110" i="10" s="1"/>
  <c r="W147" i="10"/>
  <c r="X147" i="10" s="1"/>
  <c r="S122" i="10"/>
  <c r="T122" i="10" s="1"/>
  <c r="S90" i="10"/>
  <c r="T90" i="10" s="1"/>
  <c r="S108" i="10"/>
  <c r="T108" i="10" s="1"/>
  <c r="Y108" i="10"/>
  <c r="Z108" i="10" s="1"/>
  <c r="S97" i="10"/>
  <c r="T97" i="10" s="1"/>
  <c r="Y128" i="10"/>
  <c r="Z128" i="10" s="1"/>
  <c r="W165" i="10"/>
  <c r="AA165" i="10" s="1"/>
  <c r="W120" i="10"/>
  <c r="S149" i="10"/>
  <c r="T149" i="10" s="1"/>
  <c r="P238" i="10"/>
  <c r="W124" i="10"/>
  <c r="AA124" i="10" s="1"/>
  <c r="T72" i="10"/>
  <c r="Y5" i="10"/>
  <c r="Z5" i="10" s="1"/>
  <c r="Y122" i="10"/>
  <c r="Z122" i="10" s="1"/>
  <c r="W225" i="10"/>
  <c r="AA225" i="10" s="1"/>
  <c r="W60" i="10"/>
  <c r="AA60" i="10" s="1"/>
  <c r="W53" i="10"/>
  <c r="AA53" i="10" s="1"/>
  <c r="W39" i="10"/>
  <c r="M246" i="10"/>
  <c r="N246" i="10" s="1"/>
  <c r="O246" i="10" s="1"/>
  <c r="Y246" i="10"/>
  <c r="Z246" i="10" s="1"/>
  <c r="P169" i="10"/>
  <c r="M169" i="10"/>
  <c r="N169" i="10" s="1"/>
  <c r="O169" i="10" s="1"/>
  <c r="Y58" i="10"/>
  <c r="P29" i="10"/>
  <c r="Y29" i="10"/>
  <c r="Z29" i="10" s="1"/>
  <c r="Y180" i="10"/>
  <c r="V18" i="10"/>
  <c r="S10" i="10"/>
  <c r="T10" i="10" s="1"/>
  <c r="V216" i="10"/>
  <c r="W216" i="10" s="1"/>
  <c r="P218" i="10"/>
  <c r="V10" i="10"/>
  <c r="W10" i="10" s="1"/>
  <c r="AA10" i="10" s="1"/>
  <c r="Y113" i="10"/>
  <c r="Z113" i="10" s="1"/>
  <c r="M113" i="10"/>
  <c r="N113" i="10" s="1"/>
  <c r="O113" i="10" s="1"/>
  <c r="T130" i="10"/>
  <c r="Y91" i="10"/>
  <c r="Z91" i="10" s="1"/>
  <c r="M128" i="10"/>
  <c r="N128" i="10" s="1"/>
  <c r="O128" i="10" s="1"/>
  <c r="Y192" i="10"/>
  <c r="Z192" i="10" s="1"/>
  <c r="Y153" i="10"/>
  <c r="Z153" i="10" s="1"/>
  <c r="V151" i="10"/>
  <c r="W151" i="10" s="1"/>
  <c r="V92" i="10"/>
  <c r="V103" i="10"/>
  <c r="V193" i="10"/>
  <c r="W193" i="10" s="1"/>
  <c r="V87" i="10"/>
  <c r="T60" i="10"/>
  <c r="S206" i="10"/>
  <c r="T206" i="10" s="1"/>
  <c r="W239" i="10"/>
  <c r="AA239" i="10" s="1"/>
  <c r="S95" i="10"/>
  <c r="T95" i="10" s="1"/>
  <c r="S58" i="10"/>
  <c r="T58" i="10" s="1"/>
  <c r="S48" i="10"/>
  <c r="T48" i="10" s="1"/>
  <c r="Z48" i="10"/>
  <c r="Z123" i="10"/>
  <c r="S13" i="10"/>
  <c r="T13" i="10" s="1"/>
  <c r="Y218" i="10"/>
  <c r="Z218" i="10" s="1"/>
  <c r="M139" i="10"/>
  <c r="N139" i="10" s="1"/>
  <c r="O139" i="10" s="1"/>
  <c r="P139" i="10"/>
  <c r="Z10" i="10"/>
  <c r="V75" i="10"/>
  <c r="V183" i="10"/>
  <c r="W183" i="10" s="1"/>
  <c r="W68" i="10"/>
  <c r="AA68" i="10" s="1"/>
  <c r="V248" i="10"/>
  <c r="V244" i="10"/>
  <c r="V192" i="10"/>
  <c r="V86" i="10"/>
  <c r="V81" i="10"/>
  <c r="V227" i="10"/>
  <c r="V45" i="10"/>
  <c r="W45" i="10" s="1"/>
  <c r="V214" i="10"/>
  <c r="V118" i="10"/>
  <c r="W118" i="10" s="1"/>
  <c r="AA118" i="10" s="1"/>
  <c r="S151" i="10"/>
  <c r="T151" i="10" s="1"/>
  <c r="S92" i="10"/>
  <c r="T92" i="10" s="1"/>
  <c r="S193" i="10"/>
  <c r="T193" i="10" s="1"/>
  <c r="S87" i="10"/>
  <c r="T87" i="10" s="1"/>
  <c r="S82" i="10"/>
  <c r="S157" i="10"/>
  <c r="T157" i="10" s="1"/>
  <c r="S236" i="10"/>
  <c r="T236" i="10" s="1"/>
  <c r="S134" i="10"/>
  <c r="T134" i="10" s="1"/>
  <c r="S127" i="10"/>
  <c r="S11" i="10"/>
  <c r="T11" i="10" s="1"/>
  <c r="S139" i="10"/>
  <c r="S226" i="10"/>
  <c r="S93" i="10"/>
  <c r="T93" i="10" s="1"/>
  <c r="S102" i="10"/>
  <c r="T102" i="10" s="1"/>
  <c r="S111" i="10"/>
  <c r="T111" i="10" s="1"/>
  <c r="S136" i="10"/>
  <c r="T136" i="10" s="1"/>
  <c r="S47" i="10"/>
  <c r="T47" i="10" s="1"/>
  <c r="S233" i="10"/>
  <c r="T233" i="10" s="1"/>
  <c r="V210" i="10"/>
  <c r="Y89" i="10"/>
  <c r="Z89" i="10" s="1"/>
  <c r="Y186" i="10"/>
  <c r="Z186" i="10" s="1"/>
  <c r="Y231" i="10"/>
  <c r="Z231" i="10" s="1"/>
  <c r="Y85" i="10"/>
  <c r="Y147" i="10"/>
  <c r="Y161" i="10"/>
  <c r="Z161" i="10" s="1"/>
  <c r="S211" i="10"/>
  <c r="T211" i="10" s="1"/>
  <c r="Y27" i="10"/>
  <c r="Z27" i="10" s="1"/>
  <c r="Y106" i="10"/>
  <c r="Z106" i="10" s="1"/>
  <c r="V249" i="10"/>
  <c r="V179" i="10"/>
  <c r="V132" i="10"/>
  <c r="V170" i="10"/>
  <c r="V230" i="10"/>
  <c r="V240" i="10"/>
  <c r="V143" i="10"/>
  <c r="V159" i="10"/>
  <c r="W159" i="10" s="1"/>
  <c r="V142" i="10"/>
  <c r="V66" i="10"/>
  <c r="W66" i="10" s="1"/>
  <c r="V202" i="10"/>
  <c r="V21" i="10"/>
  <c r="V213" i="10"/>
  <c r="V6" i="10"/>
  <c r="S253" i="10"/>
  <c r="T253" i="10" s="1"/>
  <c r="S144" i="10"/>
  <c r="T144" i="10" s="1"/>
  <c r="S196" i="10"/>
  <c r="T196" i="10" s="1"/>
  <c r="S189" i="10"/>
  <c r="T189" i="10" s="1"/>
  <c r="S160" i="10"/>
  <c r="T160" i="10" s="1"/>
  <c r="S77" i="10"/>
  <c r="T77" i="10" s="1"/>
  <c r="S69" i="10"/>
  <c r="T69" i="10" s="1"/>
  <c r="S62" i="10"/>
  <c r="T62" i="10" s="1"/>
  <c r="S55" i="10"/>
  <c r="T55" i="10" s="1"/>
  <c r="S25" i="10"/>
  <c r="T25" i="10" s="1"/>
  <c r="S17" i="10"/>
  <c r="T17" i="10" s="1"/>
  <c r="S182" i="10"/>
  <c r="T182" i="10" s="1"/>
  <c r="S120" i="10"/>
  <c r="T120" i="10" s="1"/>
  <c r="V145" i="10"/>
  <c r="Z124" i="10"/>
  <c r="V243" i="10"/>
  <c r="W243" i="10" s="1"/>
  <c r="AA243" i="10" s="1"/>
  <c r="V241" i="10"/>
  <c r="W241" i="10" s="1"/>
  <c r="AA241" i="10" s="1"/>
  <c r="V229" i="10"/>
  <c r="V63" i="10"/>
  <c r="Z94" i="10"/>
  <c r="V133" i="10"/>
  <c r="Z198" i="10"/>
  <c r="P161" i="10"/>
  <c r="V200" i="10"/>
  <c r="V221" i="10"/>
  <c r="V203" i="10"/>
  <c r="V194" i="10"/>
  <c r="V112" i="10"/>
  <c r="V104" i="10"/>
  <c r="V78" i="10"/>
  <c r="P134" i="34" s="1"/>
  <c r="R134" i="34" s="1"/>
  <c r="V162" i="10"/>
  <c r="V129" i="10"/>
  <c r="V65" i="10"/>
  <c r="V109" i="10"/>
  <c r="V30" i="10"/>
  <c r="V125" i="10"/>
  <c r="V204" i="10"/>
  <c r="V5" i="10"/>
  <c r="V99" i="10"/>
  <c r="Y74" i="10"/>
  <c r="Z74" i="10" s="1"/>
  <c r="V206" i="10"/>
  <c r="W206" i="10" s="1"/>
  <c r="AA206" i="10" s="1"/>
  <c r="V246" i="10"/>
  <c r="V187" i="10"/>
  <c r="W187" i="10" s="1"/>
  <c r="AA187" i="10" s="1"/>
  <c r="V169" i="10"/>
  <c r="W169" i="10" s="1"/>
  <c r="X169" i="10" s="1"/>
  <c r="V215" i="10"/>
  <c r="V219" i="10"/>
  <c r="W219" i="10" s="1"/>
  <c r="AA219" i="10" s="1"/>
  <c r="V95" i="10"/>
  <c r="V119" i="10"/>
  <c r="V64" i="10"/>
  <c r="W64" i="10" s="1"/>
  <c r="AA64" i="10" s="1"/>
  <c r="V58" i="10"/>
  <c r="V48" i="10"/>
  <c r="W48" i="10" s="1"/>
  <c r="X48" i="10" s="1"/>
  <c r="V123" i="10"/>
  <c r="W123" i="10" s="1"/>
  <c r="V29" i="10"/>
  <c r="W29" i="10" s="1"/>
  <c r="AA29" i="10" s="1"/>
  <c r="V20" i="10"/>
  <c r="W20" i="10" s="1"/>
  <c r="X20" i="10" s="1"/>
  <c r="V13" i="10"/>
  <c r="V180" i="10"/>
  <c r="W180" i="10" s="1"/>
  <c r="AA180" i="10" s="1"/>
  <c r="V140" i="10"/>
  <c r="P247" i="10"/>
  <c r="P108" i="10"/>
  <c r="P152" i="10"/>
  <c r="P44" i="10"/>
  <c r="Y254" i="10"/>
  <c r="W254" i="10" s="1"/>
  <c r="AA254" i="10" s="1"/>
  <c r="Y145" i="10"/>
  <c r="P210" i="10"/>
  <c r="P100" i="10"/>
  <c r="P43" i="10"/>
  <c r="Y144" i="10"/>
  <c r="Z144" i="10" s="1"/>
  <c r="V157" i="10"/>
  <c r="V234" i="10"/>
  <c r="P137" i="34" s="1"/>
  <c r="R137" i="34" s="1"/>
  <c r="V153" i="10"/>
  <c r="W153" i="10" s="1"/>
  <c r="V128" i="10"/>
  <c r="V236" i="10"/>
  <c r="W236" i="10" s="1"/>
  <c r="X236" i="10" s="1"/>
  <c r="V46" i="10"/>
  <c r="W46" i="10" s="1"/>
  <c r="AA46" i="10" s="1"/>
  <c r="V134" i="10"/>
  <c r="V127" i="10"/>
  <c r="V172" i="10"/>
  <c r="V11" i="10"/>
  <c r="V4" i="10"/>
  <c r="S223" i="10"/>
  <c r="S245" i="10"/>
  <c r="S209" i="10"/>
  <c r="S84" i="10"/>
  <c r="S174" i="10"/>
  <c r="T174" i="10" s="1"/>
  <c r="S126" i="10"/>
  <c r="T126" i="10" s="1"/>
  <c r="S150" i="10"/>
  <c r="S67" i="10"/>
  <c r="T67" i="10" s="1"/>
  <c r="S52" i="10"/>
  <c r="T52" i="10" s="1"/>
  <c r="S33" i="10"/>
  <c r="T33" i="10" s="1"/>
  <c r="V101" i="10"/>
  <c r="S217" i="10"/>
  <c r="T217" i="10" s="1"/>
  <c r="P144" i="10"/>
  <c r="P74" i="10"/>
  <c r="V171" i="10"/>
  <c r="S171" i="10"/>
  <c r="T171" i="10" s="1"/>
  <c r="T209" i="10"/>
  <c r="T150" i="10"/>
  <c r="V38" i="10"/>
  <c r="S38" i="10"/>
  <c r="T38" i="10" s="1"/>
  <c r="V22" i="10"/>
  <c r="S22" i="10"/>
  <c r="T22" i="10" s="1"/>
  <c r="V235" i="10"/>
  <c r="S235" i="10"/>
  <c r="S14" i="10"/>
  <c r="T14" i="10" s="1"/>
  <c r="V14" i="10"/>
  <c r="S2" i="10"/>
  <c r="T2" i="10" s="1"/>
  <c r="V2" i="10"/>
  <c r="Y238" i="10"/>
  <c r="Z238" i="10" s="1"/>
  <c r="X182" i="10"/>
  <c r="AA182" i="10"/>
  <c r="Z243" i="10"/>
  <c r="Z85" i="10"/>
  <c r="AA169" i="10"/>
  <c r="Z242" i="10"/>
  <c r="M226" i="10"/>
  <c r="N226" i="10" s="1"/>
  <c r="O226" i="10" s="1"/>
  <c r="P226" i="10"/>
  <c r="P93" i="10"/>
  <c r="M93" i="10"/>
  <c r="N93" i="10" s="1"/>
  <c r="O93" i="10" s="1"/>
  <c r="P102" i="10"/>
  <c r="M102" i="10"/>
  <c r="N102" i="10" s="1"/>
  <c r="O102" i="10" s="1"/>
  <c r="Y102" i="10"/>
  <c r="Z102" i="10" s="1"/>
  <c r="Y205" i="10"/>
  <c r="Z205" i="10" s="1"/>
  <c r="P205" i="10"/>
  <c r="M205" i="10"/>
  <c r="N205" i="10" s="1"/>
  <c r="O205" i="10" s="1"/>
  <c r="M242" i="10"/>
  <c r="N242" i="10" s="1"/>
  <c r="O242" i="10" s="1"/>
  <c r="P242" i="10"/>
  <c r="Y242" i="10"/>
  <c r="Y111" i="10"/>
  <c r="Z111" i="10" s="1"/>
  <c r="P111" i="10"/>
  <c r="M111" i="10"/>
  <c r="N111" i="10" s="1"/>
  <c r="O111" i="10" s="1"/>
  <c r="P184" i="10"/>
  <c r="M184" i="10"/>
  <c r="N184" i="10" s="1"/>
  <c r="O184" i="10" s="1"/>
  <c r="Y184" i="10"/>
  <c r="Z184" i="10" s="1"/>
  <c r="Y136" i="10"/>
  <c r="Z136" i="10" s="1"/>
  <c r="P136" i="10"/>
  <c r="M136" i="10"/>
  <c r="N136" i="10" s="1"/>
  <c r="O136" i="10" s="1"/>
  <c r="Y57" i="10"/>
  <c r="Z57" i="10" s="1"/>
  <c r="P57" i="10"/>
  <c r="M57" i="10"/>
  <c r="N57" i="10" s="1"/>
  <c r="O57" i="10" s="1"/>
  <c r="M47" i="10"/>
  <c r="N47" i="10" s="1"/>
  <c r="O47" i="10" s="1"/>
  <c r="Y47" i="10"/>
  <c r="Z47" i="10" s="1"/>
  <c r="P47" i="10"/>
  <c r="Y107" i="10"/>
  <c r="Z107" i="10" s="1"/>
  <c r="P107" i="10"/>
  <c r="M130" i="10"/>
  <c r="N130" i="10" s="1"/>
  <c r="O130" i="10" s="1"/>
  <c r="Y130" i="10"/>
  <c r="Z130" i="10" s="1"/>
  <c r="P130" i="10"/>
  <c r="P19" i="10"/>
  <c r="Y19" i="10"/>
  <c r="Z19" i="10" s="1"/>
  <c r="M19" i="10"/>
  <c r="N19" i="10" s="1"/>
  <c r="O19" i="10" s="1"/>
  <c r="P12" i="10"/>
  <c r="M12" i="10"/>
  <c r="N12" i="10" s="1"/>
  <c r="O12" i="10" s="1"/>
  <c r="Y12" i="10"/>
  <c r="Z12" i="10" s="1"/>
  <c r="M233" i="10"/>
  <c r="N233" i="10" s="1"/>
  <c r="O233" i="10" s="1"/>
  <c r="P233" i="10"/>
  <c r="Y233" i="10"/>
  <c r="Z233" i="10" s="1"/>
  <c r="S250" i="10"/>
  <c r="T250" i="10" s="1"/>
  <c r="V250" i="10"/>
  <c r="S59" i="10"/>
  <c r="T59" i="10" s="1"/>
  <c r="V59" i="10"/>
  <c r="M151" i="10"/>
  <c r="N151" i="10" s="1"/>
  <c r="O151" i="10" s="1"/>
  <c r="P151" i="10"/>
  <c r="Y92" i="10"/>
  <c r="Z92" i="10" s="1"/>
  <c r="P92" i="10"/>
  <c r="M92" i="10"/>
  <c r="N92" i="10" s="1"/>
  <c r="O92" i="10" s="1"/>
  <c r="P103" i="10"/>
  <c r="Y103" i="10"/>
  <c r="Z103" i="10" s="1"/>
  <c r="M103" i="10"/>
  <c r="N103" i="10" s="1"/>
  <c r="O103" i="10" s="1"/>
  <c r="P193" i="10"/>
  <c r="M193" i="10"/>
  <c r="N193" i="10" s="1"/>
  <c r="O193" i="10" s="1"/>
  <c r="P87" i="10"/>
  <c r="Y87" i="10"/>
  <c r="Z87" i="10" s="1"/>
  <c r="P82" i="10"/>
  <c r="Y82" i="10"/>
  <c r="Z82" i="10" s="1"/>
  <c r="M82" i="10"/>
  <c r="N82" i="10" s="1"/>
  <c r="O82" i="10" s="1"/>
  <c r="M157" i="10"/>
  <c r="N157" i="10" s="1"/>
  <c r="O157" i="10" s="1"/>
  <c r="Y157" i="10"/>
  <c r="Z157" i="10" s="1"/>
  <c r="P234" i="10"/>
  <c r="M234" i="10"/>
  <c r="N234" i="10" s="1"/>
  <c r="O234" i="10" s="1"/>
  <c r="Y236" i="10"/>
  <c r="Z236" i="10" s="1"/>
  <c r="M236" i="10"/>
  <c r="N236" i="10" s="1"/>
  <c r="O236" i="10" s="1"/>
  <c r="P236" i="10"/>
  <c r="M46" i="10"/>
  <c r="N46" i="10" s="1"/>
  <c r="O46" i="10" s="1"/>
  <c r="P46" i="10"/>
  <c r="P134" i="10"/>
  <c r="Y134" i="10"/>
  <c r="M127" i="10"/>
  <c r="N127" i="10" s="1"/>
  <c r="O127" i="10" s="1"/>
  <c r="Y127" i="10"/>
  <c r="Z127" i="10" s="1"/>
  <c r="Y172" i="10"/>
  <c r="Z172" i="10" s="1"/>
  <c r="M172" i="10"/>
  <c r="N172" i="10" s="1"/>
  <c r="O172" i="10" s="1"/>
  <c r="M11" i="10"/>
  <c r="N11" i="10" s="1"/>
  <c r="O11" i="10" s="1"/>
  <c r="P11" i="10"/>
  <c r="Y11" i="10"/>
  <c r="Z11" i="10" s="1"/>
  <c r="P4" i="10"/>
  <c r="Y4" i="10"/>
  <c r="Z4" i="10" s="1"/>
  <c r="W156" i="10"/>
  <c r="X156" i="10" s="1"/>
  <c r="Z156" i="10"/>
  <c r="T141" i="10"/>
  <c r="Y210" i="10"/>
  <c r="Z210" i="10" s="1"/>
  <c r="Y79" i="10"/>
  <c r="Z79" i="10"/>
  <c r="Y100" i="10"/>
  <c r="Z100" i="10" s="1"/>
  <c r="Y164" i="10"/>
  <c r="Z164" i="10" s="1"/>
  <c r="Y135" i="10"/>
  <c r="Z135" i="10"/>
  <c r="S43" i="10"/>
  <c r="T43" i="10" s="1"/>
  <c r="Y43" i="10"/>
  <c r="Z43" i="10" s="1"/>
  <c r="Z115" i="10"/>
  <c r="S222" i="10"/>
  <c r="T222" i="10" s="1"/>
  <c r="Y137" i="10"/>
  <c r="Z137" i="10" s="1"/>
  <c r="Y211" i="10"/>
  <c r="Z211" i="10" s="1"/>
  <c r="V32" i="10"/>
  <c r="V89" i="10"/>
  <c r="W89" i="10" s="1"/>
  <c r="V186" i="10"/>
  <c r="W186" i="10" s="1"/>
  <c r="V231" i="10"/>
  <c r="W231" i="10" s="1"/>
  <c r="V85" i="10"/>
  <c r="W85" i="10" s="1"/>
  <c r="V79" i="10"/>
  <c r="V100" i="10"/>
  <c r="V164" i="10"/>
  <c r="W164" i="10" s="1"/>
  <c r="X164" i="10" s="1"/>
  <c r="V135" i="10"/>
  <c r="V161" i="10"/>
  <c r="V43" i="10"/>
  <c r="V211" i="10"/>
  <c r="V27" i="10"/>
  <c r="V115" i="10"/>
  <c r="W115" i="10" s="1"/>
  <c r="V222" i="10"/>
  <c r="V137" i="10"/>
  <c r="W137" i="10" s="1"/>
  <c r="V106" i="10"/>
  <c r="AA9" i="10"/>
  <c r="X9" i="10"/>
  <c r="Z147" i="10"/>
  <c r="V67" i="10"/>
  <c r="Y222" i="10"/>
  <c r="Z222" i="10" s="1"/>
  <c r="V178" i="10"/>
  <c r="T46" i="10"/>
  <c r="Z117" i="10"/>
  <c r="M107" i="10"/>
  <c r="N107" i="10" s="1"/>
  <c r="O107" i="10" s="1"/>
  <c r="W97" i="10"/>
  <c r="S210" i="10"/>
  <c r="T210" i="10" s="1"/>
  <c r="S186" i="10"/>
  <c r="T186" i="10" s="1"/>
  <c r="S231" i="10"/>
  <c r="T231" i="10" s="1"/>
  <c r="S79" i="10"/>
  <c r="T79" i="10" s="1"/>
  <c r="S27" i="10"/>
  <c r="T27" i="10" s="1"/>
  <c r="S115" i="10"/>
  <c r="T115" i="10" s="1"/>
  <c r="S137" i="10"/>
  <c r="T137" i="10" s="1"/>
  <c r="S106" i="10"/>
  <c r="T106" i="10" s="1"/>
  <c r="Z247" i="10"/>
  <c r="Z71" i="10"/>
  <c r="S71" i="10"/>
  <c r="T71" i="10" s="1"/>
  <c r="S56" i="10"/>
  <c r="T56" i="10" s="1"/>
  <c r="S197" i="10"/>
  <c r="T197" i="10" s="1"/>
  <c r="W28" i="10"/>
  <c r="W177" i="10"/>
  <c r="AA177" i="10" s="1"/>
  <c r="Z185" i="10"/>
  <c r="W98" i="10"/>
  <c r="AA98" i="10" s="1"/>
  <c r="Z190" i="10"/>
  <c r="V70" i="10"/>
  <c r="Y70" i="10"/>
  <c r="Z70" i="10" s="1"/>
  <c r="Y201" i="10"/>
  <c r="Z201" i="10" s="1"/>
  <c r="Y42" i="10"/>
  <c r="Z42" i="10" s="1"/>
  <c r="Z26" i="10"/>
  <c r="V208" i="10"/>
  <c r="W208" i="10" s="1"/>
  <c r="AA208" i="10" s="1"/>
  <c r="Z208" i="10"/>
  <c r="W253" i="10"/>
  <c r="V226" i="10"/>
  <c r="W226" i="10" s="1"/>
  <c r="X226" i="10" s="1"/>
  <c r="V93" i="10"/>
  <c r="W93" i="10" s="1"/>
  <c r="X93" i="10" s="1"/>
  <c r="V102" i="10"/>
  <c r="V205" i="10"/>
  <c r="V242" i="10"/>
  <c r="W242" i="10" s="1"/>
  <c r="AA242" i="10" s="1"/>
  <c r="V238" i="10"/>
  <c r="V218" i="10"/>
  <c r="V111" i="10"/>
  <c r="V184" i="10"/>
  <c r="V136" i="10"/>
  <c r="V57" i="10"/>
  <c r="V47" i="10"/>
  <c r="V107" i="10"/>
  <c r="V130" i="10"/>
  <c r="V19" i="10"/>
  <c r="V12" i="10"/>
  <c r="V233" i="10"/>
  <c r="W140" i="10"/>
  <c r="AA140" i="10" s="1"/>
  <c r="V201" i="10"/>
  <c r="W127" i="10"/>
  <c r="Z97" i="10"/>
  <c r="Y229" i="10"/>
  <c r="Z229" i="10" s="1"/>
  <c r="V190" i="10"/>
  <c r="W190" i="10" s="1"/>
  <c r="AA190" i="10" s="1"/>
  <c r="W55" i="10"/>
  <c r="V94" i="10"/>
  <c r="W94" i="10" s="1"/>
  <c r="AA94" i="10" s="1"/>
  <c r="S247" i="10"/>
  <c r="T247" i="10" s="1"/>
  <c r="Y215" i="10"/>
  <c r="Z215" i="10" s="1"/>
  <c r="P95" i="10"/>
  <c r="Y95" i="10"/>
  <c r="Z95" i="10" s="1"/>
  <c r="P20" i="10"/>
  <c r="M20" i="10"/>
  <c r="N20" i="10" s="1"/>
  <c r="O20" i="10" s="1"/>
  <c r="M13" i="10"/>
  <c r="N13" i="10" s="1"/>
  <c r="O13" i="10" s="1"/>
  <c r="Y13" i="10"/>
  <c r="Z241" i="10"/>
  <c r="W77" i="10"/>
  <c r="V42" i="10"/>
  <c r="P123" i="10"/>
  <c r="Z145" i="10"/>
  <c r="Y96" i="10"/>
  <c r="W96" i="10" s="1"/>
  <c r="AA96" i="10" s="1"/>
  <c r="Y63" i="10"/>
  <c r="Z63" i="10" s="1"/>
  <c r="Y138" i="10"/>
  <c r="Z138" i="10" s="1"/>
  <c r="V26" i="10"/>
  <c r="W26" i="10" s="1"/>
  <c r="AA26" i="10" s="1"/>
  <c r="S238" i="10"/>
  <c r="T238" i="10" s="1"/>
  <c r="S57" i="10"/>
  <c r="T57" i="10" s="1"/>
  <c r="S107" i="10"/>
  <c r="T107" i="10" s="1"/>
  <c r="S19" i="10"/>
  <c r="T19" i="10" s="1"/>
  <c r="S12" i="10"/>
  <c r="T12" i="10" s="1"/>
  <c r="Z206" i="10"/>
  <c r="S246" i="10"/>
  <c r="T246" i="10" s="1"/>
  <c r="S187" i="10"/>
  <c r="S169" i="10"/>
  <c r="T169" i="10" s="1"/>
  <c r="S215" i="10"/>
  <c r="T215" i="10" s="1"/>
  <c r="S239" i="10"/>
  <c r="T239" i="10" s="1"/>
  <c r="S219" i="10"/>
  <c r="T219" i="10" s="1"/>
  <c r="Z58" i="10"/>
  <c r="S20" i="10"/>
  <c r="T20" i="10" s="1"/>
  <c r="Z20" i="10"/>
  <c r="S180" i="10"/>
  <c r="T180" i="10" s="1"/>
  <c r="Z180" i="10"/>
  <c r="M160" i="10"/>
  <c r="N160" i="10" s="1"/>
  <c r="O160" i="10" s="1"/>
  <c r="M36" i="10"/>
  <c r="N36" i="10" s="1"/>
  <c r="O36" i="10" s="1"/>
  <c r="T103" i="10"/>
  <c r="T128" i="10"/>
  <c r="T82" i="10"/>
  <c r="T139" i="10"/>
  <c r="Y237" i="10"/>
  <c r="W237" i="10" s="1"/>
  <c r="W105" i="10"/>
  <c r="X105" i="10" s="1"/>
  <c r="V223" i="10"/>
  <c r="V158" i="10"/>
  <c r="V245" i="10"/>
  <c r="V209" i="10"/>
  <c r="V84" i="10"/>
  <c r="V174" i="10"/>
  <c r="V126" i="10"/>
  <c r="V150" i="10"/>
  <c r="V141" i="10"/>
  <c r="V52" i="10"/>
  <c r="V33" i="10"/>
  <c r="V217" i="10"/>
  <c r="S88" i="10"/>
  <c r="T88" i="10" s="1"/>
  <c r="S172" i="10"/>
  <c r="T172" i="10" s="1"/>
  <c r="S4" i="10"/>
  <c r="T4" i="10" s="1"/>
  <c r="M206" i="10"/>
  <c r="N206" i="10" s="1"/>
  <c r="O206" i="10" s="1"/>
  <c r="M253" i="10"/>
  <c r="N253" i="10" s="1"/>
  <c r="O253" i="10" s="1"/>
  <c r="P253" i="10"/>
  <c r="P196" i="10"/>
  <c r="Y196" i="10"/>
  <c r="Z196" i="10" s="1"/>
  <c r="M189" i="10"/>
  <c r="N189" i="10" s="1"/>
  <c r="O189" i="10" s="1"/>
  <c r="Y189" i="10"/>
  <c r="Z189" i="10" s="1"/>
  <c r="M69" i="10"/>
  <c r="N69" i="10" s="1"/>
  <c r="O69" i="10" s="1"/>
  <c r="Y69" i="10"/>
  <c r="Z69" i="10" s="1"/>
  <c r="M62" i="10"/>
  <c r="N62" i="10" s="1"/>
  <c r="O62" i="10" s="1"/>
  <c r="P62" i="10"/>
  <c r="P41" i="10"/>
  <c r="Y41" i="10"/>
  <c r="Z41" i="10" s="1"/>
  <c r="T127" i="10"/>
  <c r="T226" i="10"/>
  <c r="W212" i="10"/>
  <c r="X212" i="10" s="1"/>
  <c r="Z212" i="10"/>
  <c r="S91" i="10"/>
  <c r="T91" i="10" s="1"/>
  <c r="S244" i="10"/>
  <c r="T244" i="10" s="1"/>
  <c r="Y244" i="10"/>
  <c r="Y86" i="10"/>
  <c r="S81" i="10"/>
  <c r="T81" i="10" s="1"/>
  <c r="S227" i="10"/>
  <c r="T227" i="10" s="1"/>
  <c r="S183" i="10"/>
  <c r="T183" i="10" s="1"/>
  <c r="S131" i="10"/>
  <c r="T131" i="10" s="1"/>
  <c r="S207" i="10"/>
  <c r="T207" i="10" s="1"/>
  <c r="S118" i="10"/>
  <c r="T118" i="10" s="1"/>
  <c r="Y118" i="10"/>
  <c r="Z118" i="10" s="1"/>
  <c r="M196" i="10"/>
  <c r="N196" i="10" s="1"/>
  <c r="O196" i="10" s="1"/>
  <c r="M29" i="10"/>
  <c r="N29" i="10" s="1"/>
  <c r="O29" i="10" s="1"/>
  <c r="T192" i="10"/>
  <c r="Y81" i="10"/>
  <c r="Z81" i="10" s="1"/>
  <c r="Y207" i="10"/>
  <c r="Z207" i="10" s="1"/>
  <c r="W62" i="10"/>
  <c r="T251" i="10"/>
  <c r="T177" i="10"/>
  <c r="T225" i="10"/>
  <c r="T165" i="10"/>
  <c r="T185" i="10"/>
  <c r="T168" i="10"/>
  <c r="T117" i="10"/>
  <c r="T68" i="10"/>
  <c r="T53" i="10"/>
  <c r="T39" i="10"/>
  <c r="T34" i="10"/>
  <c r="T23" i="10"/>
  <c r="T15" i="10"/>
  <c r="T7" i="10"/>
  <c r="T3" i="10"/>
  <c r="S252" i="10"/>
  <c r="T252" i="10" s="1"/>
  <c r="S188" i="10"/>
  <c r="T188" i="10" s="1"/>
  <c r="V73" i="10"/>
  <c r="S40" i="10"/>
  <c r="T40" i="10" s="1"/>
  <c r="Y25" i="10"/>
  <c r="Z25" i="10" s="1"/>
  <c r="W40" i="10"/>
  <c r="V176" i="10"/>
  <c r="V181" i="10"/>
  <c r="W181" i="10" s="1"/>
  <c r="S221" i="10"/>
  <c r="S112" i="10"/>
  <c r="T112" i="10" s="1"/>
  <c r="S204" i="10"/>
  <c r="T204" i="10" s="1"/>
  <c r="P199" i="10"/>
  <c r="M199" i="10"/>
  <c r="N199" i="10" s="1"/>
  <c r="O199" i="10" s="1"/>
  <c r="Y199" i="10"/>
  <c r="Z199" i="10" s="1"/>
  <c r="P216" i="10"/>
  <c r="M216" i="10"/>
  <c r="N216" i="10" s="1"/>
  <c r="O216" i="10" s="1"/>
  <c r="Y216" i="10"/>
  <c r="Z216" i="10" s="1"/>
  <c r="M83" i="10"/>
  <c r="N83" i="10" s="1"/>
  <c r="O83" i="10" s="1"/>
  <c r="P83" i="10"/>
  <c r="Y83" i="10"/>
  <c r="P114" i="10"/>
  <c r="M114" i="10"/>
  <c r="N114" i="10" s="1"/>
  <c r="O114" i="10" s="1"/>
  <c r="Y114" i="10"/>
  <c r="Z114" i="10" s="1"/>
  <c r="P163" i="10"/>
  <c r="M163" i="10"/>
  <c r="N163" i="10" s="1"/>
  <c r="O163" i="10" s="1"/>
  <c r="Y163" i="10"/>
  <c r="Z163" i="10" s="1"/>
  <c r="P155" i="10"/>
  <c r="Y155" i="10"/>
  <c r="Z155" i="10" s="1"/>
  <c r="M155" i="10"/>
  <c r="N155" i="10" s="1"/>
  <c r="O155" i="10" s="1"/>
  <c r="M178" i="10"/>
  <c r="N178" i="10" s="1"/>
  <c r="O178" i="10" s="1"/>
  <c r="P178" i="10"/>
  <c r="Y178" i="10"/>
  <c r="Z178" i="10" s="1"/>
  <c r="M59" i="10"/>
  <c r="N59" i="10" s="1"/>
  <c r="O59" i="10" s="1"/>
  <c r="Y59" i="10"/>
  <c r="P59" i="10"/>
  <c r="M51" i="10"/>
  <c r="N51" i="10" s="1"/>
  <c r="O51" i="10" s="1"/>
  <c r="P51" i="10"/>
  <c r="Y51" i="10"/>
  <c r="Z51" i="10" s="1"/>
  <c r="T51" i="10"/>
  <c r="P37" i="10"/>
  <c r="Y37" i="10"/>
  <c r="Z37" i="10" s="1"/>
  <c r="M37" i="10"/>
  <c r="N37" i="10" s="1"/>
  <c r="O37" i="10" s="1"/>
  <c r="P32" i="10"/>
  <c r="M32" i="10"/>
  <c r="N32" i="10" s="1"/>
  <c r="O32" i="10" s="1"/>
  <c r="Y32" i="10"/>
  <c r="Z32" i="10" s="1"/>
  <c r="M228" i="10"/>
  <c r="N228" i="10" s="1"/>
  <c r="O228" i="10" s="1"/>
  <c r="P228" i="10"/>
  <c r="Y228" i="10"/>
  <c r="Z228" i="10" s="1"/>
  <c r="M14" i="10"/>
  <c r="N14" i="10" s="1"/>
  <c r="O14" i="10" s="1"/>
  <c r="P14" i="10"/>
  <c r="Y14" i="10"/>
  <c r="Z14" i="10" s="1"/>
  <c r="P181" i="10"/>
  <c r="M181" i="10"/>
  <c r="N181" i="10" s="1"/>
  <c r="O181" i="10" s="1"/>
  <c r="Y181" i="10"/>
  <c r="Z181" i="10" s="1"/>
  <c r="P2" i="10"/>
  <c r="Y2" i="10"/>
  <c r="Z2" i="10" s="1"/>
  <c r="P249" i="10"/>
  <c r="M249" i="10"/>
  <c r="N249" i="10" s="1"/>
  <c r="O249" i="10" s="1"/>
  <c r="Y249" i="10"/>
  <c r="P179" i="10"/>
  <c r="M179" i="10"/>
  <c r="N179" i="10" s="1"/>
  <c r="O179" i="10" s="1"/>
  <c r="Y179" i="10"/>
  <c r="Z179" i="10" s="1"/>
  <c r="P132" i="10"/>
  <c r="M132" i="10"/>
  <c r="N132" i="10" s="1"/>
  <c r="O132" i="10" s="1"/>
  <c r="Y132" i="10"/>
  <c r="Z132" i="10" s="1"/>
  <c r="P170" i="10"/>
  <c r="M170" i="10"/>
  <c r="N170" i="10" s="1"/>
  <c r="O170" i="10" s="1"/>
  <c r="Y170" i="10"/>
  <c r="Z170" i="10" s="1"/>
  <c r="P230" i="10"/>
  <c r="M230" i="10"/>
  <c r="N230" i="10" s="1"/>
  <c r="O230" i="10" s="1"/>
  <c r="Y230" i="10"/>
  <c r="Z230" i="10" s="1"/>
  <c r="P240" i="10"/>
  <c r="M240" i="10"/>
  <c r="N240" i="10" s="1"/>
  <c r="O240" i="10" s="1"/>
  <c r="Y240" i="10"/>
  <c r="Z240" i="10" s="1"/>
  <c r="P143" i="10"/>
  <c r="M143" i="10"/>
  <c r="N143" i="10" s="1"/>
  <c r="O143" i="10" s="1"/>
  <c r="Y143" i="10"/>
  <c r="Z143" i="10" s="1"/>
  <c r="P159" i="10"/>
  <c r="M159" i="10"/>
  <c r="N159" i="10" s="1"/>
  <c r="O159" i="10" s="1"/>
  <c r="P142" i="10"/>
  <c r="M142" i="10"/>
  <c r="N142" i="10" s="1"/>
  <c r="O142" i="10" s="1"/>
  <c r="Y142" i="10"/>
  <c r="P66" i="10"/>
  <c r="M66" i="10"/>
  <c r="N66" i="10" s="1"/>
  <c r="O66" i="10" s="1"/>
  <c r="Y66" i="10"/>
  <c r="Z66" i="10" s="1"/>
  <c r="P202" i="10"/>
  <c r="M202" i="10"/>
  <c r="N202" i="10" s="1"/>
  <c r="O202" i="10" s="1"/>
  <c r="Y202" i="10"/>
  <c r="P50" i="10"/>
  <c r="M50" i="10"/>
  <c r="N50" i="10" s="1"/>
  <c r="O50" i="10" s="1"/>
  <c r="Y50" i="10"/>
  <c r="Z50" i="10" s="1"/>
  <c r="P121" i="10"/>
  <c r="M121" i="10"/>
  <c r="N121" i="10" s="1"/>
  <c r="O121" i="10" s="1"/>
  <c r="Y121" i="10"/>
  <c r="Z121" i="10" s="1"/>
  <c r="P31" i="10"/>
  <c r="M31" i="10"/>
  <c r="N31" i="10" s="1"/>
  <c r="O31" i="10" s="1"/>
  <c r="Y31" i="10"/>
  <c r="Z31" i="10" s="1"/>
  <c r="P21" i="10"/>
  <c r="M21" i="10"/>
  <c r="N21" i="10" s="1"/>
  <c r="O21" i="10" s="1"/>
  <c r="Y21" i="10"/>
  <c r="P213" i="10"/>
  <c r="M213" i="10"/>
  <c r="N213" i="10" s="1"/>
  <c r="O213" i="10" s="1"/>
  <c r="P6" i="10"/>
  <c r="M6" i="10"/>
  <c r="N6" i="10" s="1"/>
  <c r="O6" i="10" s="1"/>
  <c r="Y6" i="10"/>
  <c r="Z6" i="10" s="1"/>
  <c r="P148" i="10"/>
  <c r="Y148" i="10"/>
  <c r="M2" i="10"/>
  <c r="N2" i="10" s="1"/>
  <c r="O2" i="10" s="1"/>
  <c r="M200" i="10"/>
  <c r="N200" i="10" s="1"/>
  <c r="O200" i="10" s="1"/>
  <c r="P200" i="10"/>
  <c r="Y200" i="10"/>
  <c r="M221" i="10"/>
  <c r="N221" i="10" s="1"/>
  <c r="O221" i="10" s="1"/>
  <c r="P221" i="10"/>
  <c r="Y221" i="10"/>
  <c r="Z221" i="10" s="1"/>
  <c r="P203" i="10"/>
  <c r="T203" i="10"/>
  <c r="M203" i="10"/>
  <c r="N203" i="10" s="1"/>
  <c r="O203" i="10" s="1"/>
  <c r="P194" i="10"/>
  <c r="M194" i="10"/>
  <c r="N194" i="10" s="1"/>
  <c r="O194" i="10" s="1"/>
  <c r="T194" i="10"/>
  <c r="Y194" i="10"/>
  <c r="P112" i="10"/>
  <c r="M112" i="10"/>
  <c r="N112" i="10" s="1"/>
  <c r="O112" i="10" s="1"/>
  <c r="Y112" i="10"/>
  <c r="M104" i="10"/>
  <c r="N104" i="10" s="1"/>
  <c r="O104" i="10" s="1"/>
  <c r="P104" i="10"/>
  <c r="Y104" i="10"/>
  <c r="Z104" i="10" s="1"/>
  <c r="M78" i="10"/>
  <c r="N78" i="10" s="1"/>
  <c r="O78" i="10" s="1"/>
  <c r="P78" i="10"/>
  <c r="Y78" i="10"/>
  <c r="Z78" i="10" s="1"/>
  <c r="M162" i="10"/>
  <c r="N162" i="10" s="1"/>
  <c r="O162" i="10" s="1"/>
  <c r="P162" i="10"/>
  <c r="Y162" i="10"/>
  <c r="P129" i="10"/>
  <c r="M129" i="10"/>
  <c r="N129" i="10" s="1"/>
  <c r="O129" i="10" s="1"/>
  <c r="T129" i="10"/>
  <c r="Y129" i="10"/>
  <c r="P65" i="10"/>
  <c r="M65" i="10"/>
  <c r="N65" i="10" s="1"/>
  <c r="O65" i="10" s="1"/>
  <c r="T65" i="10"/>
  <c r="M109" i="10"/>
  <c r="N109" i="10" s="1"/>
  <c r="O109" i="10" s="1"/>
  <c r="P109" i="10"/>
  <c r="Y109" i="10"/>
  <c r="M49" i="10"/>
  <c r="N49" i="10" s="1"/>
  <c r="O49" i="10" s="1"/>
  <c r="P49" i="10"/>
  <c r="Y49" i="10"/>
  <c r="P149" i="10"/>
  <c r="M149" i="10"/>
  <c r="N149" i="10" s="1"/>
  <c r="O149" i="10" s="1"/>
  <c r="Y149" i="10"/>
  <c r="P30" i="10"/>
  <c r="Y30" i="10"/>
  <c r="M125" i="10"/>
  <c r="N125" i="10" s="1"/>
  <c r="O125" i="10" s="1"/>
  <c r="P125" i="10"/>
  <c r="M204" i="10"/>
  <c r="N204" i="10" s="1"/>
  <c r="O204" i="10" s="1"/>
  <c r="P204" i="10"/>
  <c r="Y204" i="10"/>
  <c r="P5" i="10"/>
  <c r="M5" i="10"/>
  <c r="N5" i="10" s="1"/>
  <c r="O5" i="10" s="1"/>
  <c r="P99" i="10"/>
  <c r="M99" i="10"/>
  <c r="N99" i="10" s="1"/>
  <c r="O99" i="10" s="1"/>
  <c r="T99" i="10"/>
  <c r="Y99" i="10"/>
  <c r="Z99" i="10" s="1"/>
  <c r="Y65" i="10"/>
  <c r="Z65" i="10" s="1"/>
  <c r="Z56" i="10"/>
  <c r="W56" i="10"/>
  <c r="Y213" i="10"/>
  <c r="X167" i="10"/>
  <c r="AA167" i="10"/>
  <c r="M148" i="10"/>
  <c r="N148" i="10" s="1"/>
  <c r="O148" i="10" s="1"/>
  <c r="Y232" i="10"/>
  <c r="Z232" i="10" s="1"/>
  <c r="P232" i="10"/>
  <c r="M232" i="10"/>
  <c r="N232" i="10" s="1"/>
  <c r="O232" i="10" s="1"/>
  <c r="Z251" i="10"/>
  <c r="X77" i="10"/>
  <c r="AA77" i="10"/>
  <c r="W110" i="10"/>
  <c r="AA39" i="10"/>
  <c r="T132" i="10"/>
  <c r="M176" i="10"/>
  <c r="N176" i="10" s="1"/>
  <c r="O176" i="10" s="1"/>
  <c r="P176" i="10"/>
  <c r="Y176" i="10"/>
  <c r="Z176" i="10" s="1"/>
  <c r="Y125" i="10"/>
  <c r="X239" i="10"/>
  <c r="T31" i="10"/>
  <c r="M250" i="10"/>
  <c r="N250" i="10" s="1"/>
  <c r="O250" i="10" s="1"/>
  <c r="P250" i="10"/>
  <c r="Y250" i="10"/>
  <c r="X90" i="10"/>
  <c r="AA90" i="10"/>
  <c r="T30" i="10"/>
  <c r="Y203" i="10"/>
  <c r="W36" i="10"/>
  <c r="Z36" i="10"/>
  <c r="AA226" i="10"/>
  <c r="T176" i="10"/>
  <c r="Z177" i="10"/>
  <c r="AA44" i="10"/>
  <c r="W161" i="10"/>
  <c r="W128" i="10"/>
  <c r="Z40" i="10"/>
  <c r="T78" i="10"/>
  <c r="Y252" i="10"/>
  <c r="Z252" i="10" s="1"/>
  <c r="V166" i="10"/>
  <c r="S166" i="10"/>
  <c r="T166" i="10" s="1"/>
  <c r="Y166" i="10"/>
  <c r="Z166" i="10" s="1"/>
  <c r="S220" i="10"/>
  <c r="T220" i="10" s="1"/>
  <c r="Y220" i="10"/>
  <c r="Z220" i="10" s="1"/>
  <c r="V220" i="10"/>
  <c r="S195" i="10"/>
  <c r="T195" i="10" s="1"/>
  <c r="Y195" i="10"/>
  <c r="Z195" i="10" s="1"/>
  <c r="Y188" i="10"/>
  <c r="W188" i="10" s="1"/>
  <c r="S175" i="10"/>
  <c r="T175" i="10" s="1"/>
  <c r="Z175" i="10"/>
  <c r="V175" i="10"/>
  <c r="W175" i="10" s="1"/>
  <c r="S76" i="10"/>
  <c r="T76" i="10" s="1"/>
  <c r="V76" i="10"/>
  <c r="W76" i="10" s="1"/>
  <c r="S73" i="10"/>
  <c r="T73" i="10" s="1"/>
  <c r="Y73" i="10"/>
  <c r="S173" i="10"/>
  <c r="T173" i="10" s="1"/>
  <c r="Y173" i="10"/>
  <c r="Z173" i="10" s="1"/>
  <c r="V173" i="10"/>
  <c r="V61" i="10"/>
  <c r="Y61" i="10"/>
  <c r="Z61" i="10"/>
  <c r="S54" i="10"/>
  <c r="T54" i="10" s="1"/>
  <c r="Y54" i="10"/>
  <c r="Z54" i="10" s="1"/>
  <c r="V54" i="10"/>
  <c r="S35" i="10"/>
  <c r="T35" i="10" s="1"/>
  <c r="Z35" i="10"/>
  <c r="V35" i="10"/>
  <c r="W35" i="10" s="1"/>
  <c r="S24" i="10"/>
  <c r="T24" i="10" s="1"/>
  <c r="Z24" i="10"/>
  <c r="V24" i="10"/>
  <c r="W24" i="10" s="1"/>
  <c r="V16" i="10"/>
  <c r="Y16" i="10"/>
  <c r="Z16" i="10" s="1"/>
  <c r="Y8" i="10"/>
  <c r="S8" i="10"/>
  <c r="T8" i="10" s="1"/>
  <c r="Z8" i="10"/>
  <c r="V8" i="10"/>
  <c r="V146" i="10"/>
  <c r="Y146" i="10"/>
  <c r="Z146" i="10" s="1"/>
  <c r="Z45" i="10"/>
  <c r="Z76" i="10"/>
  <c r="X55" i="10"/>
  <c r="AA55" i="10"/>
  <c r="W154" i="10"/>
  <c r="W192" i="10"/>
  <c r="AA116" i="10"/>
  <c r="X116" i="10"/>
  <c r="W5" i="10"/>
  <c r="W224" i="10"/>
  <c r="T179" i="10"/>
  <c r="T230" i="10"/>
  <c r="T240" i="10"/>
  <c r="T143" i="10"/>
  <c r="T159" i="10"/>
  <c r="T142" i="10"/>
  <c r="T66" i="10"/>
  <c r="T202" i="10"/>
  <c r="T50" i="10"/>
  <c r="T121" i="10"/>
  <c r="T21" i="10"/>
  <c r="T213" i="10"/>
  <c r="T6" i="10"/>
  <c r="T148" i="10"/>
  <c r="S232" i="10"/>
  <c r="T232" i="10" s="1"/>
  <c r="V232" i="10"/>
  <c r="S199" i="10"/>
  <c r="T199" i="10" s="1"/>
  <c r="V199" i="10"/>
  <c r="S216" i="10"/>
  <c r="T216" i="10" s="1"/>
  <c r="S83" i="10"/>
  <c r="T83" i="10" s="1"/>
  <c r="V83" i="10"/>
  <c r="Z83" i="10"/>
  <c r="S114" i="10"/>
  <c r="T114" i="10" s="1"/>
  <c r="V114" i="10"/>
  <c r="S163" i="10"/>
  <c r="T163" i="10" s="1"/>
  <c r="V163" i="10"/>
  <c r="T155" i="10"/>
  <c r="T178" i="10"/>
  <c r="P183" i="10"/>
  <c r="T49" i="10"/>
  <c r="M223" i="10"/>
  <c r="N223" i="10" s="1"/>
  <c r="O223" i="10" s="1"/>
  <c r="Y223" i="10"/>
  <c r="P158" i="10"/>
  <c r="M158" i="10"/>
  <c r="N158" i="10" s="1"/>
  <c r="O158" i="10" s="1"/>
  <c r="Y158" i="10"/>
  <c r="Z158" i="10" s="1"/>
  <c r="T245" i="10"/>
  <c r="P245" i="10"/>
  <c r="M245" i="10"/>
  <c r="N245" i="10" s="1"/>
  <c r="O245" i="10" s="1"/>
  <c r="Y245" i="10"/>
  <c r="Z245" i="10" s="1"/>
  <c r="P171" i="10"/>
  <c r="M171" i="10"/>
  <c r="N171" i="10" s="1"/>
  <c r="O171" i="10" s="1"/>
  <c r="Y171" i="10"/>
  <c r="M209" i="10"/>
  <c r="N209" i="10" s="1"/>
  <c r="O209" i="10" s="1"/>
  <c r="P209" i="10"/>
  <c r="Y209" i="10"/>
  <c r="Z209" i="10" s="1"/>
  <c r="M84" i="10"/>
  <c r="N84" i="10" s="1"/>
  <c r="O84" i="10" s="1"/>
  <c r="P84" i="10"/>
  <c r="Y84" i="10"/>
  <c r="Z84" i="10" s="1"/>
  <c r="M174" i="10"/>
  <c r="N174" i="10" s="1"/>
  <c r="O174" i="10" s="1"/>
  <c r="P174" i="10"/>
  <c r="Y174" i="10"/>
  <c r="Z174" i="10" s="1"/>
  <c r="P126" i="10"/>
  <c r="M126" i="10"/>
  <c r="N126" i="10" s="1"/>
  <c r="O126" i="10" s="1"/>
  <c r="Y126" i="10"/>
  <c r="P150" i="10"/>
  <c r="M150" i="10"/>
  <c r="N150" i="10" s="1"/>
  <c r="O150" i="10" s="1"/>
  <c r="Y150" i="10"/>
  <c r="Z150" i="10" s="1"/>
  <c r="M67" i="10"/>
  <c r="N67" i="10" s="1"/>
  <c r="O67" i="10" s="1"/>
  <c r="P67" i="10"/>
  <c r="Y67" i="10"/>
  <c r="Z67" i="10" s="1"/>
  <c r="M141" i="10"/>
  <c r="N141" i="10" s="1"/>
  <c r="O141" i="10" s="1"/>
  <c r="Y141" i="10"/>
  <c r="Z141" i="10" s="1"/>
  <c r="P52" i="10"/>
  <c r="M52" i="10"/>
  <c r="N52" i="10" s="1"/>
  <c r="O52" i="10" s="1"/>
  <c r="Y52" i="10"/>
  <c r="Z52" i="10" s="1"/>
  <c r="P38" i="10"/>
  <c r="M38" i="10"/>
  <c r="N38" i="10" s="1"/>
  <c r="O38" i="10" s="1"/>
  <c r="Y38" i="10"/>
  <c r="Z38" i="10" s="1"/>
  <c r="P33" i="10"/>
  <c r="M33" i="10"/>
  <c r="N33" i="10" s="1"/>
  <c r="O33" i="10" s="1"/>
  <c r="Y33" i="10"/>
  <c r="Z33" i="10" s="1"/>
  <c r="M22" i="10"/>
  <c r="N22" i="10" s="1"/>
  <c r="O22" i="10" s="1"/>
  <c r="Y22" i="10"/>
  <c r="Z22" i="10" s="1"/>
  <c r="P235" i="10"/>
  <c r="T235" i="10"/>
  <c r="Y235" i="10"/>
  <c r="Z235" i="10" s="1"/>
  <c r="T101" i="10"/>
  <c r="P101" i="10"/>
  <c r="Y101" i="10"/>
  <c r="Z101" i="10" s="1"/>
  <c r="M101" i="10"/>
  <c r="N101" i="10" s="1"/>
  <c r="O101" i="10" s="1"/>
  <c r="P217" i="10"/>
  <c r="Y217" i="10"/>
  <c r="Z217" i="10" s="1"/>
  <c r="M248" i="10"/>
  <c r="N248" i="10" s="1"/>
  <c r="O248" i="10" s="1"/>
  <c r="P248" i="10"/>
  <c r="T248" i="10"/>
  <c r="M91" i="10"/>
  <c r="N91" i="10" s="1"/>
  <c r="O91" i="10" s="1"/>
  <c r="P91" i="10"/>
  <c r="M244" i="10"/>
  <c r="N244" i="10" s="1"/>
  <c r="O244" i="10" s="1"/>
  <c r="P244" i="10"/>
  <c r="M192" i="10"/>
  <c r="N192" i="10" s="1"/>
  <c r="O192" i="10" s="1"/>
  <c r="P192" i="10"/>
  <c r="M86" i="10"/>
  <c r="N86" i="10" s="1"/>
  <c r="O86" i="10" s="1"/>
  <c r="P86" i="10"/>
  <c r="M81" i="10"/>
  <c r="N81" i="10" s="1"/>
  <c r="O81" i="10" s="1"/>
  <c r="P81" i="10"/>
  <c r="M227" i="10"/>
  <c r="N227" i="10" s="1"/>
  <c r="O227" i="10" s="1"/>
  <c r="P227" i="10"/>
  <c r="M75" i="10"/>
  <c r="N75" i="10" s="1"/>
  <c r="O75" i="10" s="1"/>
  <c r="P75" i="10"/>
  <c r="M131" i="10"/>
  <c r="N131" i="10" s="1"/>
  <c r="O131" i="10" s="1"/>
  <c r="P131" i="10"/>
  <c r="M110" i="10"/>
  <c r="N110" i="10" s="1"/>
  <c r="O110" i="10" s="1"/>
  <c r="P110" i="10"/>
  <c r="M45" i="10"/>
  <c r="N45" i="10" s="1"/>
  <c r="O45" i="10" s="1"/>
  <c r="P45" i="10"/>
  <c r="M207" i="10"/>
  <c r="N207" i="10" s="1"/>
  <c r="O207" i="10" s="1"/>
  <c r="P207" i="10"/>
  <c r="M214" i="10"/>
  <c r="N214" i="10" s="1"/>
  <c r="O214" i="10" s="1"/>
  <c r="P214" i="10"/>
  <c r="M18" i="10"/>
  <c r="N18" i="10" s="1"/>
  <c r="O18" i="10" s="1"/>
  <c r="P18" i="10"/>
  <c r="M10" i="10"/>
  <c r="N10" i="10" s="1"/>
  <c r="O10" i="10" s="1"/>
  <c r="X10" i="10" s="1"/>
  <c r="P10" i="10"/>
  <c r="M118" i="10"/>
  <c r="N118" i="10" s="1"/>
  <c r="O118" i="10" s="1"/>
  <c r="P118" i="10"/>
  <c r="M122" i="10"/>
  <c r="N122" i="10" s="1"/>
  <c r="O122" i="10" s="1"/>
  <c r="P122" i="10"/>
  <c r="Z168" i="10"/>
  <c r="Z28" i="10"/>
  <c r="Y248" i="10"/>
  <c r="Z248" i="10" s="1"/>
  <c r="Y75" i="10"/>
  <c r="Y18" i="10"/>
  <c r="Z18" i="10" s="1"/>
  <c r="W197" i="10"/>
  <c r="T214" i="10"/>
  <c r="W71" i="10"/>
  <c r="W17" i="10"/>
  <c r="P141" i="10"/>
  <c r="AA80" i="10"/>
  <c r="Y227" i="10"/>
  <c r="Z227" i="10" s="1"/>
  <c r="Y214" i="10"/>
  <c r="W23" i="10"/>
  <c r="V195" i="10"/>
  <c r="T158" i="10"/>
  <c r="W191" i="10"/>
  <c r="T223" i="10"/>
  <c r="S89" i="10"/>
  <c r="T89" i="10" s="1"/>
  <c r="S147" i="10"/>
  <c r="T147" i="10" s="1"/>
  <c r="S135" i="10"/>
  <c r="T135" i="10" s="1"/>
  <c r="V155" i="10"/>
  <c r="V37" i="10"/>
  <c r="V228" i="10"/>
  <c r="T84" i="10"/>
  <c r="T32" i="10"/>
  <c r="T228" i="10"/>
  <c r="T181" i="10"/>
  <c r="T221" i="10"/>
  <c r="S249" i="10"/>
  <c r="T249" i="10" s="1"/>
  <c r="S170" i="10"/>
  <c r="T170" i="10" s="1"/>
  <c r="V51" i="10"/>
  <c r="W99" i="10"/>
  <c r="T200" i="10"/>
  <c r="T162" i="10"/>
  <c r="M187" i="10"/>
  <c r="N187" i="10" s="1"/>
  <c r="O187" i="10" s="1"/>
  <c r="X187" i="10" s="1"/>
  <c r="P187" i="10"/>
  <c r="P215" i="10"/>
  <c r="M215" i="10"/>
  <c r="N215" i="10" s="1"/>
  <c r="O215" i="10" s="1"/>
  <c r="P64" i="10"/>
  <c r="M64" i="10"/>
  <c r="N64" i="10" s="1"/>
  <c r="O64" i="10" s="1"/>
  <c r="M58" i="10"/>
  <c r="N58" i="10" s="1"/>
  <c r="O58" i="10" s="1"/>
  <c r="P58" i="10"/>
  <c r="M180" i="10"/>
  <c r="N180" i="10" s="1"/>
  <c r="O180" i="10" s="1"/>
  <c r="P180" i="10"/>
  <c r="M119" i="10"/>
  <c r="N119" i="10" s="1"/>
  <c r="O119" i="10" s="1"/>
  <c r="S191" i="10"/>
  <c r="T191" i="10" s="1"/>
  <c r="S116" i="10"/>
  <c r="T116" i="10" s="1"/>
  <c r="S152" i="10"/>
  <c r="T152" i="10" s="1"/>
  <c r="S156" i="10"/>
  <c r="T156" i="10" s="1"/>
  <c r="P246" i="10"/>
  <c r="P239" i="10"/>
  <c r="S85" i="10"/>
  <c r="T85" i="10" s="1"/>
  <c r="S100" i="10"/>
  <c r="T100" i="10" s="1"/>
  <c r="S164" i="10"/>
  <c r="T164" i="10" s="1"/>
  <c r="S161" i="10"/>
  <c r="T161" i="10" s="1"/>
  <c r="P48" i="10"/>
  <c r="W88" i="10"/>
  <c r="W152" i="10"/>
  <c r="T123" i="10"/>
  <c r="T187" i="10"/>
  <c r="S205" i="10"/>
  <c r="T205" i="10" s="1"/>
  <c r="S242" i="10"/>
  <c r="T242" i="10" s="1"/>
  <c r="S218" i="10"/>
  <c r="T218" i="10" s="1"/>
  <c r="S113" i="10"/>
  <c r="T113" i="10" s="1"/>
  <c r="S234" i="10"/>
  <c r="T234" i="10" s="1"/>
  <c r="S224" i="10"/>
  <c r="T224" i="10" s="1"/>
  <c r="M251" i="10"/>
  <c r="N251" i="10" s="1"/>
  <c r="O251" i="10" s="1"/>
  <c r="P251" i="10"/>
  <c r="M177" i="10"/>
  <c r="N177" i="10" s="1"/>
  <c r="O177" i="10" s="1"/>
  <c r="P177" i="10"/>
  <c r="M225" i="10"/>
  <c r="N225" i="10" s="1"/>
  <c r="O225" i="10" s="1"/>
  <c r="P225" i="10"/>
  <c r="M165" i="10"/>
  <c r="N165" i="10" s="1"/>
  <c r="O165" i="10" s="1"/>
  <c r="P165" i="10"/>
  <c r="M185" i="10"/>
  <c r="N185" i="10" s="1"/>
  <c r="O185" i="10" s="1"/>
  <c r="P185" i="10"/>
  <c r="M168" i="10"/>
  <c r="N168" i="10" s="1"/>
  <c r="O168" i="10" s="1"/>
  <c r="P168" i="10"/>
  <c r="M98" i="10"/>
  <c r="N98" i="10" s="1"/>
  <c r="O98" i="10" s="1"/>
  <c r="X98" i="10" s="1"/>
  <c r="P98" i="10"/>
  <c r="M117" i="10"/>
  <c r="N117" i="10" s="1"/>
  <c r="O117" i="10" s="1"/>
  <c r="P117" i="10"/>
  <c r="M72" i="10"/>
  <c r="N72" i="10" s="1"/>
  <c r="O72" i="10" s="1"/>
  <c r="P72" i="10"/>
  <c r="M68" i="10"/>
  <c r="N68" i="10" s="1"/>
  <c r="O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X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M254" i="10"/>
  <c r="N254" i="10" s="1"/>
  <c r="O254" i="10" s="1"/>
  <c r="P254" i="10"/>
  <c r="M145" i="10"/>
  <c r="N145" i="10" s="1"/>
  <c r="O145" i="10" s="1"/>
  <c r="P145" i="10"/>
  <c r="M124" i="10"/>
  <c r="N124" i="10" s="1"/>
  <c r="O124" i="10" s="1"/>
  <c r="X124" i="10" s="1"/>
  <c r="P124" i="10"/>
  <c r="M243" i="10"/>
  <c r="N243" i="10" s="1"/>
  <c r="O243" i="10" s="1"/>
  <c r="P243" i="10"/>
  <c r="M190" i="10"/>
  <c r="N190" i="10" s="1"/>
  <c r="O190" i="10" s="1"/>
  <c r="P190" i="10"/>
  <c r="M241" i="10"/>
  <c r="N241" i="10" s="1"/>
  <c r="O241" i="10" s="1"/>
  <c r="P241" i="10"/>
  <c r="M237" i="10"/>
  <c r="N237" i="10" s="1"/>
  <c r="O237" i="10" s="1"/>
  <c r="P237" i="10"/>
  <c r="M229" i="10"/>
  <c r="N229" i="10" s="1"/>
  <c r="O229" i="10" s="1"/>
  <c r="P229" i="10"/>
  <c r="M96" i="10"/>
  <c r="N96" i="10" s="1"/>
  <c r="O96" i="10" s="1"/>
  <c r="P96" i="10"/>
  <c r="M70" i="10"/>
  <c r="N70" i="10" s="1"/>
  <c r="O70" i="10" s="1"/>
  <c r="P70" i="10"/>
  <c r="M63" i="10"/>
  <c r="N63" i="10" s="1"/>
  <c r="O63" i="10" s="1"/>
  <c r="P63" i="10"/>
  <c r="M201" i="10"/>
  <c r="N201" i="10" s="1"/>
  <c r="O201" i="10" s="1"/>
  <c r="P201" i="10"/>
  <c r="M42" i="10"/>
  <c r="N42" i="10" s="1"/>
  <c r="O42" i="10" s="1"/>
  <c r="P42" i="10"/>
  <c r="M94" i="10"/>
  <c r="N94" i="10" s="1"/>
  <c r="O94" i="10" s="1"/>
  <c r="P94" i="10"/>
  <c r="M26" i="10"/>
  <c r="N26" i="10" s="1"/>
  <c r="O26" i="10" s="1"/>
  <c r="P26" i="10"/>
  <c r="M133" i="10"/>
  <c r="N133" i="10" s="1"/>
  <c r="O133" i="10" s="1"/>
  <c r="P133" i="10"/>
  <c r="M198" i="10"/>
  <c r="N198" i="10" s="1"/>
  <c r="O198" i="10" s="1"/>
  <c r="X198" i="10" s="1"/>
  <c r="P198" i="10"/>
  <c r="M208" i="10"/>
  <c r="N208" i="10" s="1"/>
  <c r="O208" i="10" s="1"/>
  <c r="P208" i="10"/>
  <c r="M138" i="10"/>
  <c r="N138" i="10" s="1"/>
  <c r="O138" i="10" s="1"/>
  <c r="P138" i="10"/>
  <c r="W8" i="10" l="1"/>
  <c r="X219" i="10"/>
  <c r="P42" i="34"/>
  <c r="P122" i="34"/>
  <c r="P22" i="34"/>
  <c r="R22" i="34" s="1"/>
  <c r="P13" i="34"/>
  <c r="R13" i="34" s="1"/>
  <c r="P58" i="34"/>
  <c r="R58" i="34" s="1"/>
  <c r="P74" i="34"/>
  <c r="R74" i="34" s="1"/>
  <c r="P106" i="34"/>
  <c r="R106" i="34" s="1"/>
  <c r="P90" i="34"/>
  <c r="R90" i="34" s="1"/>
  <c r="P32" i="34"/>
  <c r="R32" i="34" s="1"/>
  <c r="W18" i="10"/>
  <c r="X18" i="10" s="1"/>
  <c r="Q16" i="34"/>
  <c r="Q62" i="34"/>
  <c r="P51" i="34"/>
  <c r="R51" i="34" s="1"/>
  <c r="P67" i="34"/>
  <c r="R67" i="34" s="1"/>
  <c r="P83" i="34"/>
  <c r="R83" i="34" s="1"/>
  <c r="P99" i="34"/>
  <c r="R99" i="34" s="1"/>
  <c r="P115" i="34"/>
  <c r="P131" i="34"/>
  <c r="R131" i="34" s="1"/>
  <c r="P117" i="34"/>
  <c r="R117" i="34" s="1"/>
  <c r="P53" i="34"/>
  <c r="R53" i="34" s="1"/>
  <c r="P133" i="34"/>
  <c r="P69" i="34"/>
  <c r="P85" i="34"/>
  <c r="R85" i="34" s="1"/>
  <c r="P101" i="34"/>
  <c r="R101" i="34" s="1"/>
  <c r="W32" i="10"/>
  <c r="W205" i="10"/>
  <c r="Q21" i="34"/>
  <c r="W173" i="10"/>
  <c r="W138" i="10"/>
  <c r="Q40" i="34"/>
  <c r="Q117" i="34"/>
  <c r="Q61" i="34"/>
  <c r="Q102" i="34"/>
  <c r="P48" i="34"/>
  <c r="P64" i="34"/>
  <c r="R64" i="34" s="1"/>
  <c r="P128" i="34"/>
  <c r="R128" i="34" s="1"/>
  <c r="P80" i="34"/>
  <c r="P96" i="34"/>
  <c r="R96" i="34" s="1"/>
  <c r="P112" i="34"/>
  <c r="R112" i="34" s="1"/>
  <c r="W157" i="10"/>
  <c r="AA157" i="10" s="1"/>
  <c r="Q111" i="34"/>
  <c r="Q86" i="34"/>
  <c r="X53" i="10"/>
  <c r="P46" i="34"/>
  <c r="R46" i="34" s="1"/>
  <c r="P78" i="34"/>
  <c r="R78" i="34" s="1"/>
  <c r="P126" i="34"/>
  <c r="P36" i="34"/>
  <c r="P94" i="34"/>
  <c r="P7" i="34"/>
  <c r="P62" i="34"/>
  <c r="R62" i="34" s="1"/>
  <c r="P110" i="34"/>
  <c r="R110" i="34" s="1"/>
  <c r="P26" i="34"/>
  <c r="R26" i="34" s="1"/>
  <c r="W130" i="10"/>
  <c r="AA130" i="10" s="1"/>
  <c r="W73" i="10"/>
  <c r="AA93" i="10"/>
  <c r="R6" i="34"/>
  <c r="Q6" i="34"/>
  <c r="Q134" i="34"/>
  <c r="P23" i="34"/>
  <c r="R23" i="34" s="1"/>
  <c r="P107" i="34"/>
  <c r="P91" i="34"/>
  <c r="P43" i="34"/>
  <c r="P14" i="34"/>
  <c r="P59" i="34"/>
  <c r="R59" i="34" s="1"/>
  <c r="P33" i="34"/>
  <c r="P75" i="34"/>
  <c r="R75" i="34" s="1"/>
  <c r="P123" i="34"/>
  <c r="R123" i="34" s="1"/>
  <c r="P9" i="34"/>
  <c r="P37" i="34"/>
  <c r="P79" i="34"/>
  <c r="R79" i="34" s="1"/>
  <c r="P27" i="34"/>
  <c r="R27" i="34" s="1"/>
  <c r="P95" i="34"/>
  <c r="P111" i="34"/>
  <c r="R111" i="34" s="1"/>
  <c r="P63" i="34"/>
  <c r="R63" i="34" s="1"/>
  <c r="P127" i="34"/>
  <c r="R127" i="34" s="1"/>
  <c r="P47" i="34"/>
  <c r="R47" i="34" s="1"/>
  <c r="P12" i="34"/>
  <c r="R12" i="34" s="1"/>
  <c r="P50" i="34"/>
  <c r="R50" i="34" s="1"/>
  <c r="P130" i="34"/>
  <c r="P66" i="34"/>
  <c r="R66" i="34" s="1"/>
  <c r="P82" i="34"/>
  <c r="P98" i="34"/>
  <c r="R98" i="34" s="1"/>
  <c r="P2" i="34"/>
  <c r="R2" i="34" s="1"/>
  <c r="P114" i="34"/>
  <c r="R114" i="34" s="1"/>
  <c r="X26" i="10"/>
  <c r="Q114" i="34"/>
  <c r="Q13" i="34"/>
  <c r="Q64" i="34"/>
  <c r="Q41" i="34"/>
  <c r="Q53" i="34"/>
  <c r="Q96" i="34"/>
  <c r="Q113" i="34"/>
  <c r="X241" i="10"/>
  <c r="X180" i="10"/>
  <c r="W86" i="10"/>
  <c r="AA86" i="10" s="1"/>
  <c r="X46" i="10"/>
  <c r="W58" i="10"/>
  <c r="AA58" i="10" s="1"/>
  <c r="P102" i="34"/>
  <c r="R102" i="34" s="1"/>
  <c r="P18" i="34"/>
  <c r="R18" i="34" s="1"/>
  <c r="P8" i="34"/>
  <c r="R8" i="34" s="1"/>
  <c r="P54" i="34"/>
  <c r="R54" i="34" s="1"/>
  <c r="P70" i="34"/>
  <c r="P28" i="34"/>
  <c r="R28" i="34" s="1"/>
  <c r="P118" i="34"/>
  <c r="P15" i="34"/>
  <c r="P38" i="34"/>
  <c r="P86" i="34"/>
  <c r="R86" i="34" s="1"/>
  <c r="Q51" i="34"/>
  <c r="Q123" i="34"/>
  <c r="W139" i="10"/>
  <c r="X139" i="10" s="1"/>
  <c r="P121" i="34"/>
  <c r="P57" i="34"/>
  <c r="R57" i="34" s="1"/>
  <c r="P105" i="34"/>
  <c r="P5" i="34"/>
  <c r="P73" i="34"/>
  <c r="P89" i="34"/>
  <c r="P31" i="34"/>
  <c r="P21" i="34"/>
  <c r="R21" i="34" s="1"/>
  <c r="P41" i="34"/>
  <c r="R41" i="34" s="1"/>
  <c r="W133" i="10"/>
  <c r="AA133" i="10" s="1"/>
  <c r="P136" i="34"/>
  <c r="Q67" i="34"/>
  <c r="Q129" i="34"/>
  <c r="Q56" i="34"/>
  <c r="Q99" i="34"/>
  <c r="W108" i="10"/>
  <c r="AA48" i="10"/>
  <c r="P65" i="34"/>
  <c r="P49" i="34"/>
  <c r="P81" i="34"/>
  <c r="R81" i="34" s="1"/>
  <c r="P97" i="34"/>
  <c r="P113" i="34"/>
  <c r="R113" i="34" s="1"/>
  <c r="P129" i="34"/>
  <c r="R129" i="34" s="1"/>
  <c r="W240" i="10"/>
  <c r="X240" i="10" s="1"/>
  <c r="Q83" i="34"/>
  <c r="W119" i="10"/>
  <c r="AA119" i="10" s="1"/>
  <c r="P87" i="34"/>
  <c r="P16" i="34"/>
  <c r="R16" i="34" s="1"/>
  <c r="P103" i="34"/>
  <c r="P19" i="34"/>
  <c r="R19" i="34" s="1"/>
  <c r="P29" i="34"/>
  <c r="P119" i="34"/>
  <c r="P39" i="34"/>
  <c r="P55" i="34"/>
  <c r="P11" i="34"/>
  <c r="P71" i="34"/>
  <c r="R71" i="34" s="1"/>
  <c r="W248" i="10"/>
  <c r="W122" i="10"/>
  <c r="AA122" i="10" s="1"/>
  <c r="W135" i="10"/>
  <c r="W230" i="10"/>
  <c r="AA230" i="10" s="1"/>
  <c r="Q66" i="34"/>
  <c r="Q127" i="34"/>
  <c r="Q75" i="34"/>
  <c r="Q35" i="34"/>
  <c r="R35" i="34"/>
  <c r="Q137" i="34"/>
  <c r="X60" i="10"/>
  <c r="X117" i="10"/>
  <c r="AA212" i="10"/>
  <c r="W84" i="10"/>
  <c r="X84" i="10" s="1"/>
  <c r="Q22" i="34"/>
  <c r="Q46" i="34"/>
  <c r="Q58" i="34"/>
  <c r="Q19" i="34"/>
  <c r="Q135" i="34"/>
  <c r="X151" i="10"/>
  <c r="AA151" i="10"/>
  <c r="AA20" i="10"/>
  <c r="W246" i="10"/>
  <c r="W145" i="10"/>
  <c r="AA145" i="10" s="1"/>
  <c r="X72" i="10"/>
  <c r="W106" i="10"/>
  <c r="X106" i="10" s="1"/>
  <c r="X58" i="10"/>
  <c r="W100" i="10"/>
  <c r="X243" i="10"/>
  <c r="X64" i="10"/>
  <c r="X62" i="10"/>
  <c r="W245" i="10"/>
  <c r="X245" i="10" s="1"/>
  <c r="W233" i="10"/>
  <c r="X233" i="10" s="1"/>
  <c r="W102" i="10"/>
  <c r="X102" i="10" s="1"/>
  <c r="Z254" i="10"/>
  <c r="W79" i="10"/>
  <c r="X242" i="10"/>
  <c r="X160" i="10"/>
  <c r="X206" i="10"/>
  <c r="W158" i="10"/>
  <c r="X158" i="10" s="1"/>
  <c r="X123" i="10"/>
  <c r="AA123" i="10"/>
  <c r="X34" i="10"/>
  <c r="X118" i="10"/>
  <c r="W196" i="10"/>
  <c r="X196" i="10" s="1"/>
  <c r="Z86" i="10"/>
  <c r="W19" i="10"/>
  <c r="AA19" i="10" s="1"/>
  <c r="W14" i="10"/>
  <c r="X14" i="10" s="1"/>
  <c r="W83" i="10"/>
  <c r="X83" i="10" s="1"/>
  <c r="X185" i="10"/>
  <c r="W176" i="10"/>
  <c r="X176" i="10" s="1"/>
  <c r="AA120" i="10"/>
  <c r="X120" i="10"/>
  <c r="AA147" i="10"/>
  <c r="X29" i="10"/>
  <c r="W136" i="10"/>
  <c r="X136" i="10" s="1"/>
  <c r="W27" i="10"/>
  <c r="W210" i="10"/>
  <c r="X210" i="10" s="1"/>
  <c r="W22" i="10"/>
  <c r="X22" i="10" s="1"/>
  <c r="W113" i="10"/>
  <c r="W91" i="10"/>
  <c r="X3" i="10"/>
  <c r="W184" i="10"/>
  <c r="W82" i="10"/>
  <c r="W211" i="10"/>
  <c r="X211" i="10" s="1"/>
  <c r="W189" i="10"/>
  <c r="AA189" i="10" s="1"/>
  <c r="X130" i="10"/>
  <c r="X94" i="10"/>
  <c r="W234" i="10"/>
  <c r="W111" i="10"/>
  <c r="AA111" i="10" s="1"/>
  <c r="X7" i="10"/>
  <c r="X68" i="10"/>
  <c r="X225" i="10"/>
  <c r="W144" i="10"/>
  <c r="X144" i="10" s="1"/>
  <c r="AA105" i="10"/>
  <c r="AA156" i="10"/>
  <c r="X165" i="10"/>
  <c r="W218" i="10"/>
  <c r="W74" i="10"/>
  <c r="X237" i="10"/>
  <c r="AA237" i="10"/>
  <c r="X85" i="10"/>
  <c r="AA85" i="10"/>
  <c r="AA234" i="10"/>
  <c r="X234" i="10"/>
  <c r="W215" i="10"/>
  <c r="AA215" i="10" s="1"/>
  <c r="W252" i="10"/>
  <c r="X252" i="10" s="1"/>
  <c r="W195" i="10"/>
  <c r="AA195" i="10" s="1"/>
  <c r="W50" i="10"/>
  <c r="AA50" i="10" s="1"/>
  <c r="W166" i="10"/>
  <c r="AA166" i="10" s="1"/>
  <c r="W170" i="10"/>
  <c r="AA170" i="10" s="1"/>
  <c r="W87" i="10"/>
  <c r="W103" i="10"/>
  <c r="AA103" i="10" s="1"/>
  <c r="Z134" i="10"/>
  <c r="W134" i="10"/>
  <c r="X201" i="10"/>
  <c r="X190" i="10"/>
  <c r="X177" i="10"/>
  <c r="X168" i="10"/>
  <c r="AA62" i="10"/>
  <c r="X208" i="10"/>
  <c r="W6" i="10"/>
  <c r="W179" i="10"/>
  <c r="AA179" i="10" s="1"/>
  <c r="W31" i="10"/>
  <c r="W42" i="10"/>
  <c r="AA42" i="10" s="1"/>
  <c r="W238" i="10"/>
  <c r="W51" i="10"/>
  <c r="X51" i="10" s="1"/>
  <c r="W228" i="10"/>
  <c r="AA228" i="10" s="1"/>
  <c r="X140" i="10"/>
  <c r="Z244" i="10"/>
  <c r="W244" i="10"/>
  <c r="W69" i="10"/>
  <c r="W201" i="10"/>
  <c r="AA201" i="10" s="1"/>
  <c r="X186" i="10"/>
  <c r="AA186" i="10"/>
  <c r="W63" i="10"/>
  <c r="AA63" i="10" s="1"/>
  <c r="W52" i="10"/>
  <c r="X52" i="10" s="1"/>
  <c r="W174" i="10"/>
  <c r="AA174" i="10" s="1"/>
  <c r="X97" i="10"/>
  <c r="AA97" i="10"/>
  <c r="W101" i="10"/>
  <c r="AA101" i="10" s="1"/>
  <c r="X254" i="10"/>
  <c r="W4" i="10"/>
  <c r="AA4" i="10" s="1"/>
  <c r="W11" i="10"/>
  <c r="W81" i="10"/>
  <c r="AA81" i="10" s="1"/>
  <c r="Z96" i="10"/>
  <c r="AA40" i="10"/>
  <c r="X40" i="10"/>
  <c r="X137" i="10"/>
  <c r="AA137" i="10"/>
  <c r="W222" i="10"/>
  <c r="Z188" i="10"/>
  <c r="Z13" i="10"/>
  <c r="W13" i="10"/>
  <c r="W12" i="10"/>
  <c r="W232" i="10"/>
  <c r="AA232" i="10" s="1"/>
  <c r="W61" i="10"/>
  <c r="AA61" i="10" s="1"/>
  <c r="W70" i="10"/>
  <c r="AA70" i="10" s="1"/>
  <c r="W163" i="10"/>
  <c r="AA163" i="10" s="1"/>
  <c r="W220" i="10"/>
  <c r="W172" i="10"/>
  <c r="W107" i="10"/>
  <c r="X253" i="10"/>
  <c r="AA253" i="10"/>
  <c r="W229" i="10"/>
  <c r="AA229" i="10" s="1"/>
  <c r="W95" i="10"/>
  <c r="W207" i="10"/>
  <c r="W33" i="10"/>
  <c r="AA33" i="10" s="1"/>
  <c r="X133" i="10"/>
  <c r="X96" i="10"/>
  <c r="W43" i="10"/>
  <c r="X43" i="10" s="1"/>
  <c r="X157" i="10"/>
  <c r="AA236" i="10"/>
  <c r="W41" i="10"/>
  <c r="X127" i="10"/>
  <c r="AA127" i="10"/>
  <c r="W47" i="10"/>
  <c r="Z237" i="10"/>
  <c r="X89" i="10"/>
  <c r="AA89" i="10"/>
  <c r="AA28" i="10"/>
  <c r="X28" i="10"/>
  <c r="X115" i="10"/>
  <c r="AA115" i="10"/>
  <c r="AA164" i="10"/>
  <c r="W92" i="10"/>
  <c r="AA92" i="10" s="1"/>
  <c r="W178" i="10"/>
  <c r="AA178" i="10" s="1"/>
  <c r="AA160" i="10"/>
  <c r="W25" i="10"/>
  <c r="W57" i="10"/>
  <c r="AA188" i="10"/>
  <c r="X188" i="10"/>
  <c r="AA73" i="10"/>
  <c r="X73" i="10"/>
  <c r="X131" i="10"/>
  <c r="AA131" i="10"/>
  <c r="AA152" i="10"/>
  <c r="X152" i="10"/>
  <c r="X135" i="10"/>
  <c r="AA135" i="10"/>
  <c r="X128" i="10"/>
  <c r="AA128" i="10"/>
  <c r="AA35" i="10"/>
  <c r="X35" i="10"/>
  <c r="X88" i="10"/>
  <c r="AA88" i="10"/>
  <c r="AA99" i="10"/>
  <c r="X99" i="10"/>
  <c r="AA248" i="10"/>
  <c r="X248" i="10"/>
  <c r="AA76" i="10"/>
  <c r="X76" i="10"/>
  <c r="X31" i="10"/>
  <c r="AA31" i="10"/>
  <c r="Z250" i="10"/>
  <c r="W250" i="10"/>
  <c r="X15" i="10"/>
  <c r="AA15" i="10"/>
  <c r="Z204" i="10"/>
  <c r="W204" i="10"/>
  <c r="W148" i="10"/>
  <c r="Z148" i="10"/>
  <c r="X6" i="10"/>
  <c r="AA6" i="10"/>
  <c r="AA197" i="10"/>
  <c r="X197" i="10"/>
  <c r="W146" i="10"/>
  <c r="W54" i="10"/>
  <c r="X66" i="10"/>
  <c r="AA66" i="10"/>
  <c r="X36" i="10"/>
  <c r="AA36" i="10"/>
  <c r="W221" i="10"/>
  <c r="AA32" i="10"/>
  <c r="X32" i="10"/>
  <c r="Z109" i="10"/>
  <c r="W109" i="10"/>
  <c r="X23" i="10"/>
  <c r="AA23" i="10"/>
  <c r="X50" i="10"/>
  <c r="Z171" i="10"/>
  <c r="W171" i="10"/>
  <c r="X181" i="10"/>
  <c r="AA181" i="10"/>
  <c r="X224" i="10"/>
  <c r="AA224" i="10"/>
  <c r="AA8" i="10"/>
  <c r="X8" i="10"/>
  <c r="AA175" i="10"/>
  <c r="X175" i="10"/>
  <c r="X166" i="10"/>
  <c r="X159" i="10"/>
  <c r="AA159" i="10"/>
  <c r="X216" i="10"/>
  <c r="AA216" i="10"/>
  <c r="W213" i="10"/>
  <c r="Z213" i="10"/>
  <c r="W37" i="10"/>
  <c r="W214" i="10"/>
  <c r="Z214" i="10"/>
  <c r="AA183" i="10"/>
  <c r="X183" i="10"/>
  <c r="W217" i="10"/>
  <c r="W114" i="10"/>
  <c r="X5" i="10"/>
  <c r="AA5" i="10"/>
  <c r="W143" i="10"/>
  <c r="W121" i="10"/>
  <c r="Z203" i="10"/>
  <c r="W203" i="10"/>
  <c r="X56" i="10"/>
  <c r="AA56" i="10"/>
  <c r="Z49" i="10"/>
  <c r="W49" i="10"/>
  <c r="W155" i="10"/>
  <c r="X108" i="10"/>
  <c r="AA108" i="10"/>
  <c r="W126" i="10"/>
  <c r="Z126" i="10"/>
  <c r="W150" i="10"/>
  <c r="X161" i="10"/>
  <c r="AA161" i="10"/>
  <c r="W67" i="10"/>
  <c r="W38" i="10"/>
  <c r="X251" i="10"/>
  <c r="AA251" i="10"/>
  <c r="X153" i="10"/>
  <c r="AA153" i="10"/>
  <c r="W132" i="10"/>
  <c r="AA158" i="10"/>
  <c r="W104" i="10"/>
  <c r="Z30" i="10"/>
  <c r="W30" i="10"/>
  <c r="Z200" i="10"/>
  <c r="W200" i="10"/>
  <c r="Z202" i="10"/>
  <c r="W202" i="10"/>
  <c r="AA83" i="10"/>
  <c r="Z112" i="10"/>
  <c r="W112" i="10"/>
  <c r="Z249" i="10"/>
  <c r="W249" i="10"/>
  <c r="W235" i="10"/>
  <c r="X173" i="10"/>
  <c r="AA173" i="10"/>
  <c r="W2" i="10"/>
  <c r="AA233" i="10"/>
  <c r="Z149" i="10"/>
  <c r="W149" i="10"/>
  <c r="Z129" i="10"/>
  <c r="W129" i="10"/>
  <c r="Z21" i="10"/>
  <c r="W21" i="10"/>
  <c r="Z59" i="10"/>
  <c r="W59" i="10"/>
  <c r="Z223" i="10"/>
  <c r="W223" i="10"/>
  <c r="W75" i="10"/>
  <c r="Z75" i="10"/>
  <c r="X193" i="10"/>
  <c r="AA193" i="10"/>
  <c r="W16" i="10"/>
  <c r="W141" i="10"/>
  <c r="X192" i="10"/>
  <c r="AA192" i="10"/>
  <c r="X24" i="10"/>
  <c r="AA24" i="10"/>
  <c r="Z194" i="10"/>
  <c r="W194" i="10"/>
  <c r="AA191" i="10"/>
  <c r="X191" i="10"/>
  <c r="X17" i="10"/>
  <c r="AA17" i="10"/>
  <c r="W209" i="10"/>
  <c r="W227" i="10"/>
  <c r="AA220" i="10"/>
  <c r="X220" i="10"/>
  <c r="AA71" i="10"/>
  <c r="X71" i="10"/>
  <c r="W78" i="10"/>
  <c r="W199" i="10"/>
  <c r="AA154" i="10"/>
  <c r="X154" i="10"/>
  <c r="X45" i="10"/>
  <c r="AA45" i="10"/>
  <c r="Z73" i="10"/>
  <c r="W65" i="10"/>
  <c r="X231" i="10"/>
  <c r="AA231" i="10"/>
  <c r="Z125" i="10"/>
  <c r="W125" i="10"/>
  <c r="X110" i="10"/>
  <c r="AA110" i="10"/>
  <c r="Z162" i="10"/>
  <c r="W162" i="10"/>
  <c r="Z142" i="10"/>
  <c r="W142" i="10"/>
  <c r="R39" i="34" l="1"/>
  <c r="Q39" i="34"/>
  <c r="R65" i="34"/>
  <c r="Q65" i="34"/>
  <c r="Q70" i="34"/>
  <c r="R70" i="34"/>
  <c r="R69" i="34"/>
  <c r="Q69" i="34"/>
  <c r="R105" i="34"/>
  <c r="Q105" i="34"/>
  <c r="R91" i="34"/>
  <c r="Q91" i="34"/>
  <c r="R7" i="34"/>
  <c r="Q7" i="34"/>
  <c r="Q50" i="34"/>
  <c r="Q133" i="34"/>
  <c r="R133" i="34"/>
  <c r="R118" i="34"/>
  <c r="Q118" i="34"/>
  <c r="Q43" i="34"/>
  <c r="R43" i="34"/>
  <c r="AA245" i="10"/>
  <c r="R94" i="34"/>
  <c r="Q94" i="34"/>
  <c r="Q81" i="34"/>
  <c r="R121" i="34"/>
  <c r="Q121" i="34"/>
  <c r="R36" i="34"/>
  <c r="Q36" i="34"/>
  <c r="X138" i="10"/>
  <c r="AA138" i="10"/>
  <c r="R14" i="34"/>
  <c r="Q14" i="34"/>
  <c r="R95" i="34"/>
  <c r="Q95" i="34"/>
  <c r="Q128" i="34"/>
  <c r="Q115" i="34"/>
  <c r="R115" i="34"/>
  <c r="R49" i="34"/>
  <c r="Q49" i="34"/>
  <c r="R107" i="34"/>
  <c r="Q107" i="34"/>
  <c r="R9" i="34"/>
  <c r="Q9" i="34"/>
  <c r="Q2" i="34"/>
  <c r="Q8" i="34"/>
  <c r="R48" i="34"/>
  <c r="Q48" i="34"/>
  <c r="X205" i="10"/>
  <c r="AA205" i="10"/>
  <c r="R122" i="34"/>
  <c r="Q122" i="34"/>
  <c r="Q29" i="34"/>
  <c r="R29" i="34"/>
  <c r="AA139" i="10"/>
  <c r="X103" i="10"/>
  <c r="X230" i="10"/>
  <c r="Q54" i="34"/>
  <c r="X61" i="10"/>
  <c r="AA18" i="10"/>
  <c r="AA84" i="10"/>
  <c r="AA240" i="10"/>
  <c r="X111" i="10"/>
  <c r="X119" i="10"/>
  <c r="Q79" i="34"/>
  <c r="R82" i="34"/>
  <c r="Q82" i="34"/>
  <c r="Q78" i="34"/>
  <c r="Q90" i="34"/>
  <c r="R42" i="34"/>
  <c r="Q42" i="34"/>
  <c r="R89" i="34"/>
  <c r="Q89" i="34"/>
  <c r="R73" i="34"/>
  <c r="Q73" i="34"/>
  <c r="Q110" i="34"/>
  <c r="Q87" i="34"/>
  <c r="R87" i="34"/>
  <c r="R80" i="34"/>
  <c r="Q80" i="34"/>
  <c r="Q47" i="34"/>
  <c r="Q85" i="34"/>
  <c r="X179" i="10"/>
  <c r="AA196" i="10"/>
  <c r="X86" i="10"/>
  <c r="Q32" i="34"/>
  <c r="Q26" i="34"/>
  <c r="R119" i="34"/>
  <c r="Q119" i="34"/>
  <c r="Q5" i="34"/>
  <c r="R5" i="34"/>
  <c r="R103" i="34"/>
  <c r="Q103" i="34"/>
  <c r="Q12" i="34"/>
  <c r="R126" i="34"/>
  <c r="Q126" i="34"/>
  <c r="Q63" i="34"/>
  <c r="AA136" i="10"/>
  <c r="Q131" i="34"/>
  <c r="Q28" i="34"/>
  <c r="Q101" i="34"/>
  <c r="X4" i="10"/>
  <c r="R136" i="34"/>
  <c r="Q136" i="34"/>
  <c r="Q27" i="34"/>
  <c r="Q37" i="34"/>
  <c r="R37" i="34"/>
  <c r="Q18" i="34"/>
  <c r="Q74" i="34"/>
  <c r="AA22" i="10"/>
  <c r="X122" i="10"/>
  <c r="X145" i="10"/>
  <c r="R11" i="34"/>
  <c r="Q11" i="34"/>
  <c r="R38" i="34"/>
  <c r="Q38" i="34"/>
  <c r="Q98" i="34"/>
  <c r="Q71" i="34"/>
  <c r="Q55" i="34"/>
  <c r="R55" i="34"/>
  <c r="Q97" i="34"/>
  <c r="R97" i="34"/>
  <c r="R31" i="34"/>
  <c r="Q31" i="34"/>
  <c r="R15" i="34"/>
  <c r="Q15" i="34"/>
  <c r="Q59" i="34"/>
  <c r="R130" i="34"/>
  <c r="Q130" i="34"/>
  <c r="R33" i="34"/>
  <c r="Q33" i="34"/>
  <c r="Q57" i="34"/>
  <c r="Q23" i="34"/>
  <c r="Q112" i="34"/>
  <c r="Q106" i="34"/>
  <c r="AA100" i="10"/>
  <c r="X100" i="10"/>
  <c r="X228" i="10"/>
  <c r="X27" i="10"/>
  <c r="AA27" i="10"/>
  <c r="X82" i="10"/>
  <c r="AA82" i="10"/>
  <c r="AA218" i="10"/>
  <c r="X218" i="10"/>
  <c r="X170" i="10"/>
  <c r="X232" i="10"/>
  <c r="AA79" i="10"/>
  <c r="X79" i="10"/>
  <c r="X189" i="10"/>
  <c r="X101" i="10"/>
  <c r="AA14" i="10"/>
  <c r="X70" i="10"/>
  <c r="AA106" i="10"/>
  <c r="AA176" i="10"/>
  <c r="AA144" i="10"/>
  <c r="X19" i="10"/>
  <c r="AA210" i="10"/>
  <c r="X91" i="10"/>
  <c r="AA91" i="10"/>
  <c r="X74" i="10"/>
  <c r="AA74" i="10"/>
  <c r="X246" i="10"/>
  <c r="AA246" i="10"/>
  <c r="AA113" i="10"/>
  <c r="X113" i="10"/>
  <c r="X184" i="10"/>
  <c r="AA184" i="10"/>
  <c r="X163" i="10"/>
  <c r="AA211" i="10"/>
  <c r="AA102" i="10"/>
  <c r="AA11" i="10"/>
  <c r="X11" i="10"/>
  <c r="AA51" i="10"/>
  <c r="AA252" i="10"/>
  <c r="X174" i="10"/>
  <c r="X13" i="10"/>
  <c r="AA13" i="10"/>
  <c r="X47" i="10"/>
  <c r="AA47" i="10"/>
  <c r="AA207" i="10"/>
  <c r="X207" i="10"/>
  <c r="X178" i="10"/>
  <c r="X92" i="10"/>
  <c r="AA43" i="10"/>
  <c r="AA41" i="10"/>
  <c r="X41" i="10"/>
  <c r="X229" i="10"/>
  <c r="X244" i="10"/>
  <c r="AA244" i="10"/>
  <c r="AA52" i="10"/>
  <c r="X33" i="10"/>
  <c r="X107" i="10"/>
  <c r="AA107" i="10"/>
  <c r="X63" i="10"/>
  <c r="AA87" i="10"/>
  <c r="X87" i="10"/>
  <c r="X25" i="10"/>
  <c r="AA25" i="10"/>
  <c r="AA12" i="10"/>
  <c r="X12" i="10"/>
  <c r="X42" i="10"/>
  <c r="X81" i="10"/>
  <c r="X238" i="10"/>
  <c r="AA238" i="10"/>
  <c r="X195" i="10"/>
  <c r="X95" i="10"/>
  <c r="AA95" i="10"/>
  <c r="X215" i="10"/>
  <c r="X134" i="10"/>
  <c r="AA134" i="10"/>
  <c r="X222" i="10"/>
  <c r="AA222" i="10"/>
  <c r="AA69" i="10"/>
  <c r="X69" i="10"/>
  <c r="AA172" i="10"/>
  <c r="X172" i="10"/>
  <c r="X57" i="10"/>
  <c r="AA57" i="10"/>
  <c r="X249" i="10"/>
  <c r="AA249" i="10"/>
  <c r="X214" i="10"/>
  <c r="AA214" i="10"/>
  <c r="AA204" i="10"/>
  <c r="X204" i="10"/>
  <c r="X104" i="10"/>
  <c r="AA104" i="10"/>
  <c r="AA54" i="10"/>
  <c r="X54" i="10"/>
  <c r="X199" i="10"/>
  <c r="AA199" i="10"/>
  <c r="AA2" i="10"/>
  <c r="X2" i="10"/>
  <c r="AA227" i="10"/>
  <c r="X227" i="10"/>
  <c r="X125" i="10"/>
  <c r="AA125" i="10"/>
  <c r="X209" i="10"/>
  <c r="AA209" i="10"/>
  <c r="AA16" i="10"/>
  <c r="X16" i="10"/>
  <c r="X37" i="10"/>
  <c r="AA37" i="10"/>
  <c r="X223" i="10"/>
  <c r="AA223" i="10"/>
  <c r="AA59" i="10"/>
  <c r="X59" i="10"/>
  <c r="X65" i="10"/>
  <c r="AA65" i="10"/>
  <c r="X129" i="10"/>
  <c r="AA129" i="10"/>
  <c r="AA114" i="10"/>
  <c r="X114" i="10"/>
  <c r="X109" i="10"/>
  <c r="AA109" i="10"/>
  <c r="AA30" i="10"/>
  <c r="X30" i="10"/>
  <c r="AA194" i="10"/>
  <c r="X194" i="10"/>
  <c r="AA121" i="10"/>
  <c r="X121" i="10"/>
  <c r="X235" i="10"/>
  <c r="AA235" i="10"/>
  <c r="AA78" i="10"/>
  <c r="X78" i="10"/>
  <c r="X150" i="10"/>
  <c r="AA150" i="10"/>
  <c r="AA132" i="10"/>
  <c r="X132" i="10"/>
  <c r="X126" i="10"/>
  <c r="AA126" i="10"/>
  <c r="X149" i="10"/>
  <c r="AA149" i="10"/>
  <c r="AA202" i="10"/>
  <c r="X202" i="10"/>
  <c r="AA67" i="10"/>
  <c r="X67" i="10"/>
  <c r="X162" i="10"/>
  <c r="AA162" i="10"/>
  <c r="AA143" i="10"/>
  <c r="X143" i="10"/>
  <c r="X49" i="10"/>
  <c r="AA49" i="10"/>
  <c r="AA146" i="10"/>
  <c r="X146" i="10"/>
  <c r="AA21" i="10"/>
  <c r="X21" i="10"/>
  <c r="X171" i="10"/>
  <c r="AA171" i="10"/>
  <c r="X112" i="10"/>
  <c r="AA112" i="10"/>
  <c r="X213" i="10"/>
  <c r="AA213" i="10"/>
  <c r="X250" i="10"/>
  <c r="AA250" i="10"/>
  <c r="AA38" i="10"/>
  <c r="X38" i="10"/>
  <c r="X217" i="10"/>
  <c r="AA217" i="10"/>
  <c r="X142" i="10"/>
  <c r="AA142" i="10"/>
  <c r="AA141" i="10"/>
  <c r="X141" i="10"/>
  <c r="AA75" i="10"/>
  <c r="X75" i="10"/>
  <c r="X200" i="10"/>
  <c r="AA200" i="10"/>
  <c r="X155" i="10"/>
  <c r="AA155" i="10"/>
  <c r="X203" i="10"/>
  <c r="AA203" i="10"/>
  <c r="AA221" i="10"/>
  <c r="X221" i="10"/>
  <c r="AA148" i="10"/>
  <c r="X148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<sst xmlns="http://schemas.openxmlformats.org/spreadsheetml/2006/main" count="15938" uniqueCount="2010">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</sst>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0.11805397727272728</c:v>
                </c:pt>
                <c:pt idx="1">
                  <c:v>0.88194602272727274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0.13619472488220094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896025095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1.395896245630035E-2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895209406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903134179.99360216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97465798.944799989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1936458.4553000003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0.11805397727272728</c:v>
                </c:pt>
                <c:pt idx="1">
                  <c:v>0.88194602272727274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FISICO'!$G$4:$G$7</c:f>
              <c:numCache>
                <c:formatCode>General</c:formatCode>
                <c:ptCount val="3"/>
                <c:pt idx="0">
                  <c:v>6</c:v>
                </c:pt>
                <c:pt idx="1">
                  <c:v>8</c:v>
                </c:pt>
                <c:pt idx="2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FISICO'!$H$4:$H$7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21</c:v>
                </c:pt>
                <c:pt idx="5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FISICO'!$C$4:$C$19</c:f>
              <c:numCache>
                <c:formatCode>0</c:formatCode>
                <c:ptCount val="15"/>
                <c:pt idx="0">
                  <c:v>96</c:v>
                </c:pt>
                <c:pt idx="1">
                  <c:v>98</c:v>
                </c:pt>
                <c:pt idx="2">
                  <c:v>100</c:v>
                </c:pt>
                <c:pt idx="3">
                  <c:v>102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106</c:v>
                </c:pt>
                <c:pt idx="8">
                  <c:v>108</c:v>
                </c:pt>
                <c:pt idx="9">
                  <c:v>110</c:v>
                </c:pt>
                <c:pt idx="10">
                  <c:v>112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FISICO'!$D$4:$D$19</c:f>
              <c:numCache>
                <c:formatCode>0</c:formatCode>
                <c:ptCount val="15"/>
                <c:pt idx="0">
                  <c:v>87</c:v>
                </c:pt>
                <c:pt idx="1">
                  <c:v>87</c:v>
                </c:pt>
                <c:pt idx="2">
                  <c:v>89</c:v>
                </c:pt>
                <c:pt idx="3">
                  <c:v>91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FISICO'!$C$504:$C$519</c:f>
              <c:numCache>
                <c:formatCode>General</c:formatCode>
                <c:ptCount val="15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64</c:v>
                </c:pt>
                <c:pt idx="10">
                  <c:v>66</c:v>
                </c:pt>
                <c:pt idx="11">
                  <c:v>68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FISICO'!$D$504:$D$519</c:f>
              <c:numCache>
                <c:formatCode>General</c:formatCode>
                <c:ptCount val="15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0.11550000000000001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2448.9781863376875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482.31599383537241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0.12661477752311481</c:v>
                </c:pt>
                <c:pt idx="1">
                  <c:v>0.87338522247688521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45.299539170506897</c:v>
                </c:pt>
                <c:pt idx="6">
                  <c:v>0</c:v>
                </c:pt>
                <c:pt idx="7">
                  <c:v>81.556522886162782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111.29251700680273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4.3626760630287649E-2</c:v>
                </c:pt>
                <c:pt idx="1">
                  <c:v>3.2397546149265273E-2</c:v>
                </c:pt>
                <c:pt idx="2">
                  <c:v>1.9644849815333591E-2</c:v>
                </c:pt>
                <c:pt idx="3">
                  <c:v>5.6833264160054998E-3</c:v>
                </c:pt>
                <c:pt idx="4">
                  <c:v>1.8244181243102897E-2</c:v>
                </c:pt>
                <c:pt idx="5">
                  <c:v>4.4606045059827883E-2</c:v>
                </c:pt>
                <c:pt idx="6">
                  <c:v>3.6523948740267667E-2</c:v>
                </c:pt>
                <c:pt idx="7">
                  <c:v>1.6183098622817593E-2</c:v>
                </c:pt>
                <c:pt idx="8">
                  <c:v>3.4759805909700521E-2</c:v>
                </c:pt>
                <c:pt idx="9">
                  <c:v>1.1210383266775757E-2</c:v>
                </c:pt>
                <c:pt idx="10">
                  <c:v>0</c:v>
                </c:pt>
                <c:pt idx="11">
                  <c:v>0</c:v>
                </c:pt>
                <c:pt idx="12">
                  <c:v>2.4918521872716634E-2</c:v>
                </c:pt>
                <c:pt idx="13">
                  <c:v>4.5702760826944896E-2</c:v>
                </c:pt>
                <c:pt idx="14">
                  <c:v>6.081240073375057E-2</c:v>
                </c:pt>
                <c:pt idx="15">
                  <c:v>5.9096045349501476E-2</c:v>
                </c:pt>
                <c:pt idx="16">
                  <c:v>3.597743126317967E-2</c:v>
                </c:pt>
                <c:pt idx="17">
                  <c:v>4.9813162595142901E-2</c:v>
                </c:pt>
                <c:pt idx="18">
                  <c:v>4.4315992606619253E-2</c:v>
                </c:pt>
                <c:pt idx="19">
                  <c:v>5.6579134531435163E-2</c:v>
                </c:pt>
                <c:pt idx="20">
                  <c:v>4.1249253515256767E-2</c:v>
                </c:pt>
                <c:pt idx="21">
                  <c:v>6.2875814679365497E-2</c:v>
                </c:pt>
                <c:pt idx="22">
                  <c:v>3.6254497576189176E-2</c:v>
                </c:pt>
                <c:pt idx="23">
                  <c:v>0</c:v>
                </c:pt>
                <c:pt idx="24">
                  <c:v>4.3651077393345332E-2</c:v>
                </c:pt>
                <c:pt idx="25">
                  <c:v>4.0902731060279307E-2</c:v>
                </c:pt>
                <c:pt idx="26">
                  <c:v>3.0400983665624545E-2</c:v>
                </c:pt>
                <c:pt idx="27">
                  <c:v>2.9511959109273088E-2</c:v>
                </c:pt>
                <c:pt idx="28">
                  <c:v>3.310052323448482E-2</c:v>
                </c:pt>
                <c:pt idx="29">
                  <c:v>9.1097064267913006E-4</c:v>
                </c:pt>
                <c:pt idx="30">
                  <c:v>4.104679349082746E-2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895209406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903134179.99360216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97465798.944799989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1936458.4553000003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45.299539170506897</c:v>
                </c:pt>
                <c:pt idx="6">
                  <c:v>0</c:v>
                </c:pt>
                <c:pt idx="7">
                  <c:v>81.556522886162782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111.29251700680273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4.3626760630287649E-2</c:v>
                </c:pt>
                <c:pt idx="1">
                  <c:v>3.2397546149265273E-2</c:v>
                </c:pt>
                <c:pt idx="2">
                  <c:v>1.9644849815333591E-2</c:v>
                </c:pt>
                <c:pt idx="3">
                  <c:v>5.6833264160054998E-3</c:v>
                </c:pt>
                <c:pt idx="4">
                  <c:v>1.8244181243102897E-2</c:v>
                </c:pt>
                <c:pt idx="5">
                  <c:v>4.4606045059827883E-2</c:v>
                </c:pt>
                <c:pt idx="6">
                  <c:v>3.6523948740267667E-2</c:v>
                </c:pt>
                <c:pt idx="7">
                  <c:v>1.6183098622817593E-2</c:v>
                </c:pt>
                <c:pt idx="8">
                  <c:v>3.4759805909700521E-2</c:v>
                </c:pt>
                <c:pt idx="9">
                  <c:v>1.1210383266775757E-2</c:v>
                </c:pt>
                <c:pt idx="10">
                  <c:v>0</c:v>
                </c:pt>
                <c:pt idx="11">
                  <c:v>0</c:v>
                </c:pt>
                <c:pt idx="12">
                  <c:v>2.4918521872716634E-2</c:v>
                </c:pt>
                <c:pt idx="13">
                  <c:v>4.5702760826944896E-2</c:v>
                </c:pt>
                <c:pt idx="14">
                  <c:v>6.081240073375057E-2</c:v>
                </c:pt>
                <c:pt idx="15">
                  <c:v>5.9096045349501476E-2</c:v>
                </c:pt>
                <c:pt idx="16">
                  <c:v>3.597743126317967E-2</c:v>
                </c:pt>
                <c:pt idx="17">
                  <c:v>4.9813162595142901E-2</c:v>
                </c:pt>
                <c:pt idx="18">
                  <c:v>4.4315992606619253E-2</c:v>
                </c:pt>
                <c:pt idx="19">
                  <c:v>5.6579134531435163E-2</c:v>
                </c:pt>
                <c:pt idx="20">
                  <c:v>4.1249253515256767E-2</c:v>
                </c:pt>
                <c:pt idx="21">
                  <c:v>6.2875814679365497E-2</c:v>
                </c:pt>
                <c:pt idx="22">
                  <c:v>3.6254497576189176E-2</c:v>
                </c:pt>
                <c:pt idx="23">
                  <c:v>0</c:v>
                </c:pt>
                <c:pt idx="24">
                  <c:v>4.3651077393345332E-2</c:v>
                </c:pt>
                <c:pt idx="25">
                  <c:v>4.0902731060279307E-2</c:v>
                </c:pt>
                <c:pt idx="26">
                  <c:v>3.0400983665624545E-2</c:v>
                </c:pt>
                <c:pt idx="27">
                  <c:v>2.9511959109273088E-2</c:v>
                </c:pt>
                <c:pt idx="28">
                  <c:v>3.310052323448482E-2</c:v>
                </c:pt>
                <c:pt idx="29">
                  <c:v>9.1097064267913006E-4</c:v>
                </c:pt>
                <c:pt idx="30">
                  <c:v>4.104679349082746E-2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-$7.924.774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13,62%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$896.025.095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15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36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12,66%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081018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96025095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61947248822009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553977272727275"/>
    </cacheField>
    <cacheField name="%AVANCE FISICO MENSUAL" numFmtId="10">
      <sharedItems containsString="0" containsBlank="1" containsNumber="1" minValue="1.6286644951140062E-2" maxValue="5.953657836693991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3125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3472223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7">
        <n v="0.99999999999999989"/>
        <n v="0.95999999999999985"/>
        <n v="0.97499999999999987"/>
        <n v="0.95499999999999985"/>
        <n v="0.93"/>
        <n v="0.98499999999999988"/>
        <n v="0.85999999999999988"/>
        <n v="0.94499999999999984"/>
        <n v="0.91500000000000004"/>
        <n v="0.86499999999999999"/>
        <n v="0.78"/>
        <n v="0.8"/>
        <n v="0.94999999999999984"/>
        <n v="0.67999999999999994"/>
        <n v="0.7749999999999998"/>
        <n v="0.94"/>
        <n v="0.65999999999999992"/>
        <n v="0.71"/>
        <n v="0.92499999999999982"/>
        <n v="0.7"/>
        <n v="0.7649999999999999"/>
        <n v="0.8899999999999999"/>
        <n v="0.91999999999999982"/>
        <n v="0.85499999999999987"/>
        <n v="0.63"/>
        <n v="0.64999999999999991"/>
        <n v="0.80500000000000005"/>
        <n v="0.8949999999999998"/>
        <n v="0.6399999999999999"/>
        <n v="0.86499999999999988"/>
        <n v="0.73499999999999999"/>
        <n v="0.56999999999999995"/>
        <n v="0.54999999999999993"/>
        <n v="0.39"/>
        <n v="0.46999999999999992"/>
        <n v="0.45"/>
        <n v="0.59"/>
        <n v="0.43"/>
        <n v="0.12"/>
        <n v="0"/>
        <n v="0.8849999999999999" u="1"/>
        <n v="0.8849999999999997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83499999999999985" u="1"/>
        <n v="0.62" u="1"/>
        <n v="0.61" u="1"/>
        <n v="0.53" u="1"/>
        <n v="0.48" u="1"/>
        <n v="0.85499999999999998" u="1"/>
        <n v="0.81499999999999995" u="1"/>
        <n v="0.74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96999999999999986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55999999999999994" u="1"/>
        <n v="0.93499999999999983" u="1"/>
        <n v="0.93999999999999984" u="1"/>
        <n v="0.7599999999999999" u="1"/>
        <n v="0.73999999999999988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72999999999999987" u="1"/>
        <n v="0.57999999999999985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6T00:00:00" count="62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8"/>
    </cacheField>
    <cacheField name="FECHA TERMINO" numFmtId="14">
      <sharedItems containsNonDate="0" containsDate="1" containsString="0" containsBlank="1" minDate="2026-05-08T00:00:00" maxDate="2026-06-1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-06-2026"/>
        </groupItems>
      </fieldGroup>
    </cacheField>
    <cacheField name="Meses (FECHA INICIO REAL)" numFmtId="0" databaseField="0">
      <fieldGroup base="6">
        <rangePr groupBy="months" startDate="2026-02-17T00:00:00" endDate="2026-06-1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1724537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1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346590909090909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3"/>
    </cacheField>
    <cacheField name="GAP TERMINO" numFmtId="0">
      <sharedItems containsSemiMixedTypes="0" containsString="0" containsNumber="1" containsInteger="1" minValue="0" maxValue="66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3465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3977272727272728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2650463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55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48.9781863376875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31828703" createdVersion="8" refreshedVersion="8" minRefreshableVersion="3" recordCount="2220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3T00:00:00"/>
    </cacheField>
    <cacheField name="FECHA SOLICITUD" numFmtId="14">
      <sharedItems containsSemiMixedTypes="0" containsNonDate="0" containsDate="1" containsString="0" minDate="2025-10-08T00:00:00" maxDate="2026-06-13T00:00:00" count="125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1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-06-2026"/>
        </groupItems>
      </fieldGroup>
    </cacheField>
    <cacheField name="Trimestres (FECHA SOLICITUD)" numFmtId="0" databaseField="0">
      <fieldGroup base="1">
        <rangePr groupBy="quarters" startDate="2025-10-08T00:00:00" endDate="2026-06-13T00:00:00"/>
        <groupItems count="6">
          <s v="&lt;08-10-2025"/>
          <s v="Trim.1"/>
          <s v="Trim.2"/>
          <s v="Trim.3"/>
          <s v="Trim.4"/>
          <s v="&gt;13-06-2026"/>
        </groupItems>
      </fieldGroup>
    </cacheField>
    <cacheField name="Años (FECHA SOLICITUD)" numFmtId="0" databaseField="0">
      <fieldGroup base="1">
        <rangePr groupBy="years" startDate="2025-10-08T00:00:00" endDate="2026-06-13T00:00:00"/>
        <groupItems count="4">
          <s v="&lt;08-10-2025"/>
          <s v="2025"/>
          <s v="2026"/>
          <s v="&gt;1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36921299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PLANCHA YESO CARTON VOLCAN RF 1.22 x 3.40 x 15MM WHITE BORDE CUADRADO (40PLXPQ) SKU 5002142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PLACA FIBROCEMENTO SIMPLISIMA CENIA BEIGE 2400 MM x 1200 MM x 6 MM"/>
        <s v="GRAPA 14X35 T-50 (10.000 X CAJA)"/>
        <s v="ESCUADRA REFORZADA 105 X 150 X 90 E:3MM (COD: ABR105)"/>
        <s v="TORNILLO BASTON MURO TRA. 8 X 13/4"/>
        <s v="HOLDOWN ALTA CARGA HDQ8 CON TORNILLOS SDS 3&quot;-DHQ8"/>
        <s v="PLACA LP OSB STANDAR 1.22 x2.44 x 9.5 MM APA PT-OECA095  (84 PL.xPAQ)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ESMALTE AL AGUA RAL 8011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ESMALTE AL AGUA RAL 8001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PISO VINILICO SAFETRED UNIVERSAL 2M VENUS (2 x 20 M)"/>
        <s v="MEMBRANA PVC NEGRA DE 0.8 MM ESPESOR TERMOFUSIONADA (4,1 ANCHO X 13 MT LARGO) MOD TIPO QB"/>
        <s v="MANILLA JUEGO 2816-C 19MM REVERSIBLE SIN BOC."/>
        <s v="TORNILLO PARA FIBROCEMENTO PUNTA ESPEDA DE 10 x 13/4&quot;  COD: K20TFCW (CAJA 1.000 UND )"/>
        <s v="V05-VENTANA LIVING-COMEDOR CORREDERA BALCONERA (2050 mm X 1600 mm)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PORTA ROLLO BENTON CROMO (21BE0000100)"/>
        <s v="CUADRADILLO EXPANSION 8X8X70MM"/>
        <s v="PILASTRA MDF FOLIO COLOR BLANCO DE 12 x 57 x 2,440  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CUBREJUNTA MDF WHITE  DE 5.5 x 40 x 3.600 MM  (VOLCAN) SKU: 1500015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ADHESIVO VINILICO GEXAFLEX TINETA 20 KG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TORNILLO PARA VOLCANITA CRS 6 x2 1/4 NEGRO DRYWALL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SIMPLISIMA"/>
        <s v="GRAPA T50"/>
        <s v="PB2"/>
        <s v="OSB 9.5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MEMBRANA PVC"/>
        <s v="MANILLA JUEGO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UBREJUNTA"/>
        <s v="CORNIZA BLANC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SIMPLISIMA"/>
        <s v="HOLDOWN PB2"/>
        <s v="OSB 9.5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MEMBRANA PVC"/>
        <s v="VENTANA V.05"/>
        <s v="AISLAN GLASS 140MM"/>
        <s v="VENTANA V-01"/>
        <s v="VENTANA BAÑO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4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44658"/>
    </cacheField>
    <cacheField name="AVANCE TEORICO MODULO" numFmtId="168">
      <sharedItems containsMixedTypes="1" containsNumber="1" minValue="0" maxValue="10076.005148005148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79213.55828953069" maxValue="3653303729.3989334"/>
    </cacheField>
    <cacheField name="%VARIACION" numFmtId="10">
      <sharedItems containsMixedTypes="1" containsNumber="1" minValue="-14.454441725255684" maxValue="0.45965664642525339"/>
    </cacheField>
    <cacheField name="PPTO FALTANTE" numFmtId="168">
      <sharedItems containsMixedTypes="1" containsNumber="1" minValue="-227564" maxValue="545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39393939393938E-2"/>
    <n v="5.136197235769773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89855072463765"/>
    <n v="5.9536578366939916E-2"/>
    <n v="2.3300414321049061E-2"/>
  </r>
  <r>
    <x v="5"/>
    <n v="91836014"/>
    <n v="896025095"/>
    <n v="1173013527.8693182"/>
    <n v="3177786568.6031523"/>
    <n v="1.395896245630035E-2"/>
    <n v="0.13619472488220094"/>
    <n v="8.5227272727272721E-2"/>
    <n v="0.22765909090909087"/>
    <n v="0.11553977272727275"/>
    <n v="5.6003194360332839E-2"/>
    <n v="7.1268310270972371E-2"/>
  </r>
  <r>
    <x v="6"/>
    <m/>
    <n v="896025095"/>
    <n v="1173013527.8693182"/>
    <n v="4350800096.4724703"/>
    <m/>
    <n v="0.13619472488220094"/>
    <n v="8.5227272727272721E-2"/>
    <n v="0.31288636363636357"/>
    <n v="0.11553977272727275"/>
    <m/>
    <n v="8.5227272727272721E-2"/>
  </r>
  <r>
    <x v="7"/>
    <m/>
    <n v="896025095"/>
    <n v="1173013527.8693182"/>
    <n v="5523813624.3417883"/>
    <m/>
    <n v="0.13619472488220094"/>
    <n v="8.5227272727272721E-2"/>
    <n v="0.39811363636363628"/>
    <n v="0.11553977272727275"/>
    <m/>
    <n v="8.5227272727272721E-2"/>
  </r>
  <r>
    <x v="8"/>
    <m/>
    <n v="896025095"/>
    <n v="1173013527.8693182"/>
    <n v="6696827152.2111063"/>
    <m/>
    <n v="0.13619472488220094"/>
    <n v="8.5227272727272721E-2"/>
    <n v="0.48334090909090899"/>
    <n v="0.11553977272727275"/>
    <m/>
    <n v="8.5227272727272721E-2"/>
  </r>
  <r>
    <x v="9"/>
    <m/>
    <n v="896025095"/>
    <n v="1173013527.8693182"/>
    <n v="7869840680.0804243"/>
    <m/>
    <n v="0.13619472488220094"/>
    <n v="8.5227272727272721E-2"/>
    <n v="0.56856818181818169"/>
    <n v="0.11553977272727275"/>
    <m/>
    <n v="8.5227272727272721E-2"/>
  </r>
  <r>
    <x v="10"/>
    <m/>
    <n v="896025095"/>
    <n v="1173013527.8693182"/>
    <n v="9042854207.9497433"/>
    <m/>
    <n v="0.13619472488220094"/>
    <n v="8.5227272727272721E-2"/>
    <n v="0.6537954545454544"/>
    <n v="0.11553977272727275"/>
    <m/>
    <n v="8.5227272727272721E-2"/>
  </r>
  <r>
    <x v="11"/>
    <m/>
    <n v="896025095"/>
    <n v="1173013527.8693182"/>
    <n v="10215867735.819061"/>
    <m/>
    <n v="0.13619472488220094"/>
    <n v="8.5227272727272721E-2"/>
    <n v="0.73902272727272711"/>
    <n v="0.11553977272727275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169"/>
    <n v="1091"/>
    <n v="8.6625000000000014"/>
    <n v="125.94516594516593"/>
    <n v="9.0043290043290032"/>
    <n v="134.94949494949492"/>
    <n v="48.421414724445036"/>
    <n v="11557.16697761194"/>
    <n v="559614.37526260875"/>
    <n v="901459.02425373124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n v="6207"/>
    <n v="0"/>
    <n v="7"/>
    <x v="10"/>
    <n v="6304"/>
    <n v="6297"/>
    <n v="62.430325650000007"/>
    <n v="100.86444263165555"/>
    <n v="0.11212499577919467"/>
    <n v="100.97656762743475"/>
    <n v="62.382571825853759"/>
    <n v="2059.785564685033"/>
    <n v="128494.72093482081"/>
    <n v="14418.498952795231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79.067512460355"/>
    <n v="1289455.1878025287"/>
    <n v="3884232.152242864"/>
  </r>
  <r>
    <x v="9"/>
    <n v="304101"/>
    <s v="PLACA LP OSB STANDAR 1.22 x2.44 x 9.5 MM APA PT-OECA095   (84 PL.xPAQ)"/>
    <s v="PL"/>
    <n v="4801"/>
    <n v="0"/>
    <n v="296"/>
    <x v="1"/>
    <n v="4898"/>
    <n v="4602"/>
    <n v="47.643749999999976"/>
    <n v="96.591892955529374"/>
    <n v="6.2127771218680339"/>
    <n v="102.8046700773974"/>
    <n v="61.842221276087685"/>
    <n v="9652.5142678608627"/>
    <n v="596932.92322364496"/>
    <n v="2857144.2232868155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0.4046547265589"/>
    <s v=""/>
    <n v="1142497.1171343741"/>
  </r>
  <r>
    <x v="9"/>
    <n v="304049"/>
    <s v="TERCIADO FENOLICO CD DE 1,22 X 2,44 X 15 mm (65 PL X PQTE)"/>
    <s v="PL"/>
    <n v="2315"/>
    <n v="0"/>
    <n v="154"/>
    <x v="5"/>
    <n v="2412"/>
    <n v="2258"/>
    <n v="23.273250000000008"/>
    <n v="97.021258311580866"/>
    <n v="6.6170388751033888"/>
    <n v="103.63829718668424"/>
    <n v="59.54689193874151"/>
    <n v="15018.620734341253"/>
    <n v="894312.18593676132"/>
    <n v="2312867.5930885528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84"/>
    <n v="165"/>
    <n v="0.41466600000000009"/>
    <n v="397.910607573324"/>
    <n v="45.820009356928217"/>
    <n v="443.73061693025221"/>
    <n v="-1006.0916326157731"/>
    <n v="150732.2183908046"/>
    <n v="-151650423.68860185"/>
    <n v="2863912.1494252873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98.2382666666663"/>
    <s v=""/>
    <n v="3541426.2667999999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611246943765"/>
    <n v="604649.42321845633"/>
    <n v="1549557.564792176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52.315286624202"/>
    <s v=""/>
    <n v="878950.936305732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1"/>
    <d v="2026-04-11T00:00:00"/>
    <x v="27"/>
    <d v="2026-06-05T00:00:00"/>
    <d v="2026-05-1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2"/>
    <d v="2026-04-11T00:00:00"/>
    <x v="27"/>
    <d v="2026-06-11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3"/>
    <d v="2026-04-07T00:00:00"/>
    <x v="25"/>
    <d v="2026-06-11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2"/>
    <d v="2026-04-17T00:00:00"/>
    <x v="29"/>
    <d v="2026-06-15T00:00:00"/>
    <d v="2026-05-2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2"/>
    <n v="2302600043"/>
    <x v="1"/>
    <x v="4"/>
    <d v="2026-04-15T00:00:00"/>
    <x v="30"/>
    <d v="2026-06-15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5"/>
    <d v="2026-04-15T00:00:00"/>
    <x v="30"/>
    <d v="2026-06-11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2"/>
    <d v="2026-04-20T00:00:00"/>
    <x v="31"/>
    <d v="2026-06-12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5"/>
    <d v="2026-04-14T00:00:00"/>
    <x v="32"/>
    <d v="2026-06-15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6"/>
    <d v="2026-04-15T00:00:00"/>
    <x v="30"/>
    <d v="2026-06-15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3"/>
    <d v="2026-04-14T00:00:00"/>
    <x v="32"/>
    <d v="2026-05-27T00:00:00"/>
    <d v="2026-05-26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7"/>
    <d v="2026-04-22T00:00:00"/>
    <x v="33"/>
    <d v="2026-06-15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8"/>
    <d v="2026-04-24T00:00:00"/>
    <x v="34"/>
    <d v="2026-06-15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9"/>
    <d v="2026-04-28T00:00:00"/>
    <x v="35"/>
    <d v="2026-06-03T00:00:00"/>
    <d v="2026-05-28T00:00:00"/>
    <n v="1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2"/>
    <d v="2026-04-22T00:00:00"/>
    <x v="33"/>
    <d v="2026-06-15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2"/>
    <d v="2026-04-27T00:00:00"/>
    <x v="36"/>
    <d v="2026-06-15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0"/>
    <d v="2026-04-29T00:00:00"/>
    <x v="37"/>
    <d v="2026-06-15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1"/>
    <d v="2026-04-24T00:00:00"/>
    <x v="34"/>
    <d v="2026-06-04T00:00:00"/>
    <d v="2026-06-01T00:00:00"/>
    <n v="1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2"/>
    <d v="2026-04-22T00:00:00"/>
    <x v="33"/>
    <d v="2026-05-20T00:00:00"/>
    <d v="2026-06-01T00:00:00"/>
    <n v="2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2"/>
    <d v="2026-05-04T00:00:00"/>
    <x v="38"/>
    <d v="2026-06-12T00:00:00"/>
    <d v="2026-06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3"/>
    <d v="2026-05-04T00:00:00"/>
    <x v="39"/>
    <d v="2026-06-12T00:00:00"/>
    <d v="2026-06-10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4"/>
    <d v="2026-05-05T00:00:00"/>
    <x v="40"/>
    <d v="2026-06-10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5"/>
    <d v="2026-05-05T00:00:00"/>
    <x v="41"/>
    <d v="2026-06-12T00:00:00"/>
    <d v="2026-06-1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5"/>
    <d v="2026-05-06T00:00:00"/>
    <x v="42"/>
    <d v="2026-06-12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6"/>
    <d v="2026-05-06T00:00:00"/>
    <x v="41"/>
    <d v="2026-06-12T00:00:00"/>
    <d v="2026-06-1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17"/>
    <d v="2026-05-07T00:00:00"/>
    <x v="39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5"/>
    <d v="2026-05-07T00:00:00"/>
    <x v="41"/>
    <d v="2026-06-04T00:00:00"/>
    <d v="2026-06-13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6999999999999996"/>
    <n v="0.45945945945945937"/>
    <n v="0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5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09T00:00:00"/>
    <d v="2026-06-0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6"/>
    <d v="2026-05-12T00:00:00"/>
    <x v="45"/>
    <d v="2026-06-12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19"/>
    <d v="2026-05-13T00:00:00"/>
    <x v="46"/>
    <d v="2026-06-12T00:00:00"/>
    <d v="2026-06-18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3"/>
    <d v="2026-05-13T00:00:00"/>
    <x v="44"/>
    <d v="2026-06-12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3"/>
    <d v="2026-05-14T00:00:00"/>
    <x v="47"/>
    <d v="2026-06-15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4"/>
    <d v="2026-05-14T00:00:00"/>
    <x v="48"/>
    <d v="2026-06-10T00:00:00"/>
    <d v="2026-06-19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5"/>
    <d v="2026-05-15T00:00:00"/>
    <x v="49"/>
    <d v="2026-06-15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6"/>
    <d v="2026-05-15T00:00:00"/>
    <x v="50"/>
    <d v="2026-06-11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7"/>
    <d v="2026-05-18T00:00:00"/>
    <x v="51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8"/>
    <d v="2026-05-18T00:00:00"/>
    <x v="45"/>
    <d v="2026-06-15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16"/>
    <d v="2026-05-19T00:00:00"/>
    <x v="52"/>
    <d v="2026-06-10T00:00:00"/>
    <d v="2026-06-24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9"/>
    <d v="2026-05-19T00:00:00"/>
    <x v="51"/>
    <d v="2026-06-15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31"/>
    <d v="2026-05-20T00:00:00"/>
    <x v="53"/>
    <d v="2026-06-15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2"/>
    <d v="2026-05-22T00:00:00"/>
    <x v="54"/>
    <d v="2026-06-15T00:00:00"/>
    <d v="2026-06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</r>
  <r>
    <x v="2"/>
    <x v="83"/>
    <n v="2282600084"/>
    <x v="0"/>
    <x v="33"/>
    <d v="2026-05-22T00:00:00"/>
    <x v="53"/>
    <d v="2026-06-03T00:00:00"/>
    <d v="2026-06-17T00:00:00"/>
    <n v="1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4"/>
    <d v="2026-05-25T00:00:00"/>
    <x v="53"/>
    <d v="2026-06-15T00:00:00"/>
    <d v="2026-06-2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5"/>
    <d v="2026-05-25T00:00:00"/>
    <x v="55"/>
    <d v="2026-06-15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6"/>
    <d v="2026-05-26T00:00:00"/>
    <x v="53"/>
    <d v="2026-06-10T00:00:00"/>
    <d v="2026-07-01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3"/>
    <x v="1"/>
    <x v="1"/>
  </r>
  <r>
    <x v="2"/>
    <x v="87"/>
    <n v="2282600088"/>
    <x v="0"/>
    <x v="21"/>
    <d v="2026-05-26T00:00:00"/>
    <x v="53"/>
    <d v="2026-06-12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3"/>
    <d v="2026-05-27T00:00:00"/>
    <x v="56"/>
    <d v="2026-06-10T00:00:00"/>
    <d v="2026-06-2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3"/>
    <d v="2026-05-27T00:00:00"/>
    <x v="55"/>
    <d v="2026-06-09T00:00:00"/>
    <d v="2026-07-0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33"/>
    <d v="2026-05-28T00:00:00"/>
    <x v="57"/>
    <d v="2026-06-10T00:00:00"/>
    <d v="2026-07-0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</r>
  <r>
    <x v="2"/>
    <x v="91"/>
    <n v="2282600092"/>
    <x v="0"/>
    <x v="33"/>
    <d v="2026-05-28T00:00:00"/>
    <x v="58"/>
    <d v="2026-06-11T00:00:00"/>
    <d v="2026-06-23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3"/>
    <d v="2026-05-29T00:00:00"/>
    <x v="58"/>
    <d v="2026-06-11T00:00:00"/>
    <d v="2026-06-2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3"/>
    <d v="2026-05-29T00:00:00"/>
    <x v="57"/>
    <d v="2026-06-10T00:00:00"/>
    <d v="2026-07-0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7"/>
    <d v="2026-06-01T00:00:00"/>
    <x v="59"/>
    <d v="2026-06-10T00:00:00"/>
    <d v="2026-07-07T00:00:00"/>
    <n v="5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3"/>
    <d v="2026-06-01T00:00:00"/>
    <x v="59"/>
    <d v="2026-06-08T00:00:00"/>
    <d v="2026-06-27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38"/>
    <d v="2026-06-02T00:00:00"/>
    <x v="58"/>
    <d v="2026-06-11T00:00:00"/>
    <d v="2026-06-26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3"/>
    <d v="2026-06-02T00:00:00"/>
    <x v="58"/>
    <d v="2026-06-15T00:00:00"/>
    <d v="2026-07-0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98"/>
    <n v="2302600099"/>
    <x v="1"/>
    <x v="39"/>
    <d v="2026-06-03T00:00:00"/>
    <x v="60"/>
    <d v="1899-12-30T00:00:00"/>
    <d v="2026-07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8"/>
    <d v="2026-06-03T00:00:00"/>
    <x v="61"/>
    <d v="2026-06-15T00:00:00"/>
    <d v="2026-06-2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2"/>
    <x v="1"/>
    <x v="1"/>
  </r>
  <r>
    <x v="3"/>
    <x v="100"/>
    <n v="2282600101"/>
    <x v="0"/>
    <x v="39"/>
    <d v="2026-06-04T00:00:00"/>
    <x v="60"/>
    <d v="1899-12-30T00:00:00"/>
    <d v="2026-06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9"/>
    <d v="2026-06-04T00:00:00"/>
    <x v="60"/>
    <d v="1899-12-30T00:00:00"/>
    <d v="2026-07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3"/>
    <d v="2026-06-05T00:00:00"/>
    <x v="58"/>
    <d v="2026-06-15T00:00:00"/>
    <d v="2026-07-0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03"/>
    <n v="2282600104"/>
    <x v="0"/>
    <x v="33"/>
    <d v="2026-06-05T00:00:00"/>
    <x v="58"/>
    <d v="2026-06-12T00:00:00"/>
    <d v="2026-06-29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9"/>
    <d v="2026-06-08T00:00:00"/>
    <x v="60"/>
    <d v="1899-12-30T00:00:00"/>
    <d v="2026-07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9"/>
    <d v="2026-06-08T00:00:00"/>
    <x v="60"/>
    <d v="1899-12-30T00:00:00"/>
    <d v="2026-07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9"/>
    <d v="2026-06-09T00:00:00"/>
    <x v="60"/>
    <d v="1899-12-30T00:00:00"/>
    <d v="2026-07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9"/>
    <d v="2026-06-09T00:00:00"/>
    <x v="60"/>
    <d v="1899-12-30T00:00:00"/>
    <d v="2026-07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9"/>
    <d v="2026-06-10T00:00:00"/>
    <x v="60"/>
    <d v="1899-12-30T00:00:00"/>
    <d v="2026-07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9"/>
    <d v="2026-06-10T00:00:00"/>
    <x v="60"/>
    <d v="1899-12-30T00:00:00"/>
    <d v="2026-07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9"/>
    <d v="2026-06-11T00:00:00"/>
    <x v="60"/>
    <d v="1899-12-30T00:00:00"/>
    <d v="2026-07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9"/>
    <d v="2026-06-11T00:00:00"/>
    <x v="60"/>
    <d v="1899-12-30T00:00:00"/>
    <d v="2026-07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9"/>
    <d v="2026-06-12T00:00:00"/>
    <x v="60"/>
    <d v="1899-12-30T00:00:00"/>
    <d v="2026-07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9"/>
    <d v="2026-06-12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9"/>
    <d v="2026-06-15T00:00:00"/>
    <x v="60"/>
    <d v="1899-12-30T00:00:00"/>
    <d v="2026-07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9"/>
    <d v="2026-06-15T00:00:00"/>
    <x v="60"/>
    <d v="1899-12-30T00:00:00"/>
    <d v="2026-07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9"/>
    <d v="2026-06-16T00:00:00"/>
    <x v="60"/>
    <d v="1899-12-30T00:00:00"/>
    <d v="2026-07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9"/>
    <d v="2026-06-16T00:00:00"/>
    <x v="60"/>
    <d v="1899-12-30T00:00:00"/>
    <d v="2026-07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9"/>
    <d v="2026-06-17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9"/>
    <d v="2026-06-17T00:00:00"/>
    <x v="60"/>
    <d v="1899-12-30T00:00:00"/>
    <d v="2026-07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9"/>
    <d v="2026-06-18T00:00:00"/>
    <x v="60"/>
    <d v="1899-12-30T00:00:00"/>
    <d v="2026-07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9"/>
    <d v="2026-06-18T00:00:00"/>
    <x v="60"/>
    <d v="1899-12-30T00:00:00"/>
    <d v="2026-07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9"/>
    <d v="2026-06-19T00:00:00"/>
    <x v="60"/>
    <d v="1899-12-30T00:00:00"/>
    <d v="2026-07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9"/>
    <d v="2026-06-19T00:00:00"/>
    <x v="60"/>
    <d v="1899-12-30T00:00:00"/>
    <d v="2026-07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9"/>
    <d v="2026-06-22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9"/>
    <d v="2026-06-22T00:00:00"/>
    <x v="60"/>
    <d v="1899-12-30T00:00:00"/>
    <d v="2026-07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9"/>
    <d v="2026-06-23T00:00:00"/>
    <x v="60"/>
    <d v="1899-12-30T00:00:00"/>
    <d v="2026-07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9"/>
    <d v="2026-06-23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9"/>
    <d v="2026-06-24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9"/>
    <d v="2026-06-24T00:00:00"/>
    <x v="60"/>
    <d v="1899-12-30T00:00:00"/>
    <d v="2026-07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9"/>
    <d v="2026-06-25T00:00:00"/>
    <x v="60"/>
    <d v="1899-12-30T00:00:00"/>
    <d v="2026-07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9"/>
    <d v="2026-06-25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9"/>
    <d v="2026-06-25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9"/>
    <d v="2026-06-2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9"/>
    <d v="2026-06-2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9"/>
    <d v="2026-06-29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9"/>
    <d v="2026-06-29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9"/>
    <d v="2026-06-2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9"/>
    <d v="2026-06-30T00:00:00"/>
    <x v="60"/>
    <d v="1899-12-30T00:00:00"/>
    <d v="2026-08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9"/>
    <d v="2026-06-30T00:00:00"/>
    <x v="60"/>
    <d v="1899-12-30T00:00:00"/>
    <d v="2026-07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9"/>
    <d v="2026-07-01T00:00:00"/>
    <x v="60"/>
    <d v="1899-12-30T00:00:00"/>
    <d v="2026-07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9"/>
    <d v="2026-07-01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9"/>
    <d v="2026-07-01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9"/>
    <d v="2026-07-02T00:00:00"/>
    <x v="60"/>
    <d v="1899-12-30T00:00:00"/>
    <d v="2026-07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9"/>
    <d v="2026-07-02T00:00:00"/>
    <x v="60"/>
    <d v="1899-12-30T00:00:00"/>
    <d v="2026-07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9"/>
    <d v="2026-07-03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9"/>
    <d v="2026-07-03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9"/>
    <d v="2026-07-03T00:00:00"/>
    <x v="60"/>
    <d v="1899-12-30T00:00:00"/>
    <d v="2026-07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9"/>
    <d v="2026-07-0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9"/>
    <d v="2026-07-06T00:00:00"/>
    <x v="60"/>
    <d v="1899-12-30T00:00:00"/>
    <d v="2026-08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9"/>
    <d v="2026-07-07T00:00:00"/>
    <x v="60"/>
    <d v="1899-12-30T00:00:00"/>
    <d v="2026-08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9"/>
    <d v="2026-07-07T00:00:00"/>
    <x v="60"/>
    <d v="1899-12-30T00:00:00"/>
    <d v="2026-07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9"/>
    <d v="2026-07-07T00:00:00"/>
    <x v="60"/>
    <d v="1899-12-30T00:00:00"/>
    <d v="2026-07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9"/>
    <d v="2026-07-08T00:00:00"/>
    <x v="60"/>
    <d v="1899-12-30T00:00:00"/>
    <d v="2026-08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9"/>
    <d v="2026-07-08T00:00:00"/>
    <x v="60"/>
    <d v="1899-12-30T00:00:00"/>
    <d v="2026-08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9"/>
    <d v="2026-07-0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9"/>
    <d v="2026-07-0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9"/>
    <d v="2026-07-09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9"/>
    <d v="2026-07-10T00:00:00"/>
    <x v="60"/>
    <d v="1899-12-30T00:00:00"/>
    <d v="2026-08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9"/>
    <d v="2026-07-10T00:00:00"/>
    <x v="60"/>
    <d v="1899-12-30T00:00:00"/>
    <d v="2026-08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9"/>
    <d v="2026-07-13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9"/>
    <d v="2026-07-1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9"/>
    <d v="2026-07-1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9"/>
    <d v="2026-07-14T00:00:00"/>
    <x v="60"/>
    <d v="1899-12-30T00:00:00"/>
    <d v="2026-08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9"/>
    <d v="2026-07-14T00:00:00"/>
    <x v="60"/>
    <d v="1899-12-30T00:00:00"/>
    <d v="2026-08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9"/>
    <d v="2026-07-15T00:00:00"/>
    <x v="60"/>
    <d v="1899-12-30T00:00:00"/>
    <d v="2026-08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9"/>
    <d v="2026-07-15T00:00:00"/>
    <x v="60"/>
    <d v="1899-12-30T00:00:00"/>
    <d v="2026-08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9"/>
    <d v="2026-07-15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9"/>
    <d v="2026-07-16T00:00:00"/>
    <x v="60"/>
    <d v="1899-12-30T00:00:00"/>
    <d v="2026-08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9"/>
    <d v="2026-07-16T00:00:00"/>
    <x v="60"/>
    <d v="1899-12-30T00:00:00"/>
    <d v="2026-08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9"/>
    <d v="2026-07-17T00:00:00"/>
    <x v="60"/>
    <d v="1899-12-30T00:00:00"/>
    <d v="2026-08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9"/>
    <d v="2026-07-17T00:00:00"/>
    <x v="60"/>
    <d v="1899-12-30T00:00:00"/>
    <d v="2026-08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9"/>
    <d v="2026-07-17T00:00:00"/>
    <x v="60"/>
    <d v="1899-12-30T00:00:00"/>
    <d v="2026-08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9"/>
    <d v="2026-07-20T00:00:00"/>
    <x v="60"/>
    <d v="1899-12-30T00:00:00"/>
    <d v="2026-08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9"/>
    <d v="2026-07-20T00:00:00"/>
    <x v="60"/>
    <d v="1899-12-30T00:00:00"/>
    <d v="2026-08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9"/>
    <d v="2026-07-21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9"/>
    <d v="2026-07-21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9"/>
    <d v="2026-07-2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9"/>
    <d v="2026-07-22T00:00:00"/>
    <x v="60"/>
    <d v="1899-12-30T00:00:00"/>
    <d v="2026-08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9"/>
    <d v="2026-07-22T00:00:00"/>
    <x v="60"/>
    <d v="1899-12-30T00:00:00"/>
    <d v="2026-08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9"/>
    <d v="2026-07-2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9"/>
    <d v="2026-07-23T00:00:00"/>
    <x v="60"/>
    <d v="1899-12-30T00:00:00"/>
    <d v="2026-08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9"/>
    <d v="2026-07-23T00:00:00"/>
    <x v="60"/>
    <d v="1899-12-30T00:00:00"/>
    <d v="2026-08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9"/>
    <d v="2026-07-24T00:00:00"/>
    <x v="60"/>
    <d v="1899-12-30T00:00:00"/>
    <d v="2026-08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9"/>
    <d v="2026-07-24T00:00:00"/>
    <x v="60"/>
    <d v="1899-12-30T00:00:00"/>
    <d v="2026-08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9"/>
    <d v="2026-07-27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9"/>
    <d v="2026-07-27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9"/>
    <d v="2026-07-27T00:00:00"/>
    <x v="60"/>
    <d v="1899-12-30T00:00:00"/>
    <d v="2026-08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9"/>
    <d v="2026-07-28T00:00:00"/>
    <x v="60"/>
    <d v="1899-12-30T00:00:00"/>
    <d v="2026-08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9"/>
    <d v="2026-07-28T00:00:00"/>
    <x v="60"/>
    <d v="1899-12-30T00:00:00"/>
    <d v="2026-08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9"/>
    <d v="2026-07-29T00:00:00"/>
    <x v="60"/>
    <d v="1899-12-30T00:00:00"/>
    <d v="2026-08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9"/>
    <d v="2026-07-29T00:00:00"/>
    <x v="60"/>
    <d v="1899-12-30T00:00:00"/>
    <d v="2026-08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9"/>
    <d v="2026-07-29T00:00:00"/>
    <x v="60"/>
    <d v="1899-12-30T00:00:00"/>
    <d v="2026-08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9"/>
    <d v="2026-07-30T00:00:00"/>
    <x v="60"/>
    <d v="1899-12-30T00:00:00"/>
    <d v="2026-08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9"/>
    <d v="2026-07-30T00:00:00"/>
    <x v="60"/>
    <d v="1899-12-30T00:00:00"/>
    <d v="2026-08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9"/>
    <d v="2026-07-3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9"/>
    <d v="2026-07-3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9"/>
    <d v="2026-07-31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9"/>
    <d v="2026-08-03T00:00:00"/>
    <x v="60"/>
    <d v="1899-12-30T00:00:00"/>
    <d v="2026-09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9"/>
    <d v="2026-08-03T00:00:00"/>
    <x v="60"/>
    <d v="1899-12-30T00:00:00"/>
    <d v="2026-08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9"/>
    <d v="2026-08-04T00:00:00"/>
    <x v="60"/>
    <d v="1899-12-30T00:00:00"/>
    <d v="2026-08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9"/>
    <d v="2026-08-0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9"/>
    <d v="2026-08-0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9"/>
    <d v="2026-08-05T00:00:00"/>
    <x v="60"/>
    <d v="1899-12-30T00:00:00"/>
    <d v="2026-08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9"/>
    <d v="2026-08-05T00:00:00"/>
    <x v="60"/>
    <d v="1899-12-30T00:00:00"/>
    <d v="2026-08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9"/>
    <d v="2026-08-06T00:00:00"/>
    <x v="60"/>
    <d v="1899-12-30T00:00:00"/>
    <d v="2026-09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9"/>
    <d v="2026-08-06T00:00:00"/>
    <x v="60"/>
    <d v="1899-12-30T00:00:00"/>
    <d v="2026-09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9"/>
    <d v="2026-08-06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9"/>
    <d v="2026-08-07T00:00:00"/>
    <x v="60"/>
    <d v="1899-12-30T00:00:00"/>
    <d v="2026-08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9"/>
    <d v="2026-08-0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9"/>
    <d v="2026-08-1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9"/>
    <d v="2026-08-10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9"/>
    <d v="2026-08-10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9"/>
    <d v="2026-08-11T00:00:00"/>
    <x v="60"/>
    <d v="1899-12-30T00:00:00"/>
    <d v="2026-09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9"/>
    <d v="2026-08-11T00:00:00"/>
    <x v="60"/>
    <d v="1899-12-30T00:00:00"/>
    <d v="2026-09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9"/>
    <d v="2026-08-12T00:00:00"/>
    <x v="60"/>
    <d v="1899-12-30T00:00:00"/>
    <d v="2026-09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9"/>
    <d v="2026-08-12T00:00:00"/>
    <x v="60"/>
    <d v="1899-12-30T00:00:00"/>
    <d v="2026-09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9"/>
    <d v="2026-08-12T00:00:00"/>
    <x v="60"/>
    <d v="1899-12-30T00:00:00"/>
    <d v="2026-09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9"/>
    <d v="2026-08-13T00:00:00"/>
    <x v="60"/>
    <d v="1899-12-30T00:00:00"/>
    <d v="2026-09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9"/>
    <d v="2026-08-13T00:00:00"/>
    <x v="60"/>
    <d v="1899-12-30T00:00:00"/>
    <d v="2026-09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9"/>
    <d v="2026-08-1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9"/>
    <d v="2026-08-1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9"/>
    <d v="2026-08-1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9"/>
    <d v="2026-08-1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9"/>
    <d v="2026-08-1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9"/>
    <d v="2026-08-1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9"/>
    <d v="2026-08-1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9"/>
    <d v="2026-08-18T00:00:00"/>
    <x v="60"/>
    <d v="1899-12-30T00:00:00"/>
    <d v="2026-09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9"/>
    <d v="2026-08-19T00:00:00"/>
    <x v="60"/>
    <d v="1899-12-30T00:00:00"/>
    <d v="2026-09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9"/>
    <d v="2026-08-19T00:00:00"/>
    <x v="60"/>
    <d v="1899-12-30T00:00:00"/>
    <d v="2026-09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9"/>
    <d v="2026-08-20T00:00:00"/>
    <x v="60"/>
    <d v="1899-12-30T00:00:00"/>
    <d v="2026-09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9"/>
    <d v="2026-08-2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9"/>
    <d v="2026-08-2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9"/>
    <d v="2026-08-2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9"/>
    <d v="2026-08-2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9"/>
    <d v="2026-08-2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9"/>
    <d v="2026-08-2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9"/>
    <d v="2026-08-24T00:00:00"/>
    <x v="60"/>
    <d v="1899-12-30T00:00:00"/>
    <d v="2026-09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9"/>
    <d v="2026-08-25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9"/>
    <d v="2026-08-25T00:00:00"/>
    <x v="60"/>
    <d v="1899-12-30T00:00:00"/>
    <d v="2026-09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9"/>
    <d v="2026-08-26T00:00:00"/>
    <x v="60"/>
    <d v="1899-12-30T00:00:00"/>
    <d v="2026-09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9"/>
    <d v="2026-08-26T00:00:00"/>
    <x v="60"/>
    <d v="1899-12-30T00:00:00"/>
    <d v="2026-09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9"/>
    <d v="2026-08-26T00:00:00"/>
    <x v="60"/>
    <d v="1899-12-30T00:00:00"/>
    <d v="2026-09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9"/>
    <d v="2026-08-27T00:00:00"/>
    <x v="60"/>
    <d v="1899-12-30T00:00:00"/>
    <d v="2026-09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9"/>
    <d v="2026-08-27T00:00:00"/>
    <x v="60"/>
    <d v="1899-12-30T00:00:00"/>
    <d v="2026-09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9"/>
    <d v="2026-08-28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9"/>
    <d v="2026-08-28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9"/>
    <d v="2026-08-2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9"/>
    <d v="2026-08-3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9"/>
    <d v="2026-08-31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9"/>
    <d v="2026-09-0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9"/>
    <d v="2026-09-01T00:00:00"/>
    <x v="60"/>
    <d v="1899-12-30T00:00:00"/>
    <d v="2026-09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9"/>
    <d v="2026-09-01T00:00:00"/>
    <x v="60"/>
    <d v="1899-12-30T00:00:00"/>
    <d v="2026-09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9"/>
    <d v="2026-09-02T00:00:00"/>
    <x v="60"/>
    <d v="1899-12-30T00:00:00"/>
    <d v="2026-10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9"/>
    <d v="2026-09-02T00:00:00"/>
    <x v="60"/>
    <d v="1899-12-30T00:00:00"/>
    <d v="2026-10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9"/>
    <d v="2026-09-02T00:00:00"/>
    <x v="60"/>
    <d v="1899-12-30T00:00:00"/>
    <d v="2026-09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9"/>
    <d v="2026-09-03T00:00:00"/>
    <x v="60"/>
    <d v="1899-12-30T00:00:00"/>
    <d v="2026-09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9"/>
    <d v="2026-09-03T00:00:00"/>
    <x v="60"/>
    <d v="1899-12-30T00:00:00"/>
    <d v="2026-10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9"/>
    <d v="2026-09-03T00:00:00"/>
    <x v="60"/>
    <d v="1899-12-30T00:00:00"/>
    <d v="2026-10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9"/>
    <d v="2026-09-04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9"/>
    <d v="2026-09-04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9"/>
    <d v="2026-09-04T00:00:00"/>
    <x v="60"/>
    <d v="1899-12-30T00:00:00"/>
    <d v="2026-10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9"/>
    <d v="2026-09-07T00:00:00"/>
    <x v="60"/>
    <d v="1899-12-30T00:00:00"/>
    <d v="2026-10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9"/>
    <d v="2026-09-07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9"/>
    <d v="2026-09-07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9"/>
    <d v="2026-09-08T00:00:00"/>
    <x v="60"/>
    <d v="1899-12-30T00:00:00"/>
    <d v="2026-10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9"/>
    <d v="2026-09-08T00:00:00"/>
    <x v="60"/>
    <d v="1899-12-30T00:00:00"/>
    <d v="2026-10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9"/>
    <d v="2026-09-08T00:00:00"/>
    <x v="60"/>
    <d v="1899-12-30T00:00:00"/>
    <d v="2026-09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9"/>
    <d v="2026-09-09T00:00:00"/>
    <x v="60"/>
    <d v="1899-12-30T00:00:00"/>
    <d v="2026-09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9"/>
    <d v="2026-09-09T00:00:00"/>
    <x v="60"/>
    <d v="1899-12-30T00:00:00"/>
    <d v="2026-10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9"/>
    <d v="2026-09-09T00:00:00"/>
    <x v="60"/>
    <d v="1899-12-30T00:00:00"/>
    <d v="2026-10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9"/>
    <d v="2026-09-10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9"/>
    <d v="2026-09-10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9"/>
    <d v="2026-09-10T00:00:00"/>
    <x v="60"/>
    <d v="1899-12-30T00:00:00"/>
    <d v="2026-10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9"/>
    <d v="2026-09-1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9"/>
    <d v="2026-09-1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9"/>
    <d v="2026-09-1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9"/>
    <d v="2026-09-1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9"/>
    <d v="2026-09-1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9"/>
    <d v="2026-09-14T00:00:00"/>
    <x v="60"/>
    <d v="1899-12-30T00:00:00"/>
    <d v="2026-10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9"/>
    <d v="2026-09-15T00:00:00"/>
    <x v="60"/>
    <d v="1899-12-30T00:00:00"/>
    <d v="2026-10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9"/>
    <d v="2026-09-1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9"/>
    <d v="2026-09-1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9"/>
    <d v="2026-09-2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9"/>
    <d v="2026-09-2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9"/>
    <d v="2026-09-2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9"/>
    <d v="2026-09-2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9"/>
    <d v="2026-09-22T00:00:00"/>
    <x v="60"/>
    <d v="1899-12-30T00:00:00"/>
    <d v="2026-10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9"/>
    <d v="2026-09-22T00:00:00"/>
    <x v="60"/>
    <d v="1899-12-30T00:00:00"/>
    <d v="2026-10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9"/>
    <d v="2026-09-23T00:00:00"/>
    <x v="60"/>
    <d v="1899-12-30T00:00:00"/>
    <d v="2026-10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9"/>
    <d v="2026-09-23T00:00:00"/>
    <x v="60"/>
    <d v="1899-12-30T00:00:00"/>
    <d v="2026-10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9"/>
    <d v="2026-09-23T00:00:00"/>
    <x v="60"/>
    <d v="1899-12-30T00:00:00"/>
    <d v="2026-10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9"/>
    <d v="2026-09-2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9"/>
    <d v="2026-09-24T00:00:00"/>
    <x v="60"/>
    <d v="1899-12-30T00:00:00"/>
    <d v="2026-10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9"/>
    <d v="2026-09-24T00:00:00"/>
    <x v="60"/>
    <d v="1899-12-30T00:00:00"/>
    <d v="2026-10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9"/>
    <d v="2026-09-2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9"/>
    <d v="2026-09-2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9"/>
    <d v="2026-09-25T00:00:00"/>
    <x v="60"/>
    <d v="1899-12-30T00:00:00"/>
    <d v="2026-10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9"/>
    <d v="2026-09-2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9"/>
    <d v="2026-09-28T00:00:00"/>
    <x v="60"/>
    <d v="1899-12-30T00:00:00"/>
    <d v="2026-10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9"/>
    <d v="2026-09-28T00:00:00"/>
    <x v="60"/>
    <d v="1899-12-30T00:00:00"/>
    <d v="2026-10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9"/>
    <d v="2026-09-2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9"/>
    <d v="2026-09-2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9"/>
    <d v="2026-09-29T00:00:00"/>
    <x v="60"/>
    <d v="1899-12-30T00:00:00"/>
    <d v="2026-10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9"/>
    <d v="2026-09-30T00:00:00"/>
    <x v="60"/>
    <d v="1899-12-30T00:00:00"/>
    <d v="2026-10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9"/>
    <d v="2026-09-30T00:00:00"/>
    <x v="60"/>
    <d v="1899-12-30T00:00:00"/>
    <d v="2026-10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9"/>
    <d v="2026-09-30T00:00:00"/>
    <x v="60"/>
    <d v="1899-12-30T00:00:00"/>
    <d v="2026-10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9"/>
    <d v="2026-10-0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9"/>
    <d v="2026-10-0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9"/>
    <d v="2026-10-01T00:00:00"/>
    <x v="60"/>
    <d v="1899-12-30T00:00:00"/>
    <d v="2026-10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9"/>
    <d v="2026-10-02T00:00:00"/>
    <x v="60"/>
    <d v="1899-12-30T00:00:00"/>
    <d v="2026-1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9"/>
    <d v="2026-10-0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9"/>
    <d v="2026-10-0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9"/>
    <d v="2026-10-0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9"/>
    <d v="2026-10-0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9"/>
    <d v="2026-10-05T00:00:00"/>
    <x v="60"/>
    <d v="1899-12-30T00:00:00"/>
    <d v="2026-10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9"/>
    <d v="2026-10-06T00:00:00"/>
    <x v="60"/>
    <d v="1899-12-30T00:00:00"/>
    <d v="2026-10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9"/>
    <d v="2026-10-0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9"/>
    <d v="2026-10-0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9"/>
    <d v="2026-10-07T00:00:00"/>
    <x v="60"/>
    <d v="1899-12-30T00:00:00"/>
    <d v="2026-10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9"/>
    <d v="2026-10-07T00:00:00"/>
    <x v="60"/>
    <d v="1899-12-30T00:00:00"/>
    <d v="2026-10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9"/>
    <d v="2026-10-07T00:00:00"/>
    <x v="60"/>
    <d v="1899-12-30T00:00:00"/>
    <d v="2026-1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9"/>
    <d v="2026-10-08T00:00:00"/>
    <x v="60"/>
    <d v="1899-12-30T00:00:00"/>
    <d v="2026-11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9"/>
    <d v="2026-10-0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9"/>
    <d v="2026-10-0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9"/>
    <d v="2026-10-0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9"/>
    <d v="2026-10-0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9"/>
    <d v="2026-10-0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9"/>
    <d v="2026-10-12T00:00:00"/>
    <x v="60"/>
    <d v="1899-12-30T00:00:00"/>
    <d v="2026-1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9"/>
    <d v="2026-10-1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9"/>
    <d v="2026-10-1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9"/>
    <d v="2026-10-13T00:00:00"/>
    <x v="60"/>
    <d v="1899-12-30T00:00:00"/>
    <d v="2026-1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9"/>
    <d v="2026-10-13T00:00:00"/>
    <x v="60"/>
    <d v="1899-12-30T00:00:00"/>
    <d v="2026-1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9"/>
    <d v="2026-10-1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9"/>
    <d v="2026-10-14T00:00:00"/>
    <x v="60"/>
    <d v="1899-12-30T00:00:00"/>
    <d v="2026-1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9"/>
    <d v="2026-10-14T00:00:00"/>
    <x v="60"/>
    <d v="1899-12-30T00:00:00"/>
    <d v="2026-1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9"/>
    <d v="2026-10-14T00:00:00"/>
    <x v="60"/>
    <d v="1899-12-30T00:00:00"/>
    <d v="2026-1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9"/>
    <d v="2026-10-15T00:00:00"/>
    <x v="60"/>
    <d v="1899-12-30T00:00:00"/>
    <d v="2026-1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9"/>
    <d v="2026-10-15T00:00:00"/>
    <x v="60"/>
    <d v="1899-12-30T00:00:00"/>
    <d v="2026-1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9"/>
    <d v="2026-10-1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9"/>
    <d v="2026-10-1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9"/>
    <d v="2026-10-1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9"/>
    <d v="2026-10-1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9"/>
    <d v="2026-10-1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9"/>
    <d v="2026-10-1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9"/>
    <d v="2026-10-1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9"/>
    <d v="2026-10-2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9"/>
    <d v="2026-10-20T00:00:00"/>
    <x v="60"/>
    <d v="1899-12-30T00:00:00"/>
    <d v="2026-1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9"/>
    <d v="2026-10-20T00:00:00"/>
    <x v="60"/>
    <d v="1899-12-30T00:00:00"/>
    <d v="2026-1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9"/>
    <d v="2026-10-21T00:00:00"/>
    <x v="60"/>
    <d v="1899-12-30T00:00:00"/>
    <d v="2026-1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9"/>
    <d v="2026-10-21T00:00:00"/>
    <x v="60"/>
    <d v="1899-12-30T00:00:00"/>
    <d v="2026-1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9"/>
    <d v="2026-10-21T00:00:00"/>
    <x v="60"/>
    <d v="1899-12-30T00:00:00"/>
    <d v="2026-1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9"/>
    <d v="2026-10-2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9"/>
    <d v="2026-10-22T00:00:00"/>
    <x v="60"/>
    <d v="1899-12-30T00:00:00"/>
    <d v="2026-1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9"/>
    <d v="2026-10-22T00:00:00"/>
    <x v="60"/>
    <d v="1899-12-30T00:00:00"/>
    <d v="2026-1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9"/>
    <d v="2026-10-2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9"/>
    <d v="2026-10-2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9"/>
    <d v="2026-10-23T00:00:00"/>
    <x v="60"/>
    <d v="1899-12-30T00:00:00"/>
    <d v="2026-1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9"/>
    <d v="2026-10-26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9"/>
    <d v="2026-10-2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9"/>
    <d v="2026-10-2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9"/>
    <d v="2026-10-27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9"/>
    <d v="2026-10-27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9"/>
    <d v="2026-10-27T00:00:00"/>
    <x v="60"/>
    <d v="1899-12-30T00:00:00"/>
    <d v="2026-1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9"/>
    <d v="2026-10-28T00:00:00"/>
    <x v="60"/>
    <d v="1899-12-30T00:00:00"/>
    <d v="2026-1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9"/>
    <d v="2026-10-28T00:00:00"/>
    <x v="60"/>
    <d v="1899-12-30T00:00:00"/>
    <d v="2026-1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9"/>
    <d v="2026-10-28T00:00:00"/>
    <x v="60"/>
    <d v="1899-12-30T00:00:00"/>
    <d v="2026-1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9"/>
    <d v="2026-10-2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9"/>
    <d v="2026-10-2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9"/>
    <d v="2026-10-29T00:00:00"/>
    <x v="60"/>
    <d v="1899-12-30T00:00:00"/>
    <d v="2026-1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9"/>
    <d v="2026-10-30T00:00:00"/>
    <x v="60"/>
    <d v="1899-12-30T00:00:00"/>
    <d v="2026-1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9"/>
    <d v="2026-10-3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9"/>
    <d v="2026-10-3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9"/>
    <d v="2026-11-0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9"/>
    <d v="2026-11-0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9"/>
    <d v="2026-11-02T00:00:00"/>
    <x v="60"/>
    <d v="1899-12-30T00:00:00"/>
    <d v="2026-1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9"/>
    <d v="2026-11-03T00:00:00"/>
    <x v="60"/>
    <d v="1899-12-30T00:00:00"/>
    <d v="2026-11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9"/>
    <d v="2026-11-0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9"/>
    <d v="2026-11-0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9"/>
    <d v="2026-11-04T00:00:00"/>
    <x v="60"/>
    <d v="1899-12-30T00:00:00"/>
    <d v="2026-1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9"/>
    <d v="2026-11-04T00:00:00"/>
    <x v="60"/>
    <d v="1899-12-30T00:00:00"/>
    <d v="2026-1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9"/>
    <d v="2026-11-04T00:00:00"/>
    <x v="60"/>
    <d v="1899-12-30T00:00:00"/>
    <d v="2026-1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9"/>
    <d v="2026-11-05T00:00:00"/>
    <x v="60"/>
    <d v="1899-12-30T00:00:00"/>
    <d v="2026-12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9"/>
    <d v="2026-11-05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9"/>
    <d v="2026-11-05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9"/>
    <d v="2026-11-0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9"/>
    <d v="2026-11-0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9"/>
    <d v="2026-11-06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9"/>
    <d v="2026-11-09T00:00:00"/>
    <x v="60"/>
    <d v="1899-12-30T00:00:00"/>
    <d v="2026-1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9"/>
    <d v="2026-11-0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9"/>
    <d v="2026-11-0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9"/>
    <d v="2026-11-10T00:00:00"/>
    <x v="60"/>
    <d v="1899-12-30T00:00:00"/>
    <d v="2026-11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9"/>
    <d v="2026-11-10T00:00:00"/>
    <x v="60"/>
    <d v="1899-12-30T00:00:00"/>
    <d v="2026-11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9"/>
    <d v="2026-11-1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9"/>
    <d v="2026-11-11T00:00:00"/>
    <x v="60"/>
    <d v="1899-12-30T00:00:00"/>
    <d v="2026-1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9"/>
    <d v="2026-11-11T00:00:00"/>
    <x v="60"/>
    <d v="1899-12-30T00:00:00"/>
    <d v="2026-1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9"/>
    <d v="2026-11-11T00:00:00"/>
    <x v="60"/>
    <d v="1899-12-30T00:00:00"/>
    <d v="2026-1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9"/>
    <d v="2026-11-12T00:00:00"/>
    <x v="60"/>
    <d v="1899-12-30T00:00:00"/>
    <d v="2026-1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9"/>
    <d v="2026-11-12T00:00:00"/>
    <x v="60"/>
    <d v="1899-12-30T00:00:00"/>
    <d v="2026-1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9"/>
    <d v="2026-11-1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9"/>
    <d v="2026-11-1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9"/>
    <d v="2026-11-1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9"/>
    <d v="2026-11-1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9"/>
    <d v="2026-11-1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9"/>
    <d v="2026-11-1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9"/>
    <d v="2026-11-1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9"/>
    <d v="2026-11-1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9"/>
    <d v="2026-11-17T00:00:00"/>
    <x v="60"/>
    <d v="1899-12-30T00:00:00"/>
    <d v="2026-1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9"/>
    <d v="2026-11-17T00:00:00"/>
    <x v="60"/>
    <d v="1899-12-30T00:00:00"/>
    <d v="2026-1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9"/>
    <d v="2026-11-18T00:00:00"/>
    <x v="60"/>
    <d v="1899-12-30T00:00:00"/>
    <d v="2026-1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9"/>
    <d v="2026-11-18T00:00:00"/>
    <x v="60"/>
    <d v="1899-12-30T00:00:00"/>
    <d v="2026-1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9"/>
    <d v="2026-11-18T00:00:00"/>
    <x v="60"/>
    <d v="1899-12-30T00:00:00"/>
    <d v="2026-1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9"/>
    <d v="2026-11-1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9"/>
    <d v="2026-11-19T00:00:00"/>
    <x v="60"/>
    <d v="1899-12-30T00:00:00"/>
    <d v="2026-1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9"/>
    <d v="2026-11-19T00:00:00"/>
    <x v="60"/>
    <d v="1899-12-30T00:00:00"/>
    <d v="2026-1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9"/>
    <d v="2026-11-2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9"/>
    <d v="2026-11-2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9"/>
    <d v="2026-11-20T00:00:00"/>
    <x v="60"/>
    <d v="1899-12-30T00:00:00"/>
    <d v="2026-1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9"/>
    <d v="2026-11-2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9"/>
    <d v="2026-11-2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9"/>
    <d v="2026-11-2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9"/>
    <d v="2026-11-2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9"/>
    <d v="2026-11-2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9"/>
    <d v="2026-11-24T00:00:00"/>
    <x v="60"/>
    <d v="1899-12-30T00:00:00"/>
    <d v="2026-1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9"/>
    <d v="2026-11-25T00:00:00"/>
    <x v="60"/>
    <d v="1899-12-30T00:00:00"/>
    <d v="2026-12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9"/>
    <d v="2026-11-25T00:00:00"/>
    <x v="60"/>
    <d v="1899-12-30T00:00:00"/>
    <d v="2026-1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9"/>
    <d v="2026-11-25T00:00:00"/>
    <x v="60"/>
    <d v="1899-12-30T00:00:00"/>
    <d v="2026-1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9"/>
    <d v="2026-11-2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9"/>
    <d v="2026-11-2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9"/>
    <d v="2026-11-26T00:00:00"/>
    <x v="60"/>
    <d v="1899-12-30T00:00:00"/>
    <d v="2026-1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9"/>
    <d v="2026-11-27T00:00:00"/>
    <x v="60"/>
    <d v="1899-12-30T00:00:00"/>
    <d v="2026-1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9"/>
    <d v="2026-11-2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9"/>
    <d v="2026-11-2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9"/>
    <d v="2026-11-3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9"/>
    <d v="2026-11-3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9"/>
    <d v="2026-11-30T00:00:00"/>
    <x v="60"/>
    <d v="1899-12-30T00:00:00"/>
    <d v="2026-1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9"/>
    <d v="2026-12-01T00:00:00"/>
    <x v="60"/>
    <d v="1899-12-30T00:00:00"/>
    <d v="2026-1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9"/>
    <d v="2026-12-0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9"/>
    <d v="2026-12-0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9"/>
    <d v="2026-12-02T00:00:00"/>
    <x v="60"/>
    <d v="1899-12-30T00:00:00"/>
    <d v="2026-1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9"/>
    <d v="2026-12-02T00:00:00"/>
    <x v="60"/>
    <d v="1899-12-30T00:00:00"/>
    <d v="2026-1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9"/>
    <d v="2026-12-02T00:00:00"/>
    <x v="60"/>
    <d v="1899-12-30T00:00:00"/>
    <d v="2027-0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9"/>
    <d v="2026-12-03T00:00:00"/>
    <x v="60"/>
    <d v="1899-12-30T00:00:00"/>
    <d v="2027-0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9"/>
    <d v="2026-12-0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9"/>
    <d v="2026-12-0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9"/>
    <d v="2026-12-0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9"/>
    <d v="2026-12-0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9"/>
    <d v="2026-12-0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9"/>
    <d v="2026-12-07T00:00:00"/>
    <x v="60"/>
    <d v="1899-12-30T00:00:00"/>
    <d v="2026-1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9"/>
    <d v="2026-12-0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9"/>
    <d v="2026-12-0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9"/>
    <d v="2026-12-09T00:00:00"/>
    <x v="60"/>
    <d v="1899-12-30T00:00:00"/>
    <d v="2026-12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9"/>
    <d v="2026-12-09T00:00:00"/>
    <x v="60"/>
    <d v="1899-12-30T00:00:00"/>
    <d v="2026-12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9"/>
    <d v="2026-12-09T00:00:00"/>
    <x v="60"/>
    <d v="1899-12-30T00:00:00"/>
    <d v="2027-0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9"/>
    <d v="2026-12-10T00:00:00"/>
    <x v="60"/>
    <d v="1899-12-30T00:00:00"/>
    <d v="2027-0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9"/>
    <d v="2026-12-1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9"/>
    <d v="2026-12-1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9"/>
    <d v="2026-12-1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9"/>
    <d v="2026-12-1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9"/>
    <d v="2026-12-1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9"/>
    <d v="2026-12-1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9"/>
    <d v="2026-12-14T00:00:00"/>
    <x v="60"/>
    <d v="1899-12-30T00:00:00"/>
    <d v="2027-0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9"/>
    <d v="2026-12-14T00:00:00"/>
    <x v="60"/>
    <d v="1899-12-30T00:00:00"/>
    <d v="2027-0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9"/>
    <d v="2026-12-15T00:00:00"/>
    <x v="60"/>
    <d v="1899-12-30T00:00:00"/>
    <d v="2027-0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9"/>
    <d v="2026-12-15T00:00:00"/>
    <x v="60"/>
    <d v="1899-12-30T00:00:00"/>
    <d v="2027-0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9"/>
    <d v="2026-12-15T00:00:00"/>
    <x v="60"/>
    <d v="1899-12-30T00:00:00"/>
    <d v="2027-0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9"/>
    <d v="2026-12-16T00:00:00"/>
    <x v="60"/>
    <d v="1899-12-30T00:00:00"/>
    <d v="2027-0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9"/>
    <d v="2026-12-16T00:00:00"/>
    <x v="60"/>
    <d v="1899-12-30T00:00:00"/>
    <d v="2027-0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9"/>
    <d v="2026-12-16T00:00:00"/>
    <x v="60"/>
    <d v="1899-12-30T00:00:00"/>
    <d v="2027-0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9"/>
    <d v="2026-12-17T00:00:00"/>
    <x v="60"/>
    <d v="1899-12-30T00:00:00"/>
    <d v="2027-0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9"/>
    <d v="2026-12-17T00:00:00"/>
    <x v="60"/>
    <d v="1899-12-30T00:00:00"/>
    <d v="2027-0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9"/>
    <d v="2026-12-1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9"/>
    <d v="2026-12-18T00:00:00"/>
    <x v="60"/>
    <d v="1899-12-30T00:00:00"/>
    <d v="2027-01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9"/>
    <d v="2026-12-1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9"/>
    <d v="2026-12-1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9"/>
    <d v="2026-12-2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9"/>
    <d v="2026-12-2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9"/>
    <d v="2026-12-21T00:00:00"/>
    <x v="60"/>
    <d v="1899-12-30T00:00:00"/>
    <d v="2027-0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9"/>
    <d v="2026-12-22T00:00:00"/>
    <x v="60"/>
    <d v="1899-12-30T00:00:00"/>
    <d v="2027-0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9"/>
    <d v="2026-12-22T00:00:00"/>
    <x v="60"/>
    <d v="1899-12-30T00:00:00"/>
    <d v="2027-0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9"/>
    <d v="2026-12-22T00:00:00"/>
    <x v="60"/>
    <d v="1899-12-30T00:00:00"/>
    <d v="2027-0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9"/>
    <d v="2026-12-23T00:00:00"/>
    <x v="60"/>
    <d v="1899-12-30T00:00:00"/>
    <d v="2027-0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9"/>
    <d v="2026-12-23T00:00:00"/>
    <x v="60"/>
    <d v="1899-12-30T00:00:00"/>
    <d v="2027-0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9"/>
    <d v="2026-12-23T00:00:00"/>
    <x v="60"/>
    <d v="1899-12-30T00:00:00"/>
    <d v="2027-0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9"/>
    <d v="2026-12-2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9"/>
    <d v="2026-12-28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9"/>
    <d v="2026-12-28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9"/>
    <d v="2026-12-29T00:00:00"/>
    <x v="60"/>
    <d v="1899-12-30T00:00:00"/>
    <d v="2027-0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9"/>
    <d v="2026-12-29T00:00:00"/>
    <x v="60"/>
    <d v="1899-12-30T00:00:00"/>
    <d v="2027-0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9"/>
    <d v="2026-12-29T00:00:00"/>
    <x v="60"/>
    <d v="1899-12-30T00:00:00"/>
    <d v="2027-0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9"/>
    <d v="2026-12-30T00:00:00"/>
    <x v="60"/>
    <d v="1899-12-30T00:00:00"/>
    <d v="2027-0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9"/>
    <d v="2026-12-30T00:00:00"/>
    <x v="60"/>
    <d v="1899-12-30T00:00:00"/>
    <d v="2027-0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9"/>
    <d v="2026-12-30T00:00:00"/>
    <x v="60"/>
    <d v="1899-12-30T00:00:00"/>
    <d v="2027-0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9"/>
    <d v="2027-01-0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9"/>
    <d v="2027-01-0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9"/>
    <d v="2027-01-04T00:00:00"/>
    <x v="60"/>
    <d v="1899-12-30T00:00:00"/>
    <d v="2027-0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9"/>
    <d v="2027-01-05T00:00:00"/>
    <x v="60"/>
    <d v="1899-12-30T00:00:00"/>
    <d v="2027-0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9"/>
    <d v="2027-01-0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9"/>
    <d v="2027-01-0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9"/>
    <d v="2027-01-06T00:00:00"/>
    <x v="60"/>
    <d v="1899-12-30T00:00:00"/>
    <d v="2027-0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9"/>
    <d v="2027-01-06T00:00:00"/>
    <x v="60"/>
    <d v="1899-12-30T00:00:00"/>
    <d v="2027-0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9"/>
    <d v="2027-01-06T00:00:00"/>
    <x v="60"/>
    <d v="1899-12-30T00:00:00"/>
    <d v="2027-02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9"/>
    <d v="2027-01-07T00:00:00"/>
    <x v="60"/>
    <d v="1899-12-30T00:00:00"/>
    <d v="2027-0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9"/>
    <d v="2027-01-07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9"/>
    <d v="2027-01-07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9"/>
    <d v="2027-01-0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9"/>
    <d v="2027-01-0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9"/>
    <d v="2027-01-08T00:00:00"/>
    <x v="60"/>
    <d v="1899-12-30T00:00:00"/>
    <d v="2027-0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9"/>
    <d v="2027-01-11T00:00:00"/>
    <x v="60"/>
    <d v="1899-12-30T00:00:00"/>
    <d v="2027-01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9"/>
    <d v="2027-01-1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9"/>
    <d v="2027-01-1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9"/>
    <d v="2027-01-12T00:00:00"/>
    <x v="60"/>
    <d v="1899-12-30T00:00:00"/>
    <d v="2027-0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9"/>
    <d v="2027-01-12T00:00:00"/>
    <x v="60"/>
    <d v="1899-12-30T00:00:00"/>
    <d v="2027-0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9"/>
    <d v="2027-01-1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9"/>
    <d v="2027-01-13T00:00:00"/>
    <x v="60"/>
    <d v="1899-12-30T00:00:00"/>
    <d v="2027-0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9"/>
    <d v="2027-01-13T00:00:00"/>
    <x v="60"/>
    <d v="1899-12-30T00:00:00"/>
    <d v="2027-0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9"/>
    <d v="2027-01-13T00:00:00"/>
    <x v="60"/>
    <d v="1899-12-30T00:00:00"/>
    <d v="2027-0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9"/>
    <d v="2027-01-14T00:00:00"/>
    <x v="60"/>
    <d v="1899-12-30T00:00:00"/>
    <d v="2027-0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9"/>
    <d v="2027-01-14T00:00:00"/>
    <x v="60"/>
    <d v="1899-12-30T00:00:00"/>
    <d v="2027-0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9"/>
    <d v="2027-01-1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9"/>
    <d v="2027-01-1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9"/>
    <d v="2027-01-1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9"/>
    <d v="2027-01-1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9"/>
    <d v="2027-01-1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9"/>
    <d v="2027-01-1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9"/>
    <d v="2027-01-1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9"/>
    <d v="2027-01-1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9"/>
    <d v="2027-01-19T00:00:00"/>
    <x v="60"/>
    <d v="1899-12-30T00:00:00"/>
    <d v="2027-0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9"/>
    <d v="2027-01-19T00:00:00"/>
    <x v="60"/>
    <d v="1899-12-30T00:00:00"/>
    <d v="2027-0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9"/>
    <d v="2027-01-20T00:00:00"/>
    <x v="60"/>
    <d v="1899-12-30T00:00:00"/>
    <d v="2027-0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9"/>
    <d v="2027-01-20T00:00:00"/>
    <x v="60"/>
    <d v="1899-12-30T00:00:00"/>
    <d v="2027-0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9"/>
    <d v="2027-01-20T00:00:00"/>
    <x v="60"/>
    <d v="1899-12-30T00:00:00"/>
    <d v="2027-0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9"/>
    <d v="2027-01-2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9"/>
    <d v="2027-01-21T00:00:00"/>
    <x v="60"/>
    <d v="1899-12-30T00:00:00"/>
    <d v="2027-0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9"/>
    <d v="2027-01-21T00:00:00"/>
    <x v="60"/>
    <d v="1899-12-30T00:00:00"/>
    <d v="2027-0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9"/>
    <d v="2027-01-2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9"/>
    <d v="2027-01-2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9"/>
    <d v="2027-01-22T00:00:00"/>
    <x v="60"/>
    <d v="1899-12-30T00:00:00"/>
    <d v="2027-0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9"/>
    <d v="2027-01-25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9"/>
    <d v="2027-01-2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9"/>
    <d v="2027-01-2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9"/>
    <d v="2027-01-26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9"/>
    <d v="2027-01-26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9"/>
    <d v="2027-01-26T00:00:00"/>
    <x v="60"/>
    <d v="1899-12-30T00:00:00"/>
    <d v="2027-02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9"/>
    <d v="2027-01-27T00:00:00"/>
    <x v="60"/>
    <d v="1899-12-30T00:00:00"/>
    <d v="2027-0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9"/>
    <d v="2027-01-27T00:00:00"/>
    <x v="60"/>
    <d v="1899-12-30T00:00:00"/>
    <d v="2027-0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9"/>
    <d v="2027-01-27T00:00:00"/>
    <x v="60"/>
    <d v="1899-12-30T00:00:00"/>
    <d v="2027-0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9"/>
    <d v="2027-01-2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9"/>
    <d v="2027-01-2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9"/>
    <d v="2027-01-28T00:00:00"/>
    <x v="60"/>
    <d v="1899-12-30T00:00:00"/>
    <d v="2027-0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9"/>
    <d v="2027-01-29T00:00:00"/>
    <x v="60"/>
    <d v="1899-12-30T00:00:00"/>
    <d v="2027-02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9"/>
    <d v="2027-01-2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9"/>
    <d v="2027-01-2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9"/>
    <d v="2027-02-0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9"/>
    <d v="2027-02-0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9"/>
    <d v="2027-02-01T00:00:00"/>
    <x v="60"/>
    <d v="1899-12-30T00:00:00"/>
    <d v="2027-0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9"/>
    <d v="2027-02-02T00:00:00"/>
    <x v="60"/>
    <d v="1899-12-30T00:00:00"/>
    <d v="2027-0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9"/>
    <d v="2027-02-0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9"/>
    <d v="2027-02-0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9"/>
    <d v="2027-02-03T00:00:00"/>
    <x v="60"/>
    <d v="1899-12-30T00:00:00"/>
    <d v="2027-0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9"/>
    <d v="2027-02-03T00:00:00"/>
    <x v="60"/>
    <d v="1899-12-30T00:00:00"/>
    <d v="2027-0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9"/>
    <d v="2027-02-03T00:00:00"/>
    <x v="60"/>
    <d v="1899-12-30T00:00:00"/>
    <d v="2027-03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9"/>
    <d v="2027-02-04T00:00:00"/>
    <x v="60"/>
    <d v="1899-12-30T00:00:00"/>
    <d v="2027-03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9"/>
    <d v="2027-02-04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9"/>
    <d v="2027-02-04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9"/>
    <d v="2027-02-0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9"/>
    <d v="2027-02-0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9"/>
    <d v="2027-02-05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9"/>
    <d v="2027-02-08T00:00:00"/>
    <x v="60"/>
    <d v="1899-12-30T00:00:00"/>
    <d v="2027-02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9"/>
    <d v="2027-02-0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9"/>
    <d v="2027-02-0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9"/>
    <d v="2027-02-09T00:00:00"/>
    <x v="60"/>
    <d v="1899-12-30T00:00:00"/>
    <d v="2027-03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9"/>
    <d v="2027-02-09T00:00:00"/>
    <x v="60"/>
    <d v="1899-12-30T00:00:00"/>
    <d v="2027-03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9"/>
    <d v="2027-02-0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9"/>
    <d v="2027-02-10T00:00:00"/>
    <x v="60"/>
    <d v="1899-12-30T00:00:00"/>
    <d v="2027-03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9"/>
    <d v="2027-02-10T00:00:00"/>
    <x v="60"/>
    <d v="1899-12-30T00:00:00"/>
    <d v="2027-03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9"/>
    <d v="2027-02-10T00:00:00"/>
    <x v="60"/>
    <d v="1899-12-30T00:00:00"/>
    <d v="2027-03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9"/>
    <d v="2027-02-11T00:00:00"/>
    <x v="60"/>
    <d v="1899-12-30T00:00:00"/>
    <d v="2027-03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9"/>
    <d v="2027-02-11T00:00:00"/>
    <x v="60"/>
    <d v="1899-12-30T00:00:00"/>
    <d v="2027-03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9"/>
    <d v="2027-02-1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9"/>
    <d v="2027-02-1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9"/>
    <d v="2027-02-1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9"/>
    <d v="2027-02-1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9"/>
    <d v="2027-02-1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9"/>
    <d v="2027-02-1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9"/>
    <d v="2027-02-1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9"/>
    <d v="2027-02-1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9"/>
    <d v="2027-02-16T00:00:00"/>
    <x v="60"/>
    <d v="1899-12-30T00:00:00"/>
    <d v="2027-03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9"/>
    <d v="2027-02-16T00:00:00"/>
    <x v="60"/>
    <d v="1899-12-30T00:00:00"/>
    <d v="2027-03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9"/>
    <d v="2027-02-17T00:00:00"/>
    <x v="60"/>
    <d v="1899-12-30T00:00:00"/>
    <d v="2027-03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9"/>
    <d v="2027-02-17T00:00:00"/>
    <x v="60"/>
    <d v="1899-12-30T00:00:00"/>
    <d v="2027-03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9"/>
    <d v="2027-02-17T00:00:00"/>
    <x v="60"/>
    <d v="1899-12-30T00:00:00"/>
    <d v="2027-03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9"/>
    <d v="2027-02-1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9"/>
    <d v="2027-02-18T00:00:00"/>
    <x v="60"/>
    <d v="1899-12-30T00:00:00"/>
    <d v="2027-03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9"/>
    <d v="2027-02-18T00:00:00"/>
    <x v="60"/>
    <d v="1899-12-30T00:00:00"/>
    <d v="2027-03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9"/>
    <d v="2027-02-1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9"/>
    <d v="2027-02-1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9"/>
    <d v="2027-02-19T00:00:00"/>
    <x v="60"/>
    <d v="1899-12-30T00:00:00"/>
    <d v="2027-03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9"/>
    <d v="2027-02-22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9"/>
    <d v="2027-02-2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9"/>
    <d v="2027-02-2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9"/>
    <d v="2027-02-23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9"/>
    <d v="2027-02-23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9"/>
    <d v="2027-02-23T00:00:00"/>
    <x v="60"/>
    <d v="1899-12-30T00:00:00"/>
    <d v="2027-03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9"/>
    <d v="2027-02-24T00:00:00"/>
    <x v="60"/>
    <d v="1899-12-30T00:00:00"/>
    <d v="2027-03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9"/>
    <d v="2027-02-24T00:00:00"/>
    <x v="60"/>
    <d v="1899-12-30T00:00:00"/>
    <d v="2027-03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9"/>
    <d v="2027-02-24T00:00:00"/>
    <x v="60"/>
    <d v="1899-12-30T00:00:00"/>
    <d v="2027-03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9"/>
    <d v="2027-02-2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9"/>
    <d v="2027-02-2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9"/>
    <d v="2027-02-25T00:00:00"/>
    <x v="60"/>
    <d v="1899-12-30T00:00:00"/>
    <d v="2027-03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9"/>
    <d v="2027-02-26T00:00:00"/>
    <x v="60"/>
    <d v="1899-12-30T00:00:00"/>
    <d v="2027-03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9"/>
    <d v="2027-02-2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9"/>
    <d v="2027-02-2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9"/>
    <d v="2027-03-0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9"/>
    <d v="2027-03-0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9"/>
    <d v="2027-03-01T00:00:00"/>
    <x v="60"/>
    <d v="1899-12-30T00:00:00"/>
    <d v="2027-03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9"/>
    <d v="2027-03-02T00:00:00"/>
    <x v="60"/>
    <d v="1899-12-30T00:00:00"/>
    <d v="2027-03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9"/>
    <d v="2027-03-0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9"/>
    <d v="2027-03-0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9"/>
    <d v="2027-03-03T00:00:00"/>
    <x v="60"/>
    <d v="1899-12-30T00:00:00"/>
    <d v="2027-03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9"/>
    <d v="2027-03-03T00:00:00"/>
    <x v="60"/>
    <d v="1899-12-30T00:00:00"/>
    <d v="2027-03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9"/>
    <d v="2027-03-03T00:00:00"/>
    <x v="60"/>
    <d v="1899-12-30T00:00:00"/>
    <d v="2027-04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9"/>
    <d v="2027-03-04T00:00:00"/>
    <x v="60"/>
    <d v="1899-12-30T00:00:00"/>
    <d v="2027-04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9"/>
    <d v="2027-03-04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9"/>
    <d v="2027-03-04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9"/>
    <d v="2027-03-0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9"/>
    <d v="2027-03-0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9"/>
    <d v="2027-03-05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9"/>
    <d v="2027-03-08T00:00:00"/>
    <x v="60"/>
    <d v="1899-12-30T00:00:00"/>
    <d v="2027-03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9"/>
    <d v="2027-03-0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9"/>
    <d v="2027-03-0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9"/>
    <d v="2027-03-09T00:00:00"/>
    <x v="60"/>
    <d v="1899-12-30T00:00:00"/>
    <d v="2027-03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9"/>
    <d v="2027-03-09T00:00:00"/>
    <x v="60"/>
    <d v="1899-12-30T00:00:00"/>
    <d v="2027-03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9"/>
    <d v="2027-03-0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9"/>
    <d v="2027-03-10T00:00:00"/>
    <x v="60"/>
    <d v="1899-12-30T00:00:00"/>
    <d v="2027-04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9"/>
    <d v="2027-03-10T00:00:00"/>
    <x v="60"/>
    <d v="1899-12-30T00:00:00"/>
    <d v="2027-03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9"/>
    <d v="2027-03-10T00:00:00"/>
    <x v="60"/>
    <d v="1899-12-30T00:00:00"/>
    <d v="2027-03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9"/>
    <d v="2027-03-11T00:00:00"/>
    <x v="60"/>
    <d v="1899-12-30T00:00:00"/>
    <d v="2027-04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9"/>
    <d v="2027-03-11T00:00:00"/>
    <x v="60"/>
    <d v="1899-12-30T00:00:00"/>
    <d v="2027-04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9"/>
    <d v="2027-03-1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9"/>
    <d v="2027-03-1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9"/>
    <d v="2027-03-1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9"/>
    <d v="2027-03-1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9"/>
    <d v="2027-03-1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9"/>
    <d v="2027-03-1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9"/>
    <d v="2027-03-1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9"/>
    <d v="2027-03-1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9"/>
    <d v="2027-03-16T00:00:00"/>
    <x v="60"/>
    <d v="1899-12-30T00:00:00"/>
    <d v="2027-04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9"/>
    <d v="2027-03-16T00:00:00"/>
    <x v="60"/>
    <d v="1899-12-30T00:00:00"/>
    <d v="2027-04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9"/>
    <d v="2027-03-17T00:00:00"/>
    <x v="60"/>
    <d v="1899-12-30T00:00:00"/>
    <d v="2027-04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9"/>
    <d v="2027-03-17T00:00:00"/>
    <x v="60"/>
    <d v="1899-12-30T00:00:00"/>
    <d v="2027-04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9"/>
    <d v="2027-03-17T00:00:00"/>
    <x v="60"/>
    <d v="1899-12-30T00:00:00"/>
    <d v="2027-04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9"/>
    <d v="2027-03-1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9"/>
    <d v="2027-03-18T00:00:00"/>
    <x v="60"/>
    <d v="1899-12-30T00:00:00"/>
    <d v="2027-04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9"/>
    <d v="2027-03-18T00:00:00"/>
    <x v="60"/>
    <d v="1899-12-30T00:00:00"/>
    <d v="2027-04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9"/>
    <d v="2027-03-1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9"/>
    <d v="2027-03-1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9"/>
    <d v="2027-03-19T00:00:00"/>
    <x v="60"/>
    <d v="1899-12-30T00:00:00"/>
    <d v="2027-04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9"/>
    <d v="2027-03-22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9"/>
    <d v="2027-03-2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9"/>
    <d v="2027-03-2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9"/>
    <d v="2027-03-23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9"/>
    <d v="2027-03-23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9"/>
    <d v="2027-03-23T00:00:00"/>
    <x v="60"/>
    <d v="1899-12-30T00:00:00"/>
    <d v="2027-04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9"/>
    <d v="2027-03-24T00:00:00"/>
    <x v="60"/>
    <d v="1899-12-30T00:00:00"/>
    <d v="2027-04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9"/>
    <d v="2027-03-24T00:00:00"/>
    <x v="60"/>
    <d v="1899-12-30T00:00:00"/>
    <d v="2027-04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9"/>
    <d v="2027-03-24T00:00:00"/>
    <x v="60"/>
    <d v="1899-12-30T00:00:00"/>
    <d v="2027-04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9"/>
    <d v="2027-03-2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9"/>
    <d v="2027-03-2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9"/>
    <d v="2027-03-25T00:00:00"/>
    <x v="60"/>
    <d v="1899-12-30T00:00:00"/>
    <d v="2027-04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9"/>
    <d v="2027-03-26T00:00:00"/>
    <x v="60"/>
    <d v="1899-12-30T00:00:00"/>
    <d v="2027-04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9"/>
    <d v="2027-03-2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9"/>
    <d v="2027-03-2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9"/>
    <d v="2027-03-29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9"/>
    <d v="2027-03-29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9"/>
    <d v="2027-03-29T00:00:00"/>
    <x v="60"/>
    <d v="1899-12-30T00:00:00"/>
    <d v="2027-04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9"/>
    <d v="2027-03-30T00:00:00"/>
    <x v="60"/>
    <d v="1899-12-30T00:00:00"/>
    <d v="2027-04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9"/>
    <d v="2027-03-30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9"/>
    <d v="2027-03-30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9"/>
    <d v="2027-03-31T00:00:00"/>
    <x v="60"/>
    <d v="1899-12-30T00:00:00"/>
    <d v="2027-04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9"/>
    <d v="2027-03-31T00:00:00"/>
    <x v="60"/>
    <d v="1899-12-30T00:00:00"/>
    <d v="2027-04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9"/>
    <d v="2027-03-31T00:00:00"/>
    <x v="60"/>
    <d v="1899-12-30T00:00:00"/>
    <d v="2027-04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9"/>
    <d v="2027-04-01T00:00:00"/>
    <x v="60"/>
    <d v="1899-12-30T00:00:00"/>
    <d v="2027-05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9"/>
    <d v="2027-04-01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9"/>
    <d v="2027-04-01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9"/>
    <d v="2027-04-0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9"/>
    <d v="2027-04-0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9"/>
    <d v="2027-04-02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9"/>
    <d v="2027-04-05T00:00:00"/>
    <x v="60"/>
    <d v="1899-12-30T00:00:00"/>
    <d v="2027-04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9"/>
    <d v="2027-04-05T00:00:00"/>
    <x v="60"/>
    <d v="1899-12-30T00:00:00"/>
    <d v="2027-05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9"/>
    <d v="2027-04-05T00:00:00"/>
    <x v="60"/>
    <d v="1899-12-30T00:00:00"/>
    <d v="2027-05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9"/>
    <d v="2027-04-06T00:00:00"/>
    <x v="60"/>
    <d v="1899-12-30T00:00:00"/>
    <d v="2027-04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9"/>
    <d v="2027-04-06T00:00:00"/>
    <x v="60"/>
    <d v="1899-12-30T00:00:00"/>
    <d v="2027-04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9"/>
    <d v="2027-04-06T00:00:00"/>
    <x v="60"/>
    <d v="1899-12-30T00:00:00"/>
    <d v="2027-05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9"/>
    <d v="2027-04-07T00:00:00"/>
    <x v="60"/>
    <d v="1899-12-30T00:00:00"/>
    <d v="2027-05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9"/>
    <d v="2027-04-07T00:00:00"/>
    <x v="60"/>
    <d v="1899-12-30T00:00:00"/>
    <d v="2027-04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9"/>
    <d v="2027-04-07T00:00:00"/>
    <x v="60"/>
    <d v="1899-12-30T00:00:00"/>
    <d v="2027-04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9"/>
    <d v="2027-04-08T00:00:00"/>
    <x v="60"/>
    <d v="1899-12-30T00:00:00"/>
    <d v="2027-05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9"/>
    <d v="2027-04-08T00:00:00"/>
    <x v="60"/>
    <d v="1899-12-30T00:00:00"/>
    <d v="2027-05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9"/>
    <d v="2027-04-08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9"/>
    <d v="2027-04-09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9"/>
    <d v="2027-04-09T00:00:00"/>
    <x v="60"/>
    <d v="1899-12-30T00:00:00"/>
    <d v="2027-05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9"/>
    <d v="2027-04-09T00:00:00"/>
    <x v="60"/>
    <d v="1899-12-30T00:00:00"/>
    <d v="2027-05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9"/>
    <d v="2027-04-1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0"/>
    <n v="38"/>
    <x v="4"/>
    <x v="17"/>
    <n v="0.87068965517241381"/>
    <n v="0.51351351351351349"/>
    <n v="15"/>
    <n v="36"/>
    <n v="10"/>
    <n v="0.16477272727272727"/>
    <n v="0.14346590909090909"/>
    <n v="0.10511363636363637"/>
    <n v="5.3977272727272728E-2"/>
    <n v="0.13494318181818182"/>
  </r>
  <r>
    <x v="120"/>
    <n v="2"/>
    <n v="118"/>
    <n v="0"/>
    <n v="101"/>
    <n v="1"/>
    <n v="75"/>
    <n v="0"/>
    <n v="38"/>
    <x v="4"/>
    <x v="17"/>
    <n v="0.85593220338983056"/>
    <n v="0.50666666666666671"/>
    <n v="17"/>
    <n v="37"/>
    <n v="10"/>
    <n v="0.16761363636363635"/>
    <n v="0.14346590909090909"/>
    <n v="0.10653409090909091"/>
    <n v="5.3977272727272728E-2"/>
    <n v="0.13707386363636365"/>
  </r>
  <r>
    <x v="121"/>
    <n v="2"/>
    <n v="120"/>
    <n v="0"/>
    <n v="101"/>
    <n v="2"/>
    <n v="77"/>
    <n v="0"/>
    <n v="38"/>
    <x v="4"/>
    <x v="17"/>
    <n v="0.84166666666666667"/>
    <n v="0.4935064935064935"/>
    <n v="19"/>
    <n v="39"/>
    <n v="10"/>
    <n v="0.17045454545454544"/>
    <n v="0.14346590909090909"/>
    <n v="0.109375"/>
    <n v="5.3977272727272728E-2"/>
    <n v="0.13991477272727271"/>
  </r>
  <r>
    <x v="122"/>
    <n v="2"/>
    <n v="122"/>
    <n v="0"/>
    <n v="101"/>
    <n v="1"/>
    <n v="78"/>
    <n v="0"/>
    <n v="38"/>
    <x v="4"/>
    <x v="17"/>
    <n v="0.82786885245901642"/>
    <n v="0.48717948717948717"/>
    <n v="21"/>
    <n v="40"/>
    <n v="10"/>
    <n v="0.17329545454545456"/>
    <n v="0.14346590909090909"/>
    <n v="0.11079545454545454"/>
    <n v="5.3977272727272728E-2"/>
    <n v="0.14204545454545456"/>
  </r>
  <r>
    <x v="123"/>
    <n v="2"/>
    <n v="124"/>
    <n v="0"/>
    <n v="101"/>
    <n v="1"/>
    <n v="79"/>
    <n v="0"/>
    <n v="38"/>
    <x v="4"/>
    <x v="17"/>
    <n v="0.81451612903225812"/>
    <n v="0.48101265822784811"/>
    <n v="23"/>
    <n v="41"/>
    <n v="10"/>
    <n v="0.17613636363636365"/>
    <n v="0.14346590909090909"/>
    <n v="0.11221590909090909"/>
    <n v="5.3977272727272728E-2"/>
    <n v="0.14417613636363635"/>
  </r>
  <r>
    <x v="124"/>
    <n v="0"/>
    <n v="124"/>
    <n v="0"/>
    <n v="101"/>
    <n v="2"/>
    <n v="81"/>
    <n v="0"/>
    <n v="38"/>
    <x v="4"/>
    <x v="17"/>
    <n v="0.81451612903225812"/>
    <n v="0.46913580246913578"/>
    <n v="23"/>
    <n v="43"/>
    <n v="10"/>
    <n v="0.17613636363636365"/>
    <n v="0.14346590909090909"/>
    <n v="0.11505681818181818"/>
    <n v="5.3977272727272728E-2"/>
    <n v="0.14559659090909091"/>
  </r>
  <r>
    <x v="125"/>
    <n v="0"/>
    <n v="124"/>
    <n v="0"/>
    <n v="101"/>
    <n v="1"/>
    <n v="82"/>
    <n v="0"/>
    <n v="38"/>
    <x v="4"/>
    <x v="18"/>
    <n v="0.81451612903225812"/>
    <n v="0.46341463414634149"/>
    <n v="23"/>
    <n v="44"/>
    <n v="11"/>
    <n v="0.17613636363636365"/>
    <n v="0.14346590909090909"/>
    <n v="0.11647727272727272"/>
    <n v="5.3977272727272728E-2"/>
    <n v="0.14630681818181818"/>
  </r>
  <r>
    <x v="126"/>
    <n v="2"/>
    <n v="126"/>
    <n v="0"/>
    <n v="101"/>
    <n v="1"/>
    <n v="83"/>
    <n v="0"/>
    <n v="38"/>
    <x v="4"/>
    <x v="18"/>
    <n v="0.80158730158730163"/>
    <n v="0.45783132530120479"/>
    <n v="25"/>
    <n v="45"/>
    <n v="11"/>
    <n v="0.17897727272727273"/>
    <n v="0.14346590909090909"/>
    <n v="0.11789772727272728"/>
    <n v="5.3977272727272728E-2"/>
    <n v="0.1484375"/>
  </r>
  <r>
    <x v="127"/>
    <n v="2"/>
    <n v="128"/>
    <n v="0"/>
    <n v="101"/>
    <n v="2"/>
    <n v="85"/>
    <n v="0"/>
    <n v="38"/>
    <x v="4"/>
    <x v="18"/>
    <n v="0.7890625"/>
    <n v="0.44705882352941179"/>
    <n v="27"/>
    <n v="47"/>
    <n v="11"/>
    <n v="0.18181818181818182"/>
    <n v="0.14346590909090909"/>
    <n v="0.12073863636363637"/>
    <n v="5.3977272727272728E-2"/>
    <n v="0.15127840909090909"/>
  </r>
  <r>
    <x v="128"/>
    <n v="2"/>
    <n v="130"/>
    <n v="0"/>
    <n v="101"/>
    <n v="2"/>
    <n v="87"/>
    <n v="0"/>
    <n v="38"/>
    <x v="4"/>
    <x v="18"/>
    <n v="0.77692307692307694"/>
    <n v="0.43678160919540232"/>
    <n v="29"/>
    <n v="49"/>
    <n v="11"/>
    <n v="0.18465909090909091"/>
    <n v="0.14346590909090909"/>
    <n v="0.12357954545454546"/>
    <n v="5.3977272727272728E-2"/>
    <n v="0.15411931818181818"/>
  </r>
  <r>
    <x v="129"/>
    <n v="3"/>
    <n v="133"/>
    <n v="0"/>
    <n v="101"/>
    <n v="1"/>
    <n v="88"/>
    <n v="0"/>
    <n v="38"/>
    <x v="4"/>
    <x v="18"/>
    <n v="0.75939849624060152"/>
    <n v="0.43181818181818182"/>
    <n v="32"/>
    <n v="50"/>
    <n v="11"/>
    <n v="0.18892045454545456"/>
    <n v="0.14346590909090909"/>
    <n v="0.125"/>
    <n v="5.3977272727272728E-2"/>
    <n v="0.15696022727272729"/>
  </r>
  <r>
    <x v="130"/>
    <n v="2"/>
    <n v="135"/>
    <n v="0"/>
    <n v="101"/>
    <n v="1"/>
    <n v="89"/>
    <n v="0"/>
    <n v="38"/>
    <x v="4"/>
    <x v="18"/>
    <n v="0.74814814814814812"/>
    <n v="0.42696629213483145"/>
    <n v="34"/>
    <n v="51"/>
    <n v="11"/>
    <n v="0.19176136363636365"/>
    <n v="0.14346590909090909"/>
    <n v="0.12642045454545456"/>
    <n v="5.3977272727272728E-2"/>
    <n v="0.15909090909090912"/>
  </r>
  <r>
    <x v="131"/>
    <n v="0"/>
    <n v="135"/>
    <n v="0"/>
    <n v="101"/>
    <n v="3"/>
    <n v="92"/>
    <n v="0"/>
    <n v="38"/>
    <x v="4"/>
    <x v="18"/>
    <n v="0.74814814814814812"/>
    <n v="0.41304347826086957"/>
    <n v="34"/>
    <n v="54"/>
    <n v="11"/>
    <n v="0.19176136363636365"/>
    <n v="0.14346590909090909"/>
    <n v="0.13068181818181818"/>
    <n v="5.3977272727272728E-2"/>
    <n v="0.16122159090909091"/>
  </r>
  <r>
    <x v="132"/>
    <n v="0"/>
    <n v="135"/>
    <n v="0"/>
    <n v="101"/>
    <n v="1"/>
    <n v="93"/>
    <n v="0"/>
    <n v="38"/>
    <x v="4"/>
    <x v="19"/>
    <n v="0.74814814814814812"/>
    <n v="0.40860215053763443"/>
    <n v="34"/>
    <n v="55"/>
    <n v="5"/>
    <n v="0.19176136363636365"/>
    <n v="0.14346590909090909"/>
    <n v="0.13210227272727273"/>
    <n v="5.3977272727272728E-2"/>
    <n v="0.16193181818181818"/>
  </r>
  <r>
    <x v="133"/>
    <n v="3"/>
    <n v="138"/>
    <n v="0"/>
    <n v="101"/>
    <n v="1"/>
    <n v="94"/>
    <n v="0"/>
    <n v="38"/>
    <x v="4"/>
    <x v="19"/>
    <n v="0.73188405797101452"/>
    <n v="0.40425531914893614"/>
    <n v="37"/>
    <n v="56"/>
    <n v="5"/>
    <n v="0.19602272727272727"/>
    <n v="0.14346590909090909"/>
    <n v="0.13352272727272727"/>
    <n v="5.3977272727272728E-2"/>
    <n v="0.16477272727272727"/>
  </r>
  <r>
    <x v="134"/>
    <n v="2"/>
    <n v="140"/>
    <n v="0"/>
    <n v="101"/>
    <n v="1"/>
    <n v="95"/>
    <n v="0"/>
    <n v="38"/>
    <x v="4"/>
    <x v="19"/>
    <n v="0.72142857142857142"/>
    <n v="0.4"/>
    <n v="39"/>
    <n v="57"/>
    <n v="5"/>
    <n v="0.19886363636363635"/>
    <n v="0.14346590909090909"/>
    <n v="0.13494318181818182"/>
    <n v="5.3977272727272728E-2"/>
    <n v="0.16690340909090909"/>
  </r>
  <r>
    <x v="135"/>
    <n v="3"/>
    <n v="143"/>
    <n v="0"/>
    <n v="101"/>
    <n v="1"/>
    <n v="96"/>
    <n v="0"/>
    <n v="38"/>
    <x v="5"/>
    <x v="19"/>
    <n v="0.70629370629370625"/>
    <n v="0.39583333333333331"/>
    <n v="42"/>
    <n v="58"/>
    <n v="8"/>
    <n v="0.203125"/>
    <n v="0.14346590909090909"/>
    <n v="0.13636363636363635"/>
    <n v="5.3977272727272728E-2"/>
    <n v="0.16974431818181818"/>
  </r>
  <r>
    <x v="136"/>
    <n v="2"/>
    <n v="145"/>
    <n v="0"/>
    <n v="101"/>
    <n v="2"/>
    <n v="98"/>
    <n v="0"/>
    <n v="38"/>
    <x v="5"/>
    <x v="19"/>
    <n v="0.69655172413793098"/>
    <n v="0.38775510204081631"/>
    <n v="44"/>
    <n v="60"/>
    <n v="8"/>
    <n v="0.20596590909090909"/>
    <n v="0.14346590909090909"/>
    <n v="0.13920454545454544"/>
    <n v="5.3977272727272728E-2"/>
    <n v="0.17258522727272727"/>
  </r>
  <r>
    <x v="137"/>
    <n v="3"/>
    <n v="148"/>
    <n v="0"/>
    <n v="101"/>
    <n v="2"/>
    <n v="100"/>
    <n v="0"/>
    <n v="38"/>
    <x v="5"/>
    <x v="19"/>
    <n v="0.68243243243243246"/>
    <n v="0.38"/>
    <n v="47"/>
    <n v="62"/>
    <n v="8"/>
    <n v="0.21022727272727273"/>
    <n v="0.14346590909090909"/>
    <n v="0.14204545454545456"/>
    <n v="5.3977272727272728E-2"/>
    <n v="0.17613636363636365"/>
  </r>
  <r>
    <x v="138"/>
    <n v="0"/>
    <n v="148"/>
    <n v="0"/>
    <n v="101"/>
    <n v="2"/>
    <n v="102"/>
    <n v="0"/>
    <n v="38"/>
    <x v="5"/>
    <x v="19"/>
    <n v="0.68243243243243246"/>
    <n v="0.37254901960784315"/>
    <n v="47"/>
    <n v="64"/>
    <n v="8"/>
    <n v="0.21022727272727273"/>
    <n v="0.14346590909090909"/>
    <n v="0.14488636363636365"/>
    <n v="5.3977272727272728E-2"/>
    <n v="0.17755681818181818"/>
  </r>
  <r>
    <x v="139"/>
    <n v="0"/>
    <n v="148"/>
    <n v="0"/>
    <n v="101"/>
    <n v="1"/>
    <n v="103"/>
    <n v="0"/>
    <n v="38"/>
    <x v="5"/>
    <x v="20"/>
    <n v="0.68243243243243246"/>
    <n v="0.36893203883495146"/>
    <n v="47"/>
    <n v="65"/>
    <n v="12"/>
    <n v="0.21022727272727273"/>
    <n v="0.14346590909090909"/>
    <n v="0.14630681818181818"/>
    <n v="5.3977272727272728E-2"/>
    <n v="0.17826704545454547"/>
  </r>
  <r>
    <x v="140"/>
    <n v="2"/>
    <n v="150"/>
    <n v="0"/>
    <n v="101"/>
    <n v="2"/>
    <n v="105"/>
    <n v="0"/>
    <n v="38"/>
    <x v="5"/>
    <x v="20"/>
    <n v="0.67333333333333334"/>
    <n v="0.3619047619047619"/>
    <n v="49"/>
    <n v="67"/>
    <n v="12"/>
    <n v="0.21306818181818182"/>
    <n v="0.14346590909090909"/>
    <n v="0.14914772727272727"/>
    <n v="5.3977272727272728E-2"/>
    <n v="0.18110795454545453"/>
  </r>
  <r>
    <x v="141"/>
    <n v="3"/>
    <n v="153"/>
    <n v="0"/>
    <n v="101"/>
    <n v="2"/>
    <n v="107"/>
    <n v="0"/>
    <n v="38"/>
    <x v="5"/>
    <x v="20"/>
    <n v="0.66013071895424835"/>
    <n v="0.35514018691588783"/>
    <n v="52"/>
    <n v="69"/>
    <n v="12"/>
    <n v="0.21732954545454544"/>
    <n v="0.14346590909090909"/>
    <n v="0.15198863636363635"/>
    <n v="5.3977272727272728E-2"/>
    <n v="0.18465909090909088"/>
  </r>
  <r>
    <x v="142"/>
    <n v="2"/>
    <n v="155"/>
    <n v="0"/>
    <n v="101"/>
    <n v="1"/>
    <n v="108"/>
    <n v="0"/>
    <n v="38"/>
    <x v="5"/>
    <x v="20"/>
    <n v="0.65161290322580645"/>
    <n v="0.35185185185185186"/>
    <n v="54"/>
    <n v="70"/>
    <n v="12"/>
    <n v="0.22017045454545456"/>
    <n v="0.14346590909090909"/>
    <n v="0.15340909090909091"/>
    <n v="5.3977272727272728E-2"/>
    <n v="0.18678977272727273"/>
  </r>
  <r>
    <x v="143"/>
    <n v="3"/>
    <n v="158"/>
    <n v="0"/>
    <n v="101"/>
    <n v="2"/>
    <n v="110"/>
    <n v="0"/>
    <n v="38"/>
    <x v="5"/>
    <x v="20"/>
    <n v="0.63924050632911389"/>
    <n v="0.34545454545454546"/>
    <n v="57"/>
    <n v="72"/>
    <n v="12"/>
    <n v="0.22443181818181818"/>
    <n v="0.14346590909090909"/>
    <n v="0.15625"/>
    <n v="5.3977272727272728E-2"/>
    <n v="0.19034090909090909"/>
  </r>
  <r>
    <x v="144"/>
    <n v="2"/>
    <n v="160"/>
    <n v="0"/>
    <n v="101"/>
    <n v="1"/>
    <n v="111"/>
    <n v="0"/>
    <n v="38"/>
    <x v="5"/>
    <x v="20"/>
    <n v="0.63124999999999998"/>
    <n v="0.34234234234234234"/>
    <n v="59"/>
    <n v="73"/>
    <n v="12"/>
    <n v="0.22727272727272727"/>
    <n v="0.14346590909090909"/>
    <n v="0.15767045454545456"/>
    <n v="5.3977272727272728E-2"/>
    <n v="0.19247159090909091"/>
  </r>
  <r>
    <x v="145"/>
    <n v="0"/>
    <n v="160"/>
    <n v="0"/>
    <n v="101"/>
    <n v="1"/>
    <n v="112"/>
    <n v="0"/>
    <n v="38"/>
    <x v="5"/>
    <x v="20"/>
    <n v="0.63124999999999998"/>
    <n v="0.3392857142857143"/>
    <n v="59"/>
    <n v="74"/>
    <n v="12"/>
    <n v="0.22727272727272727"/>
    <n v="0.14346590909090909"/>
    <n v="0.15909090909090909"/>
    <n v="5.3977272727272728E-2"/>
    <n v="0.19318181818181818"/>
  </r>
  <r>
    <x v="146"/>
    <n v="0"/>
    <n v="160"/>
    <n v="0"/>
    <n v="101"/>
    <n v="2"/>
    <n v="114"/>
    <n v="0"/>
    <n v="38"/>
    <x v="5"/>
    <x v="21"/>
    <n v="0.63124999999999998"/>
    <n v="0.33333333333333331"/>
    <n v="59"/>
    <n v="76"/>
    <n v="13"/>
    <n v="0.22727272727272727"/>
    <n v="0.14346590909090909"/>
    <n v="0.16193181818181818"/>
    <n v="5.3977272727272728E-2"/>
    <n v="0.19460227272727271"/>
  </r>
  <r>
    <x v="147"/>
    <n v="3"/>
    <n v="163"/>
    <n v="0"/>
    <n v="101"/>
    <n v="2"/>
    <n v="116"/>
    <n v="0"/>
    <n v="38"/>
    <x v="5"/>
    <x v="21"/>
    <n v="0.61963190184049077"/>
    <n v="0.32758620689655171"/>
    <n v="62"/>
    <n v="78"/>
    <n v="13"/>
    <n v="0.23153409090909091"/>
    <n v="0.14346590909090909"/>
    <n v="0.16477272727272727"/>
    <n v="5.3977272727272728E-2"/>
    <n v="0.19815340909090909"/>
  </r>
  <r>
    <x v="148"/>
    <n v="2"/>
    <n v="165"/>
    <n v="0"/>
    <n v="101"/>
    <n v="1"/>
    <n v="117"/>
    <n v="0"/>
    <n v="38"/>
    <x v="5"/>
    <x v="21"/>
    <n v="0.61212121212121207"/>
    <n v="0.3247863247863248"/>
    <n v="64"/>
    <n v="79"/>
    <n v="13"/>
    <n v="0.234375"/>
    <n v="0.14346590909090909"/>
    <n v="0.16619318181818182"/>
    <n v="5.3977272727272728E-2"/>
    <n v="0.20028409090909091"/>
  </r>
  <r>
    <x v="149"/>
    <n v="3"/>
    <n v="168"/>
    <n v="0"/>
    <n v="101"/>
    <n v="1"/>
    <n v="118"/>
    <n v="0"/>
    <n v="38"/>
    <x v="5"/>
    <x v="21"/>
    <n v="0.60119047619047616"/>
    <n v="0.32203389830508472"/>
    <n v="67"/>
    <n v="80"/>
    <n v="13"/>
    <n v="0.23863636363636365"/>
    <n v="0.14346590909090909"/>
    <n v="0.16761363636363635"/>
    <n v="5.3977272727272728E-2"/>
    <n v="0.203125"/>
  </r>
  <r>
    <x v="150"/>
    <n v="2"/>
    <n v="170"/>
    <n v="0"/>
    <n v="101"/>
    <n v="3"/>
    <n v="121"/>
    <n v="0"/>
    <n v="38"/>
    <x v="5"/>
    <x v="21"/>
    <n v="0.59411764705882353"/>
    <n v="0.31404958677685951"/>
    <n v="69"/>
    <n v="83"/>
    <n v="13"/>
    <n v="0.24147727272727273"/>
    <n v="0.14346590909090909"/>
    <n v="0.171875"/>
    <n v="5.3977272727272728E-2"/>
    <n v="0.20667613636363635"/>
  </r>
  <r>
    <x v="151"/>
    <n v="3"/>
    <n v="173"/>
    <n v="0"/>
    <n v="101"/>
    <n v="3"/>
    <n v="124"/>
    <n v="0"/>
    <n v="38"/>
    <x v="5"/>
    <x v="21"/>
    <n v="0.58381502890173409"/>
    <n v="0.30645161290322581"/>
    <n v="72"/>
    <n v="86"/>
    <n v="13"/>
    <n v="0.24573863636363635"/>
    <n v="0.14346590909090909"/>
    <n v="0.17613636363636365"/>
    <n v="5.3977272727272728E-2"/>
    <n v="0.2109375"/>
  </r>
  <r>
    <x v="152"/>
    <n v="0"/>
    <n v="173"/>
    <n v="0"/>
    <n v="101"/>
    <n v="0"/>
    <n v="124"/>
    <n v="0"/>
    <n v="38"/>
    <x v="5"/>
    <x v="21"/>
    <n v="0.58381502890173409"/>
    <n v="0.30645161290322581"/>
    <n v="72"/>
    <n v="86"/>
    <n v="13"/>
    <n v="0.24573863636363635"/>
    <n v="0.14346590909090909"/>
    <n v="0.17613636363636365"/>
    <n v="5.3977272727272728E-2"/>
    <n v="0.2109375"/>
  </r>
  <r>
    <x v="153"/>
    <n v="0"/>
    <n v="173"/>
    <n v="0"/>
    <n v="101"/>
    <n v="1"/>
    <n v="125"/>
    <n v="0"/>
    <n v="38"/>
    <x v="5"/>
    <x v="22"/>
    <n v="0.58381502890173409"/>
    <n v="0.30399999999999999"/>
    <n v="72"/>
    <n v="87"/>
    <n v="12"/>
    <n v="0.24573863636363635"/>
    <n v="0.14346590909090909"/>
    <n v="0.17755681818181818"/>
    <n v="5.3977272727272728E-2"/>
    <n v="0.21164772727272727"/>
  </r>
  <r>
    <x v="154"/>
    <n v="2"/>
    <n v="175"/>
    <n v="0"/>
    <n v="101"/>
    <n v="1"/>
    <n v="126"/>
    <n v="0"/>
    <n v="38"/>
    <x v="5"/>
    <x v="22"/>
    <n v="0.57714285714285718"/>
    <n v="0.30158730158730157"/>
    <n v="74"/>
    <n v="88"/>
    <n v="12"/>
    <n v="0.24857954545454544"/>
    <n v="0.14346590909090909"/>
    <n v="0.17897727272727273"/>
    <n v="5.3977272727272728E-2"/>
    <n v="0.21377840909090909"/>
  </r>
  <r>
    <x v="155"/>
    <n v="3"/>
    <n v="178"/>
    <n v="0"/>
    <n v="101"/>
    <n v="3"/>
    <n v="129"/>
    <n v="0"/>
    <n v="38"/>
    <x v="5"/>
    <x v="22"/>
    <n v="0.56741573033707871"/>
    <n v="0.29457364341085274"/>
    <n v="77"/>
    <n v="91"/>
    <n v="12"/>
    <n v="0.25284090909090912"/>
    <n v="0.14346590909090909"/>
    <n v="0.18323863636363635"/>
    <n v="5.3977272727272728E-2"/>
    <n v="0.21803977272727273"/>
  </r>
  <r>
    <x v="156"/>
    <n v="2"/>
    <n v="180"/>
    <n v="0"/>
    <n v="101"/>
    <n v="2"/>
    <n v="131"/>
    <n v="0"/>
    <n v="38"/>
    <x v="5"/>
    <x v="22"/>
    <n v="0.56111111111111112"/>
    <n v="0.29007633587786258"/>
    <n v="79"/>
    <n v="93"/>
    <n v="12"/>
    <n v="0.25568181818181818"/>
    <n v="0.14346590909090909"/>
    <n v="0.18607954545454544"/>
    <n v="5.3977272727272728E-2"/>
    <n v="0.22088068181818182"/>
  </r>
  <r>
    <x v="157"/>
    <n v="3"/>
    <n v="183"/>
    <n v="0"/>
    <n v="101"/>
    <n v="2"/>
    <n v="133"/>
    <n v="0"/>
    <n v="38"/>
    <x v="5"/>
    <x v="22"/>
    <n v="0.55191256830601088"/>
    <n v="0.2857142857142857"/>
    <n v="82"/>
    <n v="95"/>
    <n v="12"/>
    <n v="0.25994318181818182"/>
    <n v="0.14346590909090909"/>
    <n v="0.18892045454545456"/>
    <n v="5.3977272727272728E-2"/>
    <n v="0.22443181818181818"/>
  </r>
  <r>
    <x v="158"/>
    <n v="2"/>
    <n v="185"/>
    <n v="0"/>
    <n v="101"/>
    <n v="2"/>
    <n v="135"/>
    <n v="0"/>
    <n v="38"/>
    <x v="5"/>
    <x v="22"/>
    <n v="0.54594594594594592"/>
    <n v="0.2814814814814815"/>
    <n v="84"/>
    <n v="97"/>
    <n v="12"/>
    <n v="0.26278409090909088"/>
    <n v="0.14346590909090909"/>
    <n v="0.19176136363636365"/>
    <n v="5.3977272727272728E-2"/>
    <n v="0.22727272727272727"/>
  </r>
  <r>
    <x v="159"/>
    <n v="0"/>
    <n v="185"/>
    <n v="0"/>
    <n v="101"/>
    <n v="1"/>
    <n v="136"/>
    <n v="0"/>
    <n v="38"/>
    <x v="5"/>
    <x v="22"/>
    <n v="0.54594594594594592"/>
    <n v="0.27941176470588236"/>
    <n v="84"/>
    <n v="98"/>
    <n v="12"/>
    <n v="0.26278409090909088"/>
    <n v="0.14346590909090909"/>
    <n v="0.19318181818181818"/>
    <n v="5.3977272727272728E-2"/>
    <n v="0.22798295454545453"/>
  </r>
  <r>
    <x v="160"/>
    <n v="0"/>
    <n v="185"/>
    <n v="0"/>
    <n v="101"/>
    <n v="2"/>
    <n v="138"/>
    <n v="0"/>
    <n v="38"/>
    <x v="5"/>
    <x v="23"/>
    <n v="0.54594594594594592"/>
    <n v="0.27536231884057971"/>
    <n v="84"/>
    <n v="100"/>
    <n v="13"/>
    <n v="0.26278409090909088"/>
    <n v="0.14346590909090909"/>
    <n v="0.19602272727272727"/>
    <n v="5.3977272727272728E-2"/>
    <n v="0.22940340909090906"/>
  </r>
  <r>
    <x v="161"/>
    <n v="3"/>
    <n v="188"/>
    <n v="0"/>
    <n v="101"/>
    <n v="2"/>
    <n v="140"/>
    <n v="0"/>
    <n v="38"/>
    <x v="5"/>
    <x v="23"/>
    <n v="0.53723404255319152"/>
    <n v="0.27142857142857141"/>
    <n v="87"/>
    <n v="102"/>
    <n v="13"/>
    <n v="0.26704545454545453"/>
    <n v="0.14346590909090909"/>
    <n v="0.19886363636363635"/>
    <n v="5.3977272727272728E-2"/>
    <n v="0.23295454545454544"/>
  </r>
  <r>
    <x v="162"/>
    <n v="2"/>
    <n v="190"/>
    <n v="0"/>
    <n v="101"/>
    <n v="3"/>
    <n v="143"/>
    <n v="0"/>
    <n v="38"/>
    <x v="5"/>
    <x v="23"/>
    <n v="0.53157894736842104"/>
    <n v="0.26573426573426573"/>
    <n v="89"/>
    <n v="105"/>
    <n v="13"/>
    <n v="0.26988636363636365"/>
    <n v="0.14346590909090909"/>
    <n v="0.203125"/>
    <n v="5.3977272727272728E-2"/>
    <n v="0.23650568181818182"/>
  </r>
  <r>
    <x v="163"/>
    <n v="3"/>
    <n v="193"/>
    <n v="0"/>
    <n v="101"/>
    <n v="2"/>
    <n v="145"/>
    <n v="0"/>
    <n v="38"/>
    <x v="5"/>
    <x v="23"/>
    <n v="0.52331606217616577"/>
    <n v="0.2620689655172414"/>
    <n v="92"/>
    <n v="107"/>
    <n v="13"/>
    <n v="0.27414772727272729"/>
    <n v="0.14346590909090909"/>
    <n v="0.20596590909090909"/>
    <n v="5.3977272727272728E-2"/>
    <n v="0.24005681818181818"/>
  </r>
  <r>
    <x v="164"/>
    <n v="2"/>
    <n v="195"/>
    <n v="0"/>
    <n v="101"/>
    <n v="0"/>
    <n v="145"/>
    <n v="0"/>
    <n v="38"/>
    <x v="5"/>
    <x v="23"/>
    <n v="0.517948717948718"/>
    <n v="0.2620689655172414"/>
    <n v="94"/>
    <n v="107"/>
    <n v="13"/>
    <n v="0.27698863636363635"/>
    <n v="0.14346590909090909"/>
    <n v="0.20596590909090909"/>
    <n v="5.3977272727272728E-2"/>
    <n v="0.24147727272727271"/>
  </r>
  <r>
    <x v="165"/>
    <n v="3"/>
    <n v="198"/>
    <n v="0"/>
    <n v="101"/>
    <n v="3"/>
    <n v="148"/>
    <n v="0"/>
    <n v="38"/>
    <x v="5"/>
    <x v="23"/>
    <n v="0.51010101010101006"/>
    <n v="0.25675675675675674"/>
    <n v="97"/>
    <n v="110"/>
    <n v="13"/>
    <n v="0.28125"/>
    <n v="0.14346590909090909"/>
    <n v="0.21022727272727273"/>
    <n v="5.3977272727272728E-2"/>
    <n v="0.24573863636363635"/>
  </r>
  <r>
    <x v="166"/>
    <n v="0"/>
    <n v="198"/>
    <n v="0"/>
    <n v="101"/>
    <n v="2"/>
    <n v="150"/>
    <n v="0"/>
    <n v="38"/>
    <x v="6"/>
    <x v="23"/>
    <n v="0.51010101010101006"/>
    <n v="0.25333333333333335"/>
    <n v="97"/>
    <n v="112"/>
    <n v="0"/>
    <n v="0.28125"/>
    <n v="0.14346590909090909"/>
    <n v="0.21306818181818182"/>
    <n v="5.3977272727272728E-2"/>
    <n v="0.24715909090909091"/>
  </r>
  <r>
    <x v="167"/>
    <n v="0"/>
    <n v="198"/>
    <n v="0"/>
    <n v="101"/>
    <n v="3"/>
    <n v="153"/>
    <n v="0"/>
    <n v="38"/>
    <x v="6"/>
    <x v="24"/>
    <n v="0.51010101010101006"/>
    <n v="0.24836601307189543"/>
    <n v="97"/>
    <n v="115"/>
    <n v="12"/>
    <n v="0.28125"/>
    <n v="0.14346590909090909"/>
    <n v="0.21732954545454544"/>
    <n v="5.3977272727272728E-2"/>
    <n v="0.24928977272727271"/>
  </r>
  <r>
    <x v="168"/>
    <n v="2"/>
    <n v="200"/>
    <n v="0"/>
    <n v="101"/>
    <n v="2"/>
    <n v="155"/>
    <n v="0"/>
    <n v="38"/>
    <x v="6"/>
    <x v="24"/>
    <n v="0.505"/>
    <n v="0.24516129032258063"/>
    <n v="99"/>
    <n v="117"/>
    <n v="12"/>
    <n v="0.28409090909090912"/>
    <n v="0.14346590909090909"/>
    <n v="0.22017045454545456"/>
    <n v="5.3977272727272728E-2"/>
    <n v="0.25213068181818182"/>
  </r>
  <r>
    <x v="169"/>
    <n v="3"/>
    <n v="203"/>
    <n v="0"/>
    <n v="101"/>
    <n v="3"/>
    <n v="158"/>
    <n v="0"/>
    <n v="38"/>
    <x v="6"/>
    <x v="24"/>
    <n v="0.49753694581280788"/>
    <n v="0.24050632911392406"/>
    <n v="102"/>
    <n v="120"/>
    <n v="12"/>
    <n v="0.28835227272727271"/>
    <n v="0.14346590909090909"/>
    <n v="0.22443181818181818"/>
    <n v="5.3977272727272728E-2"/>
    <n v="0.25639204545454541"/>
  </r>
  <r>
    <x v="170"/>
    <n v="2"/>
    <n v="205"/>
    <n v="0"/>
    <n v="101"/>
    <n v="1"/>
    <n v="159"/>
    <n v="0"/>
    <n v="38"/>
    <x v="6"/>
    <x v="24"/>
    <n v="0.49268292682926829"/>
    <n v="0.2389937106918239"/>
    <n v="104"/>
    <n v="121"/>
    <n v="12"/>
    <n v="0.29119318181818182"/>
    <n v="0.14346590909090909"/>
    <n v="0.22585227272727273"/>
    <n v="5.3977272727272728E-2"/>
    <n v="0.25852272727272729"/>
  </r>
  <r>
    <x v="171"/>
    <n v="3"/>
    <n v="208"/>
    <n v="0"/>
    <n v="101"/>
    <n v="2"/>
    <n v="161"/>
    <n v="0"/>
    <n v="38"/>
    <x v="6"/>
    <x v="24"/>
    <n v="0.48557692307692307"/>
    <n v="0.2360248447204969"/>
    <n v="107"/>
    <n v="123"/>
    <n v="12"/>
    <n v="0.29545454545454547"/>
    <n v="0.14346590909090909"/>
    <n v="0.22869318181818182"/>
    <n v="5.3977272727272728E-2"/>
    <n v="0.26207386363636365"/>
  </r>
  <r>
    <x v="172"/>
    <n v="2"/>
    <n v="210"/>
    <n v="0"/>
    <n v="101"/>
    <n v="1"/>
    <n v="162"/>
    <n v="0"/>
    <n v="38"/>
    <x v="6"/>
    <x v="24"/>
    <n v="0.48095238095238096"/>
    <n v="0.23456790123456789"/>
    <n v="109"/>
    <n v="124"/>
    <n v="12"/>
    <n v="0.29829545454545453"/>
    <n v="0.14346590909090909"/>
    <n v="0.23011363636363635"/>
    <n v="5.3977272727272728E-2"/>
    <n v="0.26420454545454541"/>
  </r>
  <r>
    <x v="173"/>
    <n v="0"/>
    <n v="210"/>
    <n v="0"/>
    <n v="101"/>
    <n v="1"/>
    <n v="163"/>
    <n v="0"/>
    <n v="38"/>
    <x v="6"/>
    <x v="24"/>
    <n v="0.48095238095238096"/>
    <n v="0.23312883435582821"/>
    <n v="109"/>
    <n v="125"/>
    <n v="12"/>
    <n v="0.29829545454545453"/>
    <n v="0.14346590909090909"/>
    <n v="0.23153409090909091"/>
    <n v="5.3977272727272728E-2"/>
    <n v="0.26491477272727271"/>
  </r>
  <r>
    <x v="174"/>
    <n v="0"/>
    <n v="210"/>
    <n v="0"/>
    <n v="101"/>
    <n v="2"/>
    <n v="165"/>
    <n v="0"/>
    <n v="38"/>
    <x v="6"/>
    <x v="25"/>
    <n v="0.48095238095238096"/>
    <n v="0.23030303030303031"/>
    <n v="109"/>
    <n v="127"/>
    <n v="13"/>
    <n v="0.29829545454545453"/>
    <n v="0.14346590909090909"/>
    <n v="0.234375"/>
    <n v="5.3977272727272728E-2"/>
    <n v="0.26633522727272729"/>
  </r>
  <r>
    <x v="175"/>
    <n v="3"/>
    <n v="213"/>
    <n v="0"/>
    <n v="101"/>
    <n v="3"/>
    <n v="168"/>
    <n v="0"/>
    <n v="38"/>
    <x v="6"/>
    <x v="25"/>
    <n v="0.47417840375586856"/>
    <n v="0.22619047619047619"/>
    <n v="112"/>
    <n v="130"/>
    <n v="13"/>
    <n v="0.30255681818181818"/>
    <n v="0.14346590909090909"/>
    <n v="0.23863636363636365"/>
    <n v="5.3977272727272728E-2"/>
    <n v="0.27059659090909094"/>
  </r>
  <r>
    <x v="176"/>
    <n v="2"/>
    <n v="215"/>
    <n v="0"/>
    <n v="101"/>
    <n v="2"/>
    <n v="170"/>
    <n v="0"/>
    <n v="38"/>
    <x v="6"/>
    <x v="25"/>
    <n v="0.4697674418604651"/>
    <n v="0.22352941176470589"/>
    <n v="114"/>
    <n v="132"/>
    <n v="13"/>
    <n v="0.30539772727272729"/>
    <n v="0.14346590909090909"/>
    <n v="0.24147727272727273"/>
    <n v="5.3977272727272728E-2"/>
    <n v="0.2734375"/>
  </r>
  <r>
    <x v="177"/>
    <n v="3"/>
    <n v="218"/>
    <n v="0"/>
    <n v="101"/>
    <n v="3"/>
    <n v="173"/>
    <n v="0"/>
    <n v="38"/>
    <x v="6"/>
    <x v="25"/>
    <n v="0.46330275229357798"/>
    <n v="0.21965317919075145"/>
    <n v="117"/>
    <n v="135"/>
    <n v="13"/>
    <n v="0.30965909090909088"/>
    <n v="0.14346590909090909"/>
    <n v="0.24573863636363635"/>
    <n v="5.3977272727272728E-2"/>
    <n v="0.27769886363636365"/>
  </r>
  <r>
    <x v="178"/>
    <n v="2"/>
    <n v="220"/>
    <n v="0"/>
    <n v="101"/>
    <n v="2"/>
    <n v="175"/>
    <n v="0"/>
    <n v="38"/>
    <x v="6"/>
    <x v="25"/>
    <n v="0.45909090909090911"/>
    <n v="0.21714285714285714"/>
    <n v="119"/>
    <n v="137"/>
    <n v="13"/>
    <n v="0.3125"/>
    <n v="0.14346590909090909"/>
    <n v="0.24857954545454544"/>
    <n v="5.3977272727272728E-2"/>
    <n v="0.28053977272727271"/>
  </r>
  <r>
    <x v="179"/>
    <n v="3"/>
    <n v="223"/>
    <n v="0"/>
    <n v="101"/>
    <n v="2"/>
    <n v="177"/>
    <n v="0"/>
    <n v="38"/>
    <x v="6"/>
    <x v="25"/>
    <n v="0.452914798206278"/>
    <n v="0.21468926553672316"/>
    <n v="122"/>
    <n v="139"/>
    <n v="13"/>
    <n v="0.31676136363636365"/>
    <n v="0.14346590909090909"/>
    <n v="0.25142045454545453"/>
    <n v="5.3977272727272728E-2"/>
    <n v="0.28409090909090906"/>
  </r>
  <r>
    <x v="180"/>
    <n v="0"/>
    <n v="223"/>
    <n v="0"/>
    <n v="101"/>
    <n v="1"/>
    <n v="178"/>
    <n v="0"/>
    <n v="38"/>
    <x v="6"/>
    <x v="25"/>
    <n v="0.452914798206278"/>
    <n v="0.21348314606741572"/>
    <n v="122"/>
    <n v="140"/>
    <n v="13"/>
    <n v="0.31676136363636365"/>
    <n v="0.14346590909090909"/>
    <n v="0.25284090909090912"/>
    <n v="5.3977272727272728E-2"/>
    <n v="0.28480113636363635"/>
  </r>
  <r>
    <x v="181"/>
    <n v="0"/>
    <n v="223"/>
    <n v="0"/>
    <n v="101"/>
    <n v="2"/>
    <n v="180"/>
    <n v="0"/>
    <n v="38"/>
    <x v="6"/>
    <x v="26"/>
    <n v="0.452914798206278"/>
    <n v="0.21111111111111111"/>
    <n v="122"/>
    <n v="142"/>
    <n v="12"/>
    <n v="0.31676136363636365"/>
    <n v="0.14346590909090909"/>
    <n v="0.25568181818181818"/>
    <n v="5.3977272727272728E-2"/>
    <n v="0.28622159090909094"/>
  </r>
  <r>
    <x v="182"/>
    <n v="2"/>
    <n v="225"/>
    <n v="0"/>
    <n v="101"/>
    <n v="1"/>
    <n v="181"/>
    <n v="0"/>
    <n v="38"/>
    <x v="6"/>
    <x v="26"/>
    <n v="0.44888888888888889"/>
    <n v="0.20994475138121546"/>
    <n v="124"/>
    <n v="143"/>
    <n v="12"/>
    <n v="0.31960227272727271"/>
    <n v="0.14346590909090909"/>
    <n v="0.25710227272727271"/>
    <n v="5.3977272727272728E-2"/>
    <n v="0.28835227272727271"/>
  </r>
  <r>
    <x v="183"/>
    <n v="3"/>
    <n v="228"/>
    <n v="0"/>
    <n v="101"/>
    <n v="2"/>
    <n v="183"/>
    <n v="0"/>
    <n v="38"/>
    <x v="6"/>
    <x v="26"/>
    <n v="0.44298245614035087"/>
    <n v="0.20765027322404372"/>
    <n v="127"/>
    <n v="145"/>
    <n v="12"/>
    <n v="0.32386363636363635"/>
    <n v="0.14346590909090909"/>
    <n v="0.25994318181818182"/>
    <n v="5.3977272727272728E-2"/>
    <n v="0.29190340909090906"/>
  </r>
  <r>
    <x v="184"/>
    <n v="2"/>
    <n v="230"/>
    <n v="0"/>
    <n v="101"/>
    <n v="2"/>
    <n v="185"/>
    <n v="0"/>
    <n v="38"/>
    <x v="6"/>
    <x v="26"/>
    <n v="0.43913043478260871"/>
    <n v="0.20540540540540542"/>
    <n v="129"/>
    <n v="147"/>
    <n v="12"/>
    <n v="0.32670454545454547"/>
    <n v="0.14346590909090909"/>
    <n v="0.26278409090909088"/>
    <n v="5.3977272727272728E-2"/>
    <n v="0.29474431818181818"/>
  </r>
  <r>
    <x v="185"/>
    <n v="3"/>
    <n v="233"/>
    <n v="0"/>
    <n v="101"/>
    <n v="3"/>
    <n v="188"/>
    <n v="0"/>
    <n v="38"/>
    <x v="6"/>
    <x v="26"/>
    <n v="0.4334763948497854"/>
    <n v="0.20212765957446807"/>
    <n v="132"/>
    <n v="150"/>
    <n v="12"/>
    <n v="0.33096590909090912"/>
    <n v="0.14346590909090909"/>
    <n v="0.26704545454545453"/>
    <n v="5.3977272727272728E-2"/>
    <n v="0.29900568181818182"/>
  </r>
  <r>
    <x v="186"/>
    <n v="2"/>
    <n v="235"/>
    <n v="0"/>
    <n v="101"/>
    <n v="1"/>
    <n v="189"/>
    <n v="0"/>
    <n v="38"/>
    <x v="6"/>
    <x v="26"/>
    <n v="0.4297872340425532"/>
    <n v="0.20105820105820105"/>
    <n v="134"/>
    <n v="151"/>
    <n v="12"/>
    <n v="0.33380681818181818"/>
    <n v="0.14346590909090909"/>
    <n v="0.26846590909090912"/>
    <n v="5.3977272727272728E-2"/>
    <n v="0.30113636363636365"/>
  </r>
  <r>
    <x v="187"/>
    <n v="0"/>
    <n v="235"/>
    <n v="0"/>
    <n v="101"/>
    <n v="2"/>
    <n v="191"/>
    <n v="0"/>
    <n v="38"/>
    <x v="6"/>
    <x v="26"/>
    <n v="0.4297872340425532"/>
    <n v="0.19895287958115182"/>
    <n v="134"/>
    <n v="153"/>
    <n v="12"/>
    <n v="0.33380681818181818"/>
    <n v="0.14346590909090909"/>
    <n v="0.27130681818181818"/>
    <n v="5.3977272727272728E-2"/>
    <n v="0.30255681818181818"/>
  </r>
  <r>
    <x v="188"/>
    <n v="0"/>
    <n v="235"/>
    <n v="0"/>
    <n v="101"/>
    <n v="1"/>
    <n v="192"/>
    <n v="0"/>
    <n v="38"/>
    <x v="6"/>
    <x v="27"/>
    <n v="0.4297872340425532"/>
    <n v="0.19791666666666666"/>
    <n v="134"/>
    <n v="154"/>
    <n v="13"/>
    <n v="0.33380681818181818"/>
    <n v="0.14346590909090909"/>
    <n v="0.27272727272727271"/>
    <n v="5.3977272727272728E-2"/>
    <n v="0.30326704545454541"/>
  </r>
  <r>
    <x v="189"/>
    <n v="3"/>
    <n v="238"/>
    <n v="0"/>
    <n v="101"/>
    <n v="1"/>
    <n v="193"/>
    <n v="0"/>
    <n v="38"/>
    <x v="6"/>
    <x v="27"/>
    <n v="0.42436974789915966"/>
    <n v="0.19689119170984457"/>
    <n v="137"/>
    <n v="155"/>
    <n v="13"/>
    <n v="0.33806818181818182"/>
    <n v="0.14346590909090909"/>
    <n v="0.27414772727272729"/>
    <n v="5.3977272727272728E-2"/>
    <n v="0.30610795454545459"/>
  </r>
  <r>
    <x v="190"/>
    <n v="2"/>
    <n v="240"/>
    <n v="0"/>
    <n v="101"/>
    <n v="2"/>
    <n v="195"/>
    <n v="0"/>
    <n v="38"/>
    <x v="6"/>
    <x v="27"/>
    <n v="0.42083333333333334"/>
    <n v="0.19487179487179487"/>
    <n v="139"/>
    <n v="157"/>
    <n v="13"/>
    <n v="0.34090909090909088"/>
    <n v="0.14346590909090909"/>
    <n v="0.27698863636363635"/>
    <n v="5.3977272727272728E-2"/>
    <n v="0.30894886363636365"/>
  </r>
  <r>
    <x v="191"/>
    <n v="3"/>
    <n v="243"/>
    <n v="0"/>
    <n v="101"/>
    <n v="3"/>
    <n v="198"/>
    <n v="0"/>
    <n v="38"/>
    <x v="6"/>
    <x v="27"/>
    <n v="0.41563786008230452"/>
    <n v="0.19191919191919191"/>
    <n v="142"/>
    <n v="160"/>
    <n v="13"/>
    <n v="0.34517045454545453"/>
    <n v="0.14346590909090909"/>
    <n v="0.28125"/>
    <n v="5.3977272727272728E-2"/>
    <n v="0.31321022727272729"/>
  </r>
  <r>
    <x v="192"/>
    <n v="2"/>
    <n v="245"/>
    <n v="0"/>
    <n v="101"/>
    <n v="2"/>
    <n v="200"/>
    <n v="0"/>
    <n v="38"/>
    <x v="6"/>
    <x v="27"/>
    <n v="0.41224489795918368"/>
    <n v="0.19"/>
    <n v="144"/>
    <n v="162"/>
    <n v="13"/>
    <n v="0.34801136363636365"/>
    <n v="0.14346590909090909"/>
    <n v="0.28409090909090912"/>
    <n v="5.3977272727272728E-2"/>
    <n v="0.31605113636363635"/>
  </r>
  <r>
    <x v="193"/>
    <n v="3"/>
    <n v="248"/>
    <n v="0"/>
    <n v="101"/>
    <n v="1"/>
    <n v="201"/>
    <n v="0"/>
    <n v="38"/>
    <x v="6"/>
    <x v="27"/>
    <n v="0.40725806451612906"/>
    <n v="0.1890547263681592"/>
    <n v="147"/>
    <n v="163"/>
    <n v="13"/>
    <n v="0.35227272727272729"/>
    <n v="0.14346590909090909"/>
    <n v="0.28551136363636365"/>
    <n v="5.3977272727272728E-2"/>
    <n v="0.31889204545454547"/>
  </r>
  <r>
    <x v="194"/>
    <n v="0"/>
    <n v="248"/>
    <n v="0"/>
    <n v="101"/>
    <n v="2"/>
    <n v="203"/>
    <n v="0"/>
    <n v="38"/>
    <x v="6"/>
    <x v="27"/>
    <n v="0.40725806451612906"/>
    <n v="0.18719211822660098"/>
    <n v="147"/>
    <n v="165"/>
    <n v="13"/>
    <n v="0.35227272727272729"/>
    <n v="0.14346590909090909"/>
    <n v="0.28835227272727271"/>
    <n v="5.3977272727272728E-2"/>
    <n v="0.3203125"/>
  </r>
  <r>
    <x v="195"/>
    <n v="0"/>
    <n v="248"/>
    <n v="0"/>
    <n v="101"/>
    <n v="3"/>
    <n v="206"/>
    <n v="0"/>
    <n v="38"/>
    <x v="6"/>
    <x v="28"/>
    <n v="0.40725806451612906"/>
    <n v="0.18446601941747573"/>
    <n v="147"/>
    <n v="168"/>
    <n v="2"/>
    <n v="0.35227272727272729"/>
    <n v="0.14346590909090909"/>
    <n v="0.29261363636363635"/>
    <n v="5.3977272727272728E-2"/>
    <n v="0.32244318181818182"/>
  </r>
  <r>
    <x v="196"/>
    <n v="2"/>
    <n v="250"/>
    <n v="0"/>
    <n v="101"/>
    <n v="0"/>
    <n v="206"/>
    <n v="0"/>
    <n v="38"/>
    <x v="6"/>
    <x v="28"/>
    <n v="0.40400000000000003"/>
    <n v="0.18446601941747573"/>
    <n v="149"/>
    <n v="168"/>
    <n v="2"/>
    <n v="0.35511363636363635"/>
    <n v="0.14346590909090909"/>
    <n v="0.29261363636363635"/>
    <n v="5.3977272727272728E-2"/>
    <n v="0.32386363636363635"/>
  </r>
  <r>
    <x v="197"/>
    <n v="3"/>
    <n v="253"/>
    <n v="0"/>
    <n v="101"/>
    <n v="2"/>
    <n v="208"/>
    <n v="0"/>
    <n v="38"/>
    <x v="7"/>
    <x v="28"/>
    <n v="0.39920948616600793"/>
    <n v="0.18269230769230768"/>
    <n v="152"/>
    <n v="170"/>
    <n v="12"/>
    <n v="0.359375"/>
    <n v="0.14346590909090909"/>
    <n v="0.29545454545454547"/>
    <n v="5.3977272727272728E-2"/>
    <n v="0.32741477272727271"/>
  </r>
  <r>
    <x v="198"/>
    <n v="3"/>
    <n v="256"/>
    <n v="0"/>
    <n v="101"/>
    <n v="2"/>
    <n v="210"/>
    <n v="0"/>
    <n v="38"/>
    <x v="7"/>
    <x v="28"/>
    <n v="0.39453125"/>
    <n v="0.18095238095238095"/>
    <n v="155"/>
    <n v="172"/>
    <n v="12"/>
    <n v="0.36363636363636365"/>
    <n v="0.14346590909090909"/>
    <n v="0.29829545454545453"/>
    <n v="5.3977272727272728E-2"/>
    <n v="0.33096590909090906"/>
  </r>
  <r>
    <x v="199"/>
    <n v="3"/>
    <n v="259"/>
    <n v="0"/>
    <n v="101"/>
    <n v="3"/>
    <n v="213"/>
    <n v="0"/>
    <n v="38"/>
    <x v="7"/>
    <x v="28"/>
    <n v="0.38996138996138996"/>
    <n v="0.17840375586854459"/>
    <n v="158"/>
    <n v="175"/>
    <n v="12"/>
    <n v="0.36789772727272729"/>
    <n v="0.14346590909090909"/>
    <n v="0.30255681818181818"/>
    <n v="5.3977272727272728E-2"/>
    <n v="0.33522727272727271"/>
  </r>
  <r>
    <x v="200"/>
    <n v="3"/>
    <n v="262"/>
    <n v="0"/>
    <n v="101"/>
    <n v="0"/>
    <n v="213"/>
    <n v="0"/>
    <n v="38"/>
    <x v="7"/>
    <x v="28"/>
    <n v="0.38549618320610685"/>
    <n v="0.17840375586854459"/>
    <n v="161"/>
    <n v="175"/>
    <n v="12"/>
    <n v="0.37215909090909088"/>
    <n v="0.14346590909090909"/>
    <n v="0.30255681818181818"/>
    <n v="5.3977272727272728E-2"/>
    <n v="0.33735795454545453"/>
  </r>
  <r>
    <x v="201"/>
    <n v="0"/>
    <n v="262"/>
    <n v="0"/>
    <n v="101"/>
    <n v="2"/>
    <n v="215"/>
    <n v="0"/>
    <n v="38"/>
    <x v="7"/>
    <x v="28"/>
    <n v="0.38549618320610685"/>
    <n v="0.17674418604651163"/>
    <n v="161"/>
    <n v="177"/>
    <n v="12"/>
    <n v="0.37215909090909088"/>
    <n v="0.14346590909090909"/>
    <n v="0.30539772727272729"/>
    <n v="5.3977272727272728E-2"/>
    <n v="0.33877840909090906"/>
  </r>
  <r>
    <x v="202"/>
    <n v="0"/>
    <n v="262"/>
    <n v="0"/>
    <n v="101"/>
    <n v="3"/>
    <n v="218"/>
    <n v="0"/>
    <n v="38"/>
    <x v="7"/>
    <x v="29"/>
    <n v="0.38549618320610685"/>
    <n v="0.1743119266055046"/>
    <n v="161"/>
    <n v="180"/>
    <n v="15"/>
    <n v="0.37215909090909088"/>
    <n v="0.14346590909090909"/>
    <n v="0.30965909090909088"/>
    <n v="5.3977272727272728E-2"/>
    <n v="0.34090909090909088"/>
  </r>
  <r>
    <x v="203"/>
    <n v="3"/>
    <n v="265"/>
    <n v="0"/>
    <n v="101"/>
    <n v="1"/>
    <n v="219"/>
    <n v="0"/>
    <n v="38"/>
    <x v="7"/>
    <x v="29"/>
    <n v="0.38113207547169814"/>
    <n v="0.17351598173515981"/>
    <n v="164"/>
    <n v="181"/>
    <n v="15"/>
    <n v="0.37642045454545453"/>
    <n v="0.14346590909090909"/>
    <n v="0.31107954545454547"/>
    <n v="5.3977272727272728E-2"/>
    <n v="0.34375"/>
  </r>
  <r>
    <x v="204"/>
    <n v="3"/>
    <n v="268"/>
    <n v="0"/>
    <n v="101"/>
    <n v="1"/>
    <n v="220"/>
    <n v="0"/>
    <n v="38"/>
    <x v="7"/>
    <x v="29"/>
    <n v="0.37686567164179102"/>
    <n v="0.17272727272727273"/>
    <n v="167"/>
    <n v="182"/>
    <n v="15"/>
    <n v="0.38068181818181818"/>
    <n v="0.14346590909090909"/>
    <n v="0.3125"/>
    <n v="5.3977272727272728E-2"/>
    <n v="0.34659090909090906"/>
  </r>
  <r>
    <x v="205"/>
    <n v="3"/>
    <n v="271"/>
    <n v="0"/>
    <n v="101"/>
    <n v="3"/>
    <n v="223"/>
    <n v="0"/>
    <n v="38"/>
    <x v="7"/>
    <x v="29"/>
    <n v="0.37269372693726938"/>
    <n v="0.17040358744394618"/>
    <n v="170"/>
    <n v="185"/>
    <n v="15"/>
    <n v="0.38494318181818182"/>
    <n v="0.14346590909090909"/>
    <n v="0.31676136363636365"/>
    <n v="5.3977272727272728E-2"/>
    <n v="0.35085227272727271"/>
  </r>
  <r>
    <x v="206"/>
    <n v="3"/>
    <n v="274"/>
    <n v="0"/>
    <n v="101"/>
    <n v="2"/>
    <n v="225"/>
    <n v="0"/>
    <n v="38"/>
    <x v="7"/>
    <x v="29"/>
    <n v="0.36861313868613138"/>
    <n v="0.16888888888888889"/>
    <n v="173"/>
    <n v="187"/>
    <n v="15"/>
    <n v="0.38920454545454547"/>
    <n v="0.14346590909090909"/>
    <n v="0.31960227272727271"/>
    <n v="5.3977272727272728E-2"/>
    <n v="0.35440340909090906"/>
  </r>
  <r>
    <x v="207"/>
    <n v="3"/>
    <n v="277"/>
    <n v="0"/>
    <n v="101"/>
    <n v="1"/>
    <n v="226"/>
    <n v="0"/>
    <n v="38"/>
    <x v="7"/>
    <x v="29"/>
    <n v="0.36462093862815886"/>
    <n v="0.16814159292035399"/>
    <n v="176"/>
    <n v="188"/>
    <n v="15"/>
    <n v="0.39346590909090912"/>
    <n v="0.14346590909090909"/>
    <n v="0.32102272727272729"/>
    <n v="5.3977272727272728E-2"/>
    <n v="0.35724431818181823"/>
  </r>
  <r>
    <x v="208"/>
    <n v="0"/>
    <n v="277"/>
    <n v="0"/>
    <n v="101"/>
    <n v="1"/>
    <n v="227"/>
    <n v="0"/>
    <n v="38"/>
    <x v="7"/>
    <x v="29"/>
    <n v="0.36462093862815886"/>
    <n v="0.16740088105726872"/>
    <n v="176"/>
    <n v="189"/>
    <n v="15"/>
    <n v="0.39346590909090912"/>
    <n v="0.14346590909090909"/>
    <n v="0.32244318181818182"/>
    <n v="5.3977272727272728E-2"/>
    <n v="0.35795454545454547"/>
  </r>
  <r>
    <x v="209"/>
    <n v="0"/>
    <n v="277"/>
    <n v="0"/>
    <n v="101"/>
    <n v="4"/>
    <n v="231"/>
    <n v="0"/>
    <n v="38"/>
    <x v="7"/>
    <x v="30"/>
    <n v="0.36462093862815886"/>
    <n v="0.16450216450216451"/>
    <n v="176"/>
    <n v="193"/>
    <n v="6"/>
    <n v="0.39346590909090912"/>
    <n v="0.14346590909090909"/>
    <n v="0.328125"/>
    <n v="5.3977272727272728E-2"/>
    <n v="0.36079545454545459"/>
  </r>
  <r>
    <x v="210"/>
    <n v="3"/>
    <n v="280"/>
    <n v="0"/>
    <n v="101"/>
    <n v="1"/>
    <n v="232"/>
    <n v="0"/>
    <n v="38"/>
    <x v="7"/>
    <x v="30"/>
    <n v="0.36071428571428571"/>
    <n v="0.16379310344827586"/>
    <n v="179"/>
    <n v="194"/>
    <n v="6"/>
    <n v="0.39772727272727271"/>
    <n v="0.14346590909090909"/>
    <n v="0.32954545454545453"/>
    <n v="5.3977272727272728E-2"/>
    <n v="0.36363636363636365"/>
  </r>
  <r>
    <x v="211"/>
    <n v="3"/>
    <n v="283"/>
    <n v="0"/>
    <n v="101"/>
    <n v="1"/>
    <n v="233"/>
    <n v="0"/>
    <n v="38"/>
    <x v="7"/>
    <x v="30"/>
    <n v="0.35689045936395758"/>
    <n v="0.1630901287553648"/>
    <n v="182"/>
    <n v="195"/>
    <n v="6"/>
    <n v="0.40198863636363635"/>
    <n v="0.14346590909090909"/>
    <n v="0.33096590909090912"/>
    <n v="5.3977272727272728E-2"/>
    <n v="0.36647727272727271"/>
  </r>
  <r>
    <x v="212"/>
    <n v="0"/>
    <n v="283"/>
    <n v="0"/>
    <n v="101"/>
    <n v="2"/>
    <n v="235"/>
    <n v="0"/>
    <n v="38"/>
    <x v="7"/>
    <x v="30"/>
    <n v="0.35689045936395758"/>
    <n v="0.16170212765957448"/>
    <n v="182"/>
    <n v="197"/>
    <n v="6"/>
    <n v="0.40198863636363635"/>
    <n v="0.14346590909090909"/>
    <n v="0.33380681818181818"/>
    <n v="5.3977272727272728E-2"/>
    <n v="0.36789772727272729"/>
  </r>
  <r>
    <x v="213"/>
    <n v="0"/>
    <n v="283"/>
    <n v="0"/>
    <n v="101"/>
    <n v="3"/>
    <n v="238"/>
    <n v="0"/>
    <n v="38"/>
    <x v="7"/>
    <x v="30"/>
    <n v="0.35689045936395758"/>
    <n v="0.15966386554621848"/>
    <n v="182"/>
    <n v="200"/>
    <n v="6"/>
    <n v="0.40198863636363635"/>
    <n v="0.14346590909090909"/>
    <n v="0.33806818181818182"/>
    <n v="5.3977272727272728E-2"/>
    <n v="0.37002840909090906"/>
  </r>
  <r>
    <x v="214"/>
    <n v="0"/>
    <n v="283"/>
    <n v="0"/>
    <n v="101"/>
    <n v="1"/>
    <n v="239"/>
    <n v="0"/>
    <n v="38"/>
    <x v="7"/>
    <x v="30"/>
    <n v="0.35689045936395758"/>
    <n v="0.15899581589958159"/>
    <n v="182"/>
    <n v="201"/>
    <n v="6"/>
    <n v="0.40198863636363635"/>
    <n v="0.14346590909090909"/>
    <n v="0.33948863636363635"/>
    <n v="5.3977272727272728E-2"/>
    <n v="0.37073863636363635"/>
  </r>
  <r>
    <x v="215"/>
    <n v="0"/>
    <n v="283"/>
    <n v="0"/>
    <n v="101"/>
    <n v="1"/>
    <n v="240"/>
    <n v="0"/>
    <n v="38"/>
    <x v="7"/>
    <x v="30"/>
    <n v="0.35689045936395758"/>
    <n v="0.15833333333333333"/>
    <n v="182"/>
    <n v="202"/>
    <n v="6"/>
    <n v="0.40198863636363635"/>
    <n v="0.14346590909090909"/>
    <n v="0.34090909090909088"/>
    <n v="5.3977272727272728E-2"/>
    <n v="0.37144886363636365"/>
  </r>
  <r>
    <x v="216"/>
    <n v="0"/>
    <n v="283"/>
    <n v="0"/>
    <n v="101"/>
    <n v="3"/>
    <n v="243"/>
    <n v="0"/>
    <n v="38"/>
    <x v="7"/>
    <x v="31"/>
    <n v="0.35689045936395758"/>
    <n v="0.15637860082304528"/>
    <n v="182"/>
    <n v="205"/>
    <n v="15"/>
    <n v="0.40198863636363635"/>
    <n v="0.14346590909090909"/>
    <n v="0.34517045454545453"/>
    <n v="5.3977272727272728E-2"/>
    <n v="0.37357954545454541"/>
  </r>
  <r>
    <x v="217"/>
    <n v="3"/>
    <n v="286"/>
    <n v="0"/>
    <n v="101"/>
    <n v="2"/>
    <n v="245"/>
    <n v="0"/>
    <n v="38"/>
    <x v="7"/>
    <x v="31"/>
    <n v="0.35314685314685312"/>
    <n v="0.15510204081632653"/>
    <n v="185"/>
    <n v="207"/>
    <n v="15"/>
    <n v="0.40625"/>
    <n v="0.14346590909090909"/>
    <n v="0.34801136363636365"/>
    <n v="5.3977272727272728E-2"/>
    <n v="0.37713068181818182"/>
  </r>
  <r>
    <x v="218"/>
    <n v="3"/>
    <n v="289"/>
    <n v="0"/>
    <n v="101"/>
    <n v="1"/>
    <n v="246"/>
    <n v="0"/>
    <n v="38"/>
    <x v="7"/>
    <x v="31"/>
    <n v="0.34948096885813151"/>
    <n v="0.15447154471544716"/>
    <n v="188"/>
    <n v="208"/>
    <n v="15"/>
    <n v="0.41051136363636365"/>
    <n v="0.14346590909090909"/>
    <n v="0.34943181818181818"/>
    <n v="5.3977272727272728E-2"/>
    <n v="0.37997159090909094"/>
  </r>
  <r>
    <x v="219"/>
    <n v="3"/>
    <n v="292"/>
    <n v="0"/>
    <n v="101"/>
    <n v="2"/>
    <n v="248"/>
    <n v="0"/>
    <n v="38"/>
    <x v="7"/>
    <x v="31"/>
    <n v="0.3458904109589041"/>
    <n v="0.15322580645161291"/>
    <n v="191"/>
    <n v="210"/>
    <n v="15"/>
    <n v="0.41477272727272729"/>
    <n v="0.14346590909090909"/>
    <n v="0.35227272727272729"/>
    <n v="5.3977272727272728E-2"/>
    <n v="0.38352272727272729"/>
  </r>
  <r>
    <x v="220"/>
    <n v="3"/>
    <n v="295"/>
    <n v="0"/>
    <n v="101"/>
    <n v="3"/>
    <n v="251"/>
    <n v="0"/>
    <n v="38"/>
    <x v="7"/>
    <x v="31"/>
    <n v="0.34237288135593219"/>
    <n v="0.15139442231075698"/>
    <n v="194"/>
    <n v="213"/>
    <n v="15"/>
    <n v="0.41903409090909088"/>
    <n v="0.14346590909090909"/>
    <n v="0.35653409090909088"/>
    <n v="5.3977272727272728E-2"/>
    <n v="0.38778409090909088"/>
  </r>
  <r>
    <x v="221"/>
    <n v="3"/>
    <n v="298"/>
    <n v="0"/>
    <n v="101"/>
    <n v="2"/>
    <n v="253"/>
    <n v="0"/>
    <n v="38"/>
    <x v="7"/>
    <x v="31"/>
    <n v="0.33892617449664431"/>
    <n v="0.15019762845849802"/>
    <n v="197"/>
    <n v="215"/>
    <n v="15"/>
    <n v="0.42329545454545453"/>
    <n v="0.14346590909090909"/>
    <n v="0.359375"/>
    <n v="5.3977272727272728E-2"/>
    <n v="0.39133522727272729"/>
  </r>
  <r>
    <x v="222"/>
    <n v="0"/>
    <n v="298"/>
    <n v="0"/>
    <n v="101"/>
    <n v="0"/>
    <n v="253"/>
    <n v="0"/>
    <n v="38"/>
    <x v="7"/>
    <x v="31"/>
    <n v="0.33892617449664431"/>
    <n v="0.15019762845849802"/>
    <n v="197"/>
    <n v="215"/>
    <n v="15"/>
    <n v="0.42329545454545453"/>
    <n v="0.14346590909090909"/>
    <n v="0.359375"/>
    <n v="5.3977272727272728E-2"/>
    <n v="0.39133522727272729"/>
  </r>
  <r>
    <x v="223"/>
    <n v="0"/>
    <n v="298"/>
    <n v="0"/>
    <n v="101"/>
    <n v="4"/>
    <n v="257"/>
    <n v="0"/>
    <n v="38"/>
    <x v="7"/>
    <x v="32"/>
    <n v="0.33892617449664431"/>
    <n v="0.14785992217898833"/>
    <n v="197"/>
    <n v="219"/>
    <n v="9"/>
    <n v="0.42329545454545453"/>
    <n v="0.14346590909090909"/>
    <n v="0.36505681818181818"/>
    <n v="5.3977272727272728E-2"/>
    <n v="0.39417613636363635"/>
  </r>
  <r>
    <x v="224"/>
    <n v="3"/>
    <n v="301"/>
    <n v="0"/>
    <n v="101"/>
    <n v="1"/>
    <n v="258"/>
    <n v="0"/>
    <n v="38"/>
    <x v="7"/>
    <x v="32"/>
    <n v="0.33554817275747506"/>
    <n v="0.14728682170542637"/>
    <n v="200"/>
    <n v="220"/>
    <n v="9"/>
    <n v="0.42755681818181818"/>
    <n v="0.14346590909090909"/>
    <n v="0.36647727272727271"/>
    <n v="5.3977272727272728E-2"/>
    <n v="0.39701704545454541"/>
  </r>
  <r>
    <x v="225"/>
    <n v="3"/>
    <n v="304"/>
    <n v="0"/>
    <n v="101"/>
    <n v="1"/>
    <n v="259"/>
    <n v="0"/>
    <n v="38"/>
    <x v="7"/>
    <x v="32"/>
    <n v="0.33223684210526316"/>
    <n v="0.14671814671814673"/>
    <n v="203"/>
    <n v="221"/>
    <n v="9"/>
    <n v="0.43181818181818182"/>
    <n v="0.14346590909090909"/>
    <n v="0.36789772727272729"/>
    <n v="5.3977272727272728E-2"/>
    <n v="0.39985795454545459"/>
  </r>
  <r>
    <x v="226"/>
    <n v="3"/>
    <n v="307"/>
    <n v="0"/>
    <n v="101"/>
    <n v="3"/>
    <n v="262"/>
    <n v="0"/>
    <n v="38"/>
    <x v="7"/>
    <x v="32"/>
    <n v="0.3289902280130293"/>
    <n v="0.14503816793893129"/>
    <n v="206"/>
    <n v="224"/>
    <n v="9"/>
    <n v="0.43607954545454547"/>
    <n v="0.14346590909090909"/>
    <n v="0.37215909090909088"/>
    <n v="5.3977272727272728E-2"/>
    <n v="0.40411931818181818"/>
  </r>
  <r>
    <x v="227"/>
    <n v="3"/>
    <n v="310"/>
    <n v="0"/>
    <n v="101"/>
    <n v="3"/>
    <n v="265"/>
    <n v="0"/>
    <n v="38"/>
    <x v="8"/>
    <x v="32"/>
    <n v="0.32580645161290323"/>
    <n v="0.14339622641509434"/>
    <n v="209"/>
    <n v="227"/>
    <n v="6"/>
    <n v="0.44034090909090912"/>
    <n v="0.14346590909090909"/>
    <n v="0.37642045454545453"/>
    <n v="5.3977272727272728E-2"/>
    <n v="0.40838068181818182"/>
  </r>
  <r>
    <x v="228"/>
    <n v="3"/>
    <n v="313"/>
    <n v="0"/>
    <n v="101"/>
    <n v="2"/>
    <n v="267"/>
    <n v="0"/>
    <n v="38"/>
    <x v="8"/>
    <x v="32"/>
    <n v="0.32268370607028751"/>
    <n v="0.14232209737827714"/>
    <n v="212"/>
    <n v="229"/>
    <n v="6"/>
    <n v="0.44460227272727271"/>
    <n v="0.14346590909090909"/>
    <n v="0.37926136363636365"/>
    <n v="5.3977272727272728E-2"/>
    <n v="0.41193181818181818"/>
  </r>
  <r>
    <x v="229"/>
    <n v="0"/>
    <n v="313"/>
    <n v="0"/>
    <n v="101"/>
    <n v="2"/>
    <n v="269"/>
    <n v="0"/>
    <n v="38"/>
    <x v="8"/>
    <x v="32"/>
    <n v="0.32268370607028751"/>
    <n v="0.14126394052044611"/>
    <n v="212"/>
    <n v="231"/>
    <n v="6"/>
    <n v="0.44460227272727271"/>
    <n v="0.14346590909090909"/>
    <n v="0.38210227272727271"/>
    <n v="5.3977272727272728E-2"/>
    <n v="0.41335227272727271"/>
  </r>
  <r>
    <x v="230"/>
    <n v="0"/>
    <n v="313"/>
    <n v="0"/>
    <n v="101"/>
    <n v="2"/>
    <n v="271"/>
    <n v="0"/>
    <n v="38"/>
    <x v="8"/>
    <x v="33"/>
    <n v="0.32268370607028751"/>
    <n v="0.14022140221402213"/>
    <n v="212"/>
    <n v="233"/>
    <n v="15"/>
    <n v="0.44460227272727271"/>
    <n v="0.14346590909090909"/>
    <n v="0.38494318181818182"/>
    <n v="5.3977272727272728E-2"/>
    <n v="0.41477272727272729"/>
  </r>
  <r>
    <x v="231"/>
    <n v="3"/>
    <n v="316"/>
    <n v="0"/>
    <n v="101"/>
    <n v="1"/>
    <n v="272"/>
    <n v="0"/>
    <n v="38"/>
    <x v="8"/>
    <x v="33"/>
    <n v="0.31962025316455694"/>
    <n v="0.13970588235294118"/>
    <n v="215"/>
    <n v="234"/>
    <n v="15"/>
    <n v="0.44886363636363635"/>
    <n v="0.14346590909090909"/>
    <n v="0.38636363636363635"/>
    <n v="5.3977272727272728E-2"/>
    <n v="0.41761363636363635"/>
  </r>
  <r>
    <x v="232"/>
    <n v="3"/>
    <n v="319"/>
    <n v="0"/>
    <n v="101"/>
    <n v="0"/>
    <n v="272"/>
    <n v="0"/>
    <n v="38"/>
    <x v="8"/>
    <x v="33"/>
    <n v="0.31661442006269591"/>
    <n v="0.13970588235294118"/>
    <n v="218"/>
    <n v="234"/>
    <n v="15"/>
    <n v="0.453125"/>
    <n v="0.14346590909090909"/>
    <n v="0.38636363636363635"/>
    <n v="5.3977272727272728E-2"/>
    <n v="0.41974431818181818"/>
  </r>
  <r>
    <x v="233"/>
    <n v="3"/>
    <n v="322"/>
    <n v="0"/>
    <n v="101"/>
    <n v="1"/>
    <n v="273"/>
    <n v="0"/>
    <n v="38"/>
    <x v="8"/>
    <x v="33"/>
    <n v="0.31366459627329191"/>
    <n v="0.1391941391941392"/>
    <n v="221"/>
    <n v="235"/>
    <n v="15"/>
    <n v="0.45738636363636365"/>
    <n v="0.14346590909090909"/>
    <n v="0.38778409090909088"/>
    <n v="5.3977272727272728E-2"/>
    <n v="0.42258522727272729"/>
  </r>
  <r>
    <x v="234"/>
    <n v="3"/>
    <n v="325"/>
    <n v="0"/>
    <n v="101"/>
    <n v="2"/>
    <n v="275"/>
    <n v="0"/>
    <n v="38"/>
    <x v="8"/>
    <x v="33"/>
    <n v="0.31076923076923074"/>
    <n v="0.13818181818181818"/>
    <n v="224"/>
    <n v="237"/>
    <n v="15"/>
    <n v="0.46164772727272729"/>
    <n v="0.14346590909090909"/>
    <n v="0.390625"/>
    <n v="5.3977272727272728E-2"/>
    <n v="0.42613636363636365"/>
  </r>
  <r>
    <x v="235"/>
    <n v="3"/>
    <n v="328"/>
    <n v="0"/>
    <n v="101"/>
    <n v="2"/>
    <n v="277"/>
    <n v="0"/>
    <n v="38"/>
    <x v="8"/>
    <x v="33"/>
    <n v="0.30792682926829268"/>
    <n v="0.13718411552346571"/>
    <n v="227"/>
    <n v="239"/>
    <n v="15"/>
    <n v="0.46590909090909088"/>
    <n v="0.14346590909090909"/>
    <n v="0.39346590909090912"/>
    <n v="5.3977272727272728E-2"/>
    <n v="0.4296875"/>
  </r>
  <r>
    <x v="236"/>
    <n v="0"/>
    <n v="328"/>
    <n v="0"/>
    <n v="101"/>
    <n v="1"/>
    <n v="278"/>
    <n v="0"/>
    <n v="38"/>
    <x v="8"/>
    <x v="33"/>
    <n v="0.30792682926829268"/>
    <n v="0.1366906474820144"/>
    <n v="227"/>
    <n v="240"/>
    <n v="15"/>
    <n v="0.46590909090909088"/>
    <n v="0.14346590909090909"/>
    <n v="0.39488636363636365"/>
    <n v="5.3977272727272728E-2"/>
    <n v="0.43039772727272729"/>
  </r>
  <r>
    <x v="237"/>
    <n v="0"/>
    <n v="328"/>
    <n v="0"/>
    <n v="101"/>
    <n v="3"/>
    <n v="281"/>
    <n v="0"/>
    <n v="38"/>
    <x v="8"/>
    <x v="34"/>
    <n v="0.30792682926829268"/>
    <n v="0.13523131672597866"/>
    <n v="227"/>
    <n v="243"/>
    <n v="15"/>
    <n v="0.46590909090909088"/>
    <n v="0.14346590909090909"/>
    <n v="0.39914772727272729"/>
    <n v="5.3977272727272728E-2"/>
    <n v="0.43252840909090906"/>
  </r>
  <r>
    <x v="238"/>
    <n v="3"/>
    <n v="331"/>
    <n v="0"/>
    <n v="101"/>
    <n v="2"/>
    <n v="283"/>
    <n v="0"/>
    <n v="38"/>
    <x v="8"/>
    <x v="34"/>
    <n v="0.30513595166163143"/>
    <n v="0.13427561837455831"/>
    <n v="230"/>
    <n v="245"/>
    <n v="15"/>
    <n v="0.47017045454545453"/>
    <n v="0.14346590909090909"/>
    <n v="0.40198863636363635"/>
    <n v="5.3977272727272728E-2"/>
    <n v="0.43607954545454541"/>
  </r>
  <r>
    <x v="239"/>
    <n v="3"/>
    <n v="334"/>
    <n v="0"/>
    <n v="101"/>
    <n v="1"/>
    <n v="284"/>
    <n v="0"/>
    <n v="38"/>
    <x v="8"/>
    <x v="34"/>
    <n v="0.30239520958083832"/>
    <n v="0.13380281690140844"/>
    <n v="233"/>
    <n v="246"/>
    <n v="15"/>
    <n v="0.47443181818181818"/>
    <n v="0.14346590909090909"/>
    <n v="0.40340909090909088"/>
    <n v="5.3977272727272728E-2"/>
    <n v="0.43892045454545453"/>
  </r>
  <r>
    <x v="240"/>
    <n v="3"/>
    <n v="337"/>
    <n v="0"/>
    <n v="101"/>
    <n v="3"/>
    <n v="287"/>
    <n v="0"/>
    <n v="38"/>
    <x v="8"/>
    <x v="34"/>
    <n v="0.29970326409495551"/>
    <n v="0.13240418118466898"/>
    <n v="236"/>
    <n v="249"/>
    <n v="15"/>
    <n v="0.47869318181818182"/>
    <n v="0.14346590909090909"/>
    <n v="0.40767045454545453"/>
    <n v="5.3977272727272728E-2"/>
    <n v="0.44318181818181818"/>
  </r>
  <r>
    <x v="241"/>
    <n v="3"/>
    <n v="340"/>
    <n v="0"/>
    <n v="101"/>
    <n v="4"/>
    <n v="291"/>
    <n v="0"/>
    <n v="38"/>
    <x v="8"/>
    <x v="34"/>
    <n v="0.29705882352941176"/>
    <n v="0.13058419243986255"/>
    <n v="239"/>
    <n v="253"/>
    <n v="15"/>
    <n v="0.48295454545454547"/>
    <n v="0.14346590909090909"/>
    <n v="0.41335227272727271"/>
    <n v="5.3977272727272728E-2"/>
    <n v="0.44815340909090906"/>
  </r>
  <r>
    <x v="242"/>
    <n v="3"/>
    <n v="343"/>
    <n v="0"/>
    <n v="101"/>
    <n v="0"/>
    <n v="291"/>
    <n v="0"/>
    <n v="38"/>
    <x v="8"/>
    <x v="34"/>
    <n v="0.29446064139941691"/>
    <n v="0.13058419243986255"/>
    <n v="242"/>
    <n v="253"/>
    <n v="15"/>
    <n v="0.48721590909090912"/>
    <n v="0.14346590909090909"/>
    <n v="0.41335227272727271"/>
    <n v="5.3977272727272728E-2"/>
    <n v="0.45028409090909094"/>
  </r>
  <r>
    <x v="243"/>
    <n v="0"/>
    <n v="343"/>
    <n v="0"/>
    <n v="101"/>
    <n v="0"/>
    <n v="291"/>
    <n v="0"/>
    <n v="38"/>
    <x v="8"/>
    <x v="34"/>
    <n v="0.29446064139941691"/>
    <n v="0.13058419243986255"/>
    <n v="242"/>
    <n v="253"/>
    <n v="15"/>
    <n v="0.48721590909090912"/>
    <n v="0.14346590909090909"/>
    <n v="0.41335227272727271"/>
    <n v="5.3977272727272728E-2"/>
    <n v="0.45028409090909094"/>
  </r>
  <r>
    <x v="244"/>
    <n v="0"/>
    <n v="343"/>
    <n v="0"/>
    <n v="101"/>
    <n v="2"/>
    <n v="293"/>
    <n v="0"/>
    <n v="38"/>
    <x v="8"/>
    <x v="35"/>
    <n v="0.29446064139941691"/>
    <n v="0.12969283276450511"/>
    <n v="242"/>
    <n v="255"/>
    <n v="15"/>
    <n v="0.48721590909090912"/>
    <n v="0.14346590909090909"/>
    <n v="0.41619318181818182"/>
    <n v="5.3977272727272728E-2"/>
    <n v="0.45170454545454547"/>
  </r>
  <r>
    <x v="245"/>
    <n v="3"/>
    <n v="346"/>
    <n v="0"/>
    <n v="101"/>
    <n v="1"/>
    <n v="294"/>
    <n v="0"/>
    <n v="38"/>
    <x v="8"/>
    <x v="35"/>
    <n v="0.29190751445086704"/>
    <n v="0.12925170068027211"/>
    <n v="245"/>
    <n v="256"/>
    <n v="15"/>
    <n v="0.49147727272727271"/>
    <n v="0.14346590909090909"/>
    <n v="0.41761363636363635"/>
    <n v="5.3977272727272728E-2"/>
    <n v="0.45454545454545453"/>
  </r>
  <r>
    <x v="246"/>
    <n v="3"/>
    <n v="349"/>
    <n v="0"/>
    <n v="101"/>
    <n v="1"/>
    <n v="295"/>
    <n v="0"/>
    <n v="38"/>
    <x v="8"/>
    <x v="35"/>
    <n v="0.28939828080229224"/>
    <n v="0.12881355932203389"/>
    <n v="248"/>
    <n v="257"/>
    <n v="15"/>
    <n v="0.49573863636363635"/>
    <n v="0.14346590909090909"/>
    <n v="0.41903409090909088"/>
    <n v="5.3977272727272728E-2"/>
    <n v="0.45738636363636365"/>
  </r>
  <r>
    <x v="247"/>
    <n v="3"/>
    <n v="352"/>
    <n v="0"/>
    <n v="101"/>
    <n v="3"/>
    <n v="298"/>
    <n v="0"/>
    <n v="38"/>
    <x v="8"/>
    <x v="35"/>
    <n v="0.28693181818181818"/>
    <n v="0.12751677852348994"/>
    <n v="251"/>
    <n v="260"/>
    <n v="15"/>
    <n v="0.5"/>
    <n v="0.14346590909090909"/>
    <n v="0.42329545454545453"/>
    <n v="5.3977272727272728E-2"/>
    <n v="0.46164772727272729"/>
  </r>
  <r>
    <x v="248"/>
    <n v="3"/>
    <n v="355"/>
    <n v="0"/>
    <n v="101"/>
    <n v="3"/>
    <n v="301"/>
    <n v="0"/>
    <n v="38"/>
    <x v="8"/>
    <x v="35"/>
    <n v="0.28450704225352114"/>
    <n v="0.12624584717607973"/>
    <n v="254"/>
    <n v="263"/>
    <n v="15"/>
    <n v="0.50426136363636365"/>
    <n v="0.14346590909090909"/>
    <n v="0.42755681818181818"/>
    <n v="5.3977272727272728E-2"/>
    <n v="0.46590909090909094"/>
  </r>
  <r>
    <x v="249"/>
    <n v="3"/>
    <n v="358"/>
    <n v="0"/>
    <n v="101"/>
    <n v="2"/>
    <n v="303"/>
    <n v="0"/>
    <n v="38"/>
    <x v="8"/>
    <x v="35"/>
    <n v="0.28212290502793297"/>
    <n v="0.1254125412541254"/>
    <n v="257"/>
    <n v="265"/>
    <n v="15"/>
    <n v="0.50852272727272729"/>
    <n v="0.14346590909090909"/>
    <n v="0.43039772727272729"/>
    <n v="5.3977272727272728E-2"/>
    <n v="0.46946022727272729"/>
  </r>
  <r>
    <x v="250"/>
    <n v="0"/>
    <n v="358"/>
    <n v="0"/>
    <n v="101"/>
    <n v="2"/>
    <n v="305"/>
    <n v="0"/>
    <n v="38"/>
    <x v="8"/>
    <x v="35"/>
    <n v="0.28212290502793297"/>
    <n v="0.12459016393442623"/>
    <n v="257"/>
    <n v="267"/>
    <n v="15"/>
    <n v="0.50852272727272729"/>
    <n v="0.14346590909090909"/>
    <n v="0.43323863636363635"/>
    <n v="5.3977272727272728E-2"/>
    <n v="0.47088068181818182"/>
  </r>
  <r>
    <x v="251"/>
    <n v="0"/>
    <n v="358"/>
    <n v="0"/>
    <n v="101"/>
    <n v="2"/>
    <n v="307"/>
    <n v="0"/>
    <n v="38"/>
    <x v="8"/>
    <x v="36"/>
    <n v="0.28212290502793297"/>
    <n v="0.12377850162866449"/>
    <n v="257"/>
    <n v="269"/>
    <n v="15"/>
    <n v="0.50852272727272729"/>
    <n v="0.14346590909090909"/>
    <n v="0.43607954545454547"/>
    <n v="5.3977272727272728E-2"/>
    <n v="0.47230113636363635"/>
  </r>
  <r>
    <x v="252"/>
    <n v="3"/>
    <n v="361"/>
    <n v="0"/>
    <n v="101"/>
    <n v="1"/>
    <n v="308"/>
    <n v="0"/>
    <n v="38"/>
    <x v="8"/>
    <x v="36"/>
    <n v="0.27977839335180055"/>
    <n v="0.12337662337662338"/>
    <n v="260"/>
    <n v="270"/>
    <n v="15"/>
    <n v="0.51278409090909094"/>
    <n v="0.14346590909090909"/>
    <n v="0.4375"/>
    <n v="5.3977272727272728E-2"/>
    <n v="0.47514204545454547"/>
  </r>
  <r>
    <x v="253"/>
    <n v="3"/>
    <n v="364"/>
    <n v="0"/>
    <n v="101"/>
    <n v="2"/>
    <n v="310"/>
    <n v="0"/>
    <n v="38"/>
    <x v="8"/>
    <x v="36"/>
    <n v="0.27747252747252749"/>
    <n v="0.12258064516129032"/>
    <n v="263"/>
    <n v="272"/>
    <n v="15"/>
    <n v="0.51704545454545459"/>
    <n v="0.14346590909090909"/>
    <n v="0.44034090909090912"/>
    <n v="5.3977272727272728E-2"/>
    <n v="0.47869318181818188"/>
  </r>
  <r>
    <x v="254"/>
    <n v="3"/>
    <n v="367"/>
    <n v="0"/>
    <n v="101"/>
    <n v="3"/>
    <n v="313"/>
    <n v="0"/>
    <n v="38"/>
    <x v="8"/>
    <x v="36"/>
    <n v="0.27520435967302453"/>
    <n v="0.12140575079872204"/>
    <n v="266"/>
    <n v="275"/>
    <n v="15"/>
    <n v="0.52130681818181823"/>
    <n v="0.14346590909090909"/>
    <n v="0.44460227272727271"/>
    <n v="5.3977272727272728E-2"/>
    <n v="0.48295454545454547"/>
  </r>
  <r>
    <x v="255"/>
    <n v="3"/>
    <n v="370"/>
    <n v="0"/>
    <n v="101"/>
    <n v="3"/>
    <n v="316"/>
    <n v="0"/>
    <n v="38"/>
    <x v="8"/>
    <x v="36"/>
    <n v="0.27297297297297296"/>
    <n v="0.12025316455696203"/>
    <n v="269"/>
    <n v="278"/>
    <n v="15"/>
    <n v="0.52556818181818177"/>
    <n v="0.14346590909090909"/>
    <n v="0.44886363636363635"/>
    <n v="5.3977272727272728E-2"/>
    <n v="0.48721590909090906"/>
  </r>
  <r>
    <x v="256"/>
    <n v="3"/>
    <n v="373"/>
    <n v="0"/>
    <n v="101"/>
    <n v="2"/>
    <n v="318"/>
    <n v="0"/>
    <n v="38"/>
    <x v="8"/>
    <x v="36"/>
    <n v="0.27077747989276141"/>
    <n v="0.11949685534591195"/>
    <n v="272"/>
    <n v="280"/>
    <n v="15"/>
    <n v="0.52982954545454541"/>
    <n v="0.14346590909090909"/>
    <n v="0.45170454545454547"/>
    <n v="5.3977272727272728E-2"/>
    <n v="0.49076704545454541"/>
  </r>
  <r>
    <x v="257"/>
    <n v="0"/>
    <n v="373"/>
    <n v="0"/>
    <n v="101"/>
    <n v="1"/>
    <n v="319"/>
    <n v="0"/>
    <n v="38"/>
    <x v="8"/>
    <x v="36"/>
    <n v="0.27077747989276141"/>
    <n v="0.11912225705329153"/>
    <n v="272"/>
    <n v="281"/>
    <n v="15"/>
    <n v="0.52982954545454541"/>
    <n v="0.14346590909090909"/>
    <n v="0.453125"/>
    <n v="5.3977272727272728E-2"/>
    <n v="0.49147727272727271"/>
  </r>
  <r>
    <x v="258"/>
    <n v="0"/>
    <n v="373"/>
    <n v="0"/>
    <n v="101"/>
    <n v="2"/>
    <n v="321"/>
    <n v="0"/>
    <n v="38"/>
    <x v="9"/>
    <x v="37"/>
    <n v="0.27077747989276141"/>
    <n v="0.11838006230529595"/>
    <n v="272"/>
    <n v="283"/>
    <n v="15"/>
    <n v="0.52982954545454541"/>
    <n v="0.14346590909090909"/>
    <n v="0.45596590909090912"/>
    <n v="5.3977272727272728E-2"/>
    <n v="0.49289772727272729"/>
  </r>
  <r>
    <x v="259"/>
    <n v="3"/>
    <n v="376"/>
    <n v="0"/>
    <n v="101"/>
    <n v="2"/>
    <n v="323"/>
    <n v="0"/>
    <n v="38"/>
    <x v="9"/>
    <x v="37"/>
    <n v="0.26861702127659576"/>
    <n v="0.11764705882352941"/>
    <n v="275"/>
    <n v="285"/>
    <n v="15"/>
    <n v="0.53409090909090906"/>
    <n v="0.14346590909090909"/>
    <n v="0.45880681818181818"/>
    <n v="5.3977272727272728E-2"/>
    <n v="0.49644886363636365"/>
  </r>
  <r>
    <x v="260"/>
    <n v="3"/>
    <n v="379"/>
    <n v="0"/>
    <n v="101"/>
    <n v="2"/>
    <n v="325"/>
    <n v="0"/>
    <n v="38"/>
    <x v="9"/>
    <x v="37"/>
    <n v="0.26649076517150394"/>
    <n v="0.11692307692307692"/>
    <n v="278"/>
    <n v="287"/>
    <n v="15"/>
    <n v="0.53835227272727271"/>
    <n v="0.14346590909090909"/>
    <n v="0.46164772727272729"/>
    <n v="5.3977272727272728E-2"/>
    <n v="0.5"/>
  </r>
  <r>
    <x v="261"/>
    <n v="3"/>
    <n v="382"/>
    <n v="0"/>
    <n v="101"/>
    <n v="3"/>
    <n v="328"/>
    <n v="0"/>
    <n v="38"/>
    <x v="9"/>
    <x v="37"/>
    <n v="0.26439790575916228"/>
    <n v="0.11585365853658537"/>
    <n v="281"/>
    <n v="290"/>
    <n v="15"/>
    <n v="0.54261363636363635"/>
    <n v="0.14346590909090909"/>
    <n v="0.46590909090909088"/>
    <n v="5.3977272727272728E-2"/>
    <n v="0.50426136363636365"/>
  </r>
  <r>
    <x v="262"/>
    <n v="3"/>
    <n v="385"/>
    <n v="0"/>
    <n v="101"/>
    <n v="3"/>
    <n v="331"/>
    <n v="0"/>
    <n v="38"/>
    <x v="9"/>
    <x v="37"/>
    <n v="0.26233766233766231"/>
    <n v="0.11480362537764351"/>
    <n v="284"/>
    <n v="293"/>
    <n v="15"/>
    <n v="0.546875"/>
    <n v="0.14346590909090909"/>
    <n v="0.47017045454545453"/>
    <n v="5.3977272727272728E-2"/>
    <n v="0.50852272727272729"/>
  </r>
  <r>
    <x v="263"/>
    <n v="3"/>
    <n v="388"/>
    <n v="0"/>
    <n v="101"/>
    <n v="1"/>
    <n v="332"/>
    <n v="0"/>
    <n v="38"/>
    <x v="9"/>
    <x v="37"/>
    <n v="0.26030927835051548"/>
    <n v="0.1144578313253012"/>
    <n v="287"/>
    <n v="294"/>
    <n v="15"/>
    <n v="0.55113636363636365"/>
    <n v="0.14346590909090909"/>
    <n v="0.47159090909090912"/>
    <n v="5.3977272727272728E-2"/>
    <n v="0.51136363636363635"/>
  </r>
  <r>
    <x v="264"/>
    <n v="0"/>
    <n v="388"/>
    <n v="0"/>
    <n v="101"/>
    <n v="1"/>
    <n v="333"/>
    <n v="0"/>
    <n v="38"/>
    <x v="9"/>
    <x v="37"/>
    <n v="0.26030927835051548"/>
    <n v="0.11411411411411411"/>
    <n v="287"/>
    <n v="295"/>
    <n v="15"/>
    <n v="0.55113636363636365"/>
    <n v="0.14346590909090909"/>
    <n v="0.47301136363636365"/>
    <n v="5.3977272727272728E-2"/>
    <n v="0.51207386363636365"/>
  </r>
  <r>
    <x v="265"/>
    <n v="0"/>
    <n v="388"/>
    <n v="0"/>
    <n v="101"/>
    <n v="4"/>
    <n v="337"/>
    <n v="0"/>
    <n v="38"/>
    <x v="9"/>
    <x v="38"/>
    <n v="0.26030927835051548"/>
    <n v="0.11275964391691394"/>
    <n v="287"/>
    <n v="299"/>
    <n v="15"/>
    <n v="0.55113636363636365"/>
    <n v="0.14346590909090909"/>
    <n v="0.47869318181818182"/>
    <n v="5.3977272727272728E-2"/>
    <n v="0.51491477272727271"/>
  </r>
  <r>
    <x v="266"/>
    <n v="3"/>
    <n v="391"/>
    <n v="0"/>
    <n v="101"/>
    <n v="2"/>
    <n v="339"/>
    <n v="0"/>
    <n v="38"/>
    <x v="9"/>
    <x v="38"/>
    <n v="0.25831202046035806"/>
    <n v="0.11209439528023599"/>
    <n v="290"/>
    <n v="301"/>
    <n v="15"/>
    <n v="0.55539772727272729"/>
    <n v="0.14346590909090909"/>
    <n v="0.48153409090909088"/>
    <n v="5.3977272727272728E-2"/>
    <n v="0.51846590909090906"/>
  </r>
  <r>
    <x v="267"/>
    <n v="3"/>
    <n v="394"/>
    <n v="0"/>
    <n v="101"/>
    <n v="1"/>
    <n v="340"/>
    <n v="0"/>
    <n v="38"/>
    <x v="9"/>
    <x v="38"/>
    <n v="0.25634517766497461"/>
    <n v="0.11176470588235295"/>
    <n v="293"/>
    <n v="302"/>
    <n v="15"/>
    <n v="0.55965909090909094"/>
    <n v="0.14346590909090909"/>
    <n v="0.48295454545454547"/>
    <n v="5.3977272727272728E-2"/>
    <n v="0.52130681818181823"/>
  </r>
  <r>
    <x v="268"/>
    <n v="3"/>
    <n v="397"/>
    <n v="0"/>
    <n v="101"/>
    <n v="3"/>
    <n v="343"/>
    <n v="0"/>
    <n v="38"/>
    <x v="9"/>
    <x v="38"/>
    <n v="0.25440806045340053"/>
    <n v="0.11078717201166181"/>
    <n v="296"/>
    <n v="305"/>
    <n v="15"/>
    <n v="0.56392045454545459"/>
    <n v="0.14346590909090909"/>
    <n v="0.48721590909090912"/>
    <n v="5.3977272727272728E-2"/>
    <n v="0.52556818181818188"/>
  </r>
  <r>
    <x v="269"/>
    <n v="3"/>
    <n v="400"/>
    <n v="0"/>
    <n v="101"/>
    <n v="3"/>
    <n v="346"/>
    <n v="0"/>
    <n v="38"/>
    <x v="9"/>
    <x v="38"/>
    <n v="0.2525"/>
    <n v="0.10982658959537572"/>
    <n v="299"/>
    <n v="308"/>
    <n v="15"/>
    <n v="0.56818181818181823"/>
    <n v="0.14346590909090909"/>
    <n v="0.49147727272727271"/>
    <n v="5.3977272727272728E-2"/>
    <n v="0.52982954545454541"/>
  </r>
  <r>
    <x v="270"/>
    <n v="3"/>
    <n v="403"/>
    <n v="0"/>
    <n v="101"/>
    <n v="1"/>
    <n v="347"/>
    <n v="0"/>
    <n v="38"/>
    <x v="9"/>
    <x v="38"/>
    <n v="0.25062034739454092"/>
    <n v="0.10951008645533142"/>
    <n v="302"/>
    <n v="309"/>
    <n v="15"/>
    <n v="0.57244318181818177"/>
    <n v="0.14346590909090909"/>
    <n v="0.49289772727272729"/>
    <n v="5.3977272727272728E-2"/>
    <n v="0.53267045454545459"/>
  </r>
  <r>
    <x v="271"/>
    <n v="0"/>
    <n v="403"/>
    <n v="0"/>
    <n v="101"/>
    <n v="2"/>
    <n v="349"/>
    <n v="0"/>
    <n v="38"/>
    <x v="9"/>
    <x v="38"/>
    <n v="0.25062034739454092"/>
    <n v="0.10888252148997135"/>
    <n v="302"/>
    <n v="311"/>
    <n v="15"/>
    <n v="0.57244318181818177"/>
    <n v="0.14346590909090909"/>
    <n v="0.49573863636363635"/>
    <n v="5.3977272727272728E-2"/>
    <n v="0.53409090909090906"/>
  </r>
  <r>
    <x v="272"/>
    <n v="0"/>
    <n v="403"/>
    <n v="0"/>
    <n v="101"/>
    <n v="4"/>
    <n v="353"/>
    <n v="0"/>
    <n v="38"/>
    <x v="9"/>
    <x v="39"/>
    <n v="0.25062034739454092"/>
    <n v="0.10764872521246459"/>
    <n v="302"/>
    <n v="315"/>
    <n v="15"/>
    <n v="0.57244318181818177"/>
    <n v="0.14346590909090909"/>
    <n v="0.50142045454545459"/>
    <n v="5.3977272727272728E-2"/>
    <n v="0.53693181818181812"/>
  </r>
  <r>
    <x v="273"/>
    <n v="3"/>
    <n v="406"/>
    <n v="0"/>
    <n v="101"/>
    <n v="1"/>
    <n v="354"/>
    <n v="0"/>
    <n v="38"/>
    <x v="9"/>
    <x v="39"/>
    <n v="0.24876847290640394"/>
    <n v="0.10734463276836158"/>
    <n v="305"/>
    <n v="316"/>
    <n v="15"/>
    <n v="0.57670454545454541"/>
    <n v="0.14346590909090909"/>
    <n v="0.50284090909090906"/>
    <n v="5.3977272727272728E-2"/>
    <n v="0.53977272727272729"/>
  </r>
  <r>
    <x v="274"/>
    <n v="3"/>
    <n v="409"/>
    <n v="0"/>
    <n v="101"/>
    <n v="1"/>
    <n v="355"/>
    <n v="0"/>
    <n v="38"/>
    <x v="9"/>
    <x v="39"/>
    <n v="0.24694376528117359"/>
    <n v="0.10704225352112676"/>
    <n v="308"/>
    <n v="317"/>
    <n v="15"/>
    <n v="0.58096590909090906"/>
    <n v="0.14346590909090909"/>
    <n v="0.50426136363636365"/>
    <n v="5.3977272727272728E-2"/>
    <n v="0.54261363636363635"/>
  </r>
  <r>
    <x v="275"/>
    <n v="3"/>
    <n v="412"/>
    <n v="0"/>
    <n v="101"/>
    <n v="3"/>
    <n v="358"/>
    <n v="0"/>
    <n v="38"/>
    <x v="9"/>
    <x v="39"/>
    <n v="0.24514563106796117"/>
    <n v="0.10614525139664804"/>
    <n v="311"/>
    <n v="320"/>
    <n v="15"/>
    <n v="0.58522727272727271"/>
    <n v="0.14346590909090909"/>
    <n v="0.50852272727272729"/>
    <n v="5.3977272727272728E-2"/>
    <n v="0.546875"/>
  </r>
  <r>
    <x v="276"/>
    <n v="3"/>
    <n v="415"/>
    <n v="0"/>
    <n v="101"/>
    <n v="3"/>
    <n v="361"/>
    <n v="0"/>
    <n v="38"/>
    <x v="9"/>
    <x v="39"/>
    <n v="0.2433734939759036"/>
    <n v="0.10526315789473684"/>
    <n v="314"/>
    <n v="323"/>
    <n v="15"/>
    <n v="0.58948863636363635"/>
    <n v="0.14346590909090909"/>
    <n v="0.51278409090909094"/>
    <n v="5.3977272727272728E-2"/>
    <n v="0.55113636363636365"/>
  </r>
  <r>
    <x v="277"/>
    <n v="3"/>
    <n v="418"/>
    <n v="0"/>
    <n v="101"/>
    <n v="2"/>
    <n v="363"/>
    <n v="0"/>
    <n v="38"/>
    <x v="9"/>
    <x v="39"/>
    <n v="0.24162679425837322"/>
    <n v="0.1046831955922865"/>
    <n v="317"/>
    <n v="325"/>
    <n v="15"/>
    <n v="0.59375"/>
    <n v="0.14346590909090909"/>
    <n v="0.515625"/>
    <n v="5.3977272727272728E-2"/>
    <n v="0.5546875"/>
  </r>
  <r>
    <x v="278"/>
    <n v="0"/>
    <n v="418"/>
    <n v="0"/>
    <n v="101"/>
    <n v="2"/>
    <n v="365"/>
    <n v="0"/>
    <n v="38"/>
    <x v="9"/>
    <x v="39"/>
    <n v="0.24162679425837322"/>
    <n v="0.10410958904109589"/>
    <n v="317"/>
    <n v="327"/>
    <n v="15"/>
    <n v="0.59375"/>
    <n v="0.14346590909090909"/>
    <n v="0.51846590909090906"/>
    <n v="5.3977272727272728E-2"/>
    <n v="0.55610795454545459"/>
  </r>
  <r>
    <x v="279"/>
    <n v="0"/>
    <n v="418"/>
    <n v="0"/>
    <n v="101"/>
    <n v="2"/>
    <n v="367"/>
    <n v="0"/>
    <n v="38"/>
    <x v="9"/>
    <x v="40"/>
    <n v="0.24162679425837322"/>
    <n v="0.10354223433242507"/>
    <n v="317"/>
    <n v="329"/>
    <n v="15"/>
    <n v="0.59375"/>
    <n v="0.14346590909090909"/>
    <n v="0.52130681818181823"/>
    <n v="5.3977272727272728E-2"/>
    <n v="0.55752840909090917"/>
  </r>
  <r>
    <x v="280"/>
    <n v="3"/>
    <n v="421"/>
    <n v="0"/>
    <n v="101"/>
    <n v="1"/>
    <n v="368"/>
    <n v="0"/>
    <n v="38"/>
    <x v="9"/>
    <x v="40"/>
    <n v="0.23990498812351543"/>
    <n v="0.10326086956521739"/>
    <n v="320"/>
    <n v="330"/>
    <n v="15"/>
    <n v="0.59801136363636365"/>
    <n v="0.14346590909090909"/>
    <n v="0.52272727272727271"/>
    <n v="5.3977272727272728E-2"/>
    <n v="0.56036931818181812"/>
  </r>
  <r>
    <x v="281"/>
    <n v="3"/>
    <n v="424"/>
    <n v="0"/>
    <n v="101"/>
    <n v="2"/>
    <n v="370"/>
    <n v="0"/>
    <n v="38"/>
    <x v="9"/>
    <x v="40"/>
    <n v="0.23820754716981132"/>
    <n v="0.10270270270270271"/>
    <n v="323"/>
    <n v="332"/>
    <n v="15"/>
    <n v="0.60227272727272729"/>
    <n v="0.14346590909090909"/>
    <n v="0.52556818181818177"/>
    <n v="5.3977272727272728E-2"/>
    <n v="0.56392045454545459"/>
  </r>
  <r>
    <x v="282"/>
    <n v="3"/>
    <n v="427"/>
    <n v="0"/>
    <n v="101"/>
    <n v="3"/>
    <n v="373"/>
    <n v="0"/>
    <n v="38"/>
    <x v="9"/>
    <x v="40"/>
    <n v="0.23653395784543327"/>
    <n v="0.10187667560321716"/>
    <n v="326"/>
    <n v="335"/>
    <n v="15"/>
    <n v="0.60653409090909094"/>
    <n v="0.14346590909090909"/>
    <n v="0.52982954545454541"/>
    <n v="5.3977272727272728E-2"/>
    <n v="0.56818181818181812"/>
  </r>
  <r>
    <x v="283"/>
    <n v="3"/>
    <n v="430"/>
    <n v="0"/>
    <n v="101"/>
    <n v="3"/>
    <n v="376"/>
    <n v="0"/>
    <n v="38"/>
    <x v="9"/>
    <x v="40"/>
    <n v="0.23488372093023255"/>
    <n v="0.10106382978723404"/>
    <n v="329"/>
    <n v="338"/>
    <n v="15"/>
    <n v="0.61079545454545459"/>
    <n v="0.14346590909090909"/>
    <n v="0.53409090909090906"/>
    <n v="5.3977272727272728E-2"/>
    <n v="0.57244318181818188"/>
  </r>
  <r>
    <x v="284"/>
    <n v="3"/>
    <n v="433"/>
    <n v="0"/>
    <n v="101"/>
    <n v="2"/>
    <n v="378"/>
    <n v="0"/>
    <n v="38"/>
    <x v="9"/>
    <x v="40"/>
    <n v="0.23325635103926096"/>
    <n v="0.10052910052910052"/>
    <n v="332"/>
    <n v="340"/>
    <n v="15"/>
    <n v="0.61505681818181823"/>
    <n v="0.14346590909090909"/>
    <n v="0.53693181818181823"/>
    <n v="5.3977272727272728E-2"/>
    <n v="0.57599431818181823"/>
  </r>
  <r>
    <x v="285"/>
    <n v="0"/>
    <n v="433"/>
    <n v="0"/>
    <n v="101"/>
    <n v="1"/>
    <n v="379"/>
    <n v="0"/>
    <n v="38"/>
    <x v="9"/>
    <x v="40"/>
    <n v="0.23325635103926096"/>
    <n v="0.10026385224274406"/>
    <n v="332"/>
    <n v="341"/>
    <n v="15"/>
    <n v="0.61505681818181823"/>
    <n v="0.14346590909090909"/>
    <n v="0.53835227272727271"/>
    <n v="5.3977272727272728E-2"/>
    <n v="0.57670454545454541"/>
  </r>
  <r>
    <x v="286"/>
    <n v="0"/>
    <n v="433"/>
    <n v="0"/>
    <n v="101"/>
    <n v="2"/>
    <n v="381"/>
    <n v="0"/>
    <n v="38"/>
    <x v="9"/>
    <x v="41"/>
    <n v="0.23325635103926096"/>
    <n v="9.9737532808398949E-2"/>
    <n v="332"/>
    <n v="343"/>
    <n v="3"/>
    <n v="0.61505681818181823"/>
    <n v="0.14346590909090909"/>
    <n v="0.54119318181818177"/>
    <n v="5.3977272727272728E-2"/>
    <n v="0.578125"/>
  </r>
  <r>
    <x v="287"/>
    <n v="3"/>
    <n v="436"/>
    <n v="0"/>
    <n v="101"/>
    <n v="2"/>
    <n v="383"/>
    <n v="0"/>
    <n v="38"/>
    <x v="9"/>
    <x v="41"/>
    <n v="0.23165137614678899"/>
    <n v="9.921671018276762E-2"/>
    <n v="335"/>
    <n v="345"/>
    <n v="3"/>
    <n v="0.61931818181818177"/>
    <n v="0.14346590909090909"/>
    <n v="0.54403409090909094"/>
    <n v="5.3977272727272728E-2"/>
    <n v="0.58167613636363635"/>
  </r>
  <r>
    <x v="288"/>
    <n v="3"/>
    <n v="439"/>
    <n v="0"/>
    <n v="101"/>
    <n v="2"/>
    <n v="385"/>
    <n v="0"/>
    <n v="38"/>
    <x v="10"/>
    <x v="41"/>
    <n v="0.23006833712984054"/>
    <n v="9.8701298701298706E-2"/>
    <n v="338"/>
    <n v="347"/>
    <n v="12"/>
    <n v="0.62357954545454541"/>
    <n v="0.14346590909090909"/>
    <n v="0.546875"/>
    <n v="5.3977272727272728E-2"/>
    <n v="0.58522727272727271"/>
  </r>
  <r>
    <x v="289"/>
    <n v="3"/>
    <n v="442"/>
    <n v="0"/>
    <n v="101"/>
    <n v="3"/>
    <n v="388"/>
    <n v="0"/>
    <n v="38"/>
    <x v="10"/>
    <x v="41"/>
    <n v="0.22850678733031674"/>
    <n v="9.7938144329896906E-2"/>
    <n v="341"/>
    <n v="350"/>
    <n v="12"/>
    <n v="0.62784090909090906"/>
    <n v="0.14346590909090909"/>
    <n v="0.55113636363636365"/>
    <n v="5.3977272727272728E-2"/>
    <n v="0.58948863636363635"/>
  </r>
  <r>
    <x v="290"/>
    <n v="3"/>
    <n v="445"/>
    <n v="0"/>
    <n v="101"/>
    <n v="3"/>
    <n v="391"/>
    <n v="0"/>
    <n v="38"/>
    <x v="10"/>
    <x v="41"/>
    <n v="0.22696629213483147"/>
    <n v="9.718670076726342E-2"/>
    <n v="344"/>
    <n v="353"/>
    <n v="12"/>
    <n v="0.63210227272727271"/>
    <n v="0.14346590909090909"/>
    <n v="0.55539772727272729"/>
    <n v="5.3977272727272728E-2"/>
    <n v="0.59375"/>
  </r>
  <r>
    <x v="291"/>
    <n v="3"/>
    <n v="448"/>
    <n v="0"/>
    <n v="101"/>
    <n v="1"/>
    <n v="392"/>
    <n v="0"/>
    <n v="38"/>
    <x v="10"/>
    <x v="41"/>
    <n v="0.22544642857142858"/>
    <n v="9.6938775510204078E-2"/>
    <n v="347"/>
    <n v="354"/>
    <n v="12"/>
    <n v="0.63636363636363635"/>
    <n v="0.14346590909090909"/>
    <n v="0.55681818181818177"/>
    <n v="5.3977272727272728E-2"/>
    <n v="0.59659090909090906"/>
  </r>
  <r>
    <x v="292"/>
    <n v="0"/>
    <n v="448"/>
    <n v="0"/>
    <n v="101"/>
    <n v="1"/>
    <n v="393"/>
    <n v="0"/>
    <n v="38"/>
    <x v="10"/>
    <x v="41"/>
    <n v="0.22544642857142858"/>
    <n v="9.6692111959287536E-2"/>
    <n v="347"/>
    <n v="355"/>
    <n v="12"/>
    <n v="0.63636363636363635"/>
    <n v="0.14346590909090909"/>
    <n v="0.55823863636363635"/>
    <n v="5.3977272727272728E-2"/>
    <n v="0.59730113636363635"/>
  </r>
  <r>
    <x v="293"/>
    <n v="0"/>
    <n v="448"/>
    <n v="0"/>
    <n v="101"/>
    <n v="4"/>
    <n v="397"/>
    <n v="0"/>
    <n v="38"/>
    <x v="10"/>
    <x v="42"/>
    <n v="0.22544642857142858"/>
    <n v="9.5717884130982367E-2"/>
    <n v="347"/>
    <n v="359"/>
    <n v="12"/>
    <n v="0.63636363636363635"/>
    <n v="0.14346590909090909"/>
    <n v="0.56392045454545459"/>
    <n v="5.3977272727272728E-2"/>
    <n v="0.60014204545454541"/>
  </r>
  <r>
    <x v="294"/>
    <n v="3"/>
    <n v="451"/>
    <n v="0"/>
    <n v="101"/>
    <n v="2"/>
    <n v="399"/>
    <n v="0"/>
    <n v="38"/>
    <x v="10"/>
    <x v="42"/>
    <n v="0.22394678492239467"/>
    <n v="9.5238095238095233E-2"/>
    <n v="350"/>
    <n v="361"/>
    <n v="12"/>
    <n v="0.640625"/>
    <n v="0.14346590909090909"/>
    <n v="0.56676136363636365"/>
    <n v="5.3977272727272728E-2"/>
    <n v="0.60369318181818188"/>
  </r>
  <r>
    <x v="295"/>
    <n v="0"/>
    <n v="451"/>
    <n v="0"/>
    <n v="101"/>
    <n v="1"/>
    <n v="400"/>
    <n v="0"/>
    <n v="38"/>
    <x v="10"/>
    <x v="42"/>
    <n v="0.22394678492239467"/>
    <n v="9.5000000000000001E-2"/>
    <n v="350"/>
    <n v="362"/>
    <n v="12"/>
    <n v="0.640625"/>
    <n v="0.14346590909090909"/>
    <n v="0.56818181818181823"/>
    <n v="5.3977272727272728E-2"/>
    <n v="0.60440340909090917"/>
  </r>
  <r>
    <x v="296"/>
    <n v="3"/>
    <n v="454"/>
    <n v="0"/>
    <n v="101"/>
    <n v="3"/>
    <n v="403"/>
    <n v="0"/>
    <n v="38"/>
    <x v="10"/>
    <x v="42"/>
    <n v="0.22246696035242292"/>
    <n v="9.4292803970223327E-2"/>
    <n v="353"/>
    <n v="365"/>
    <n v="12"/>
    <n v="0.64488636363636365"/>
    <n v="0.14346590909090909"/>
    <n v="0.57244318181818177"/>
    <n v="5.3977272727272728E-2"/>
    <n v="0.60866477272727271"/>
  </r>
  <r>
    <x v="297"/>
    <n v="3"/>
    <n v="457"/>
    <n v="0"/>
    <n v="101"/>
    <n v="3"/>
    <n v="406"/>
    <n v="0"/>
    <n v="38"/>
    <x v="10"/>
    <x v="42"/>
    <n v="0.22100656455142231"/>
    <n v="9.3596059113300489E-2"/>
    <n v="356"/>
    <n v="368"/>
    <n v="12"/>
    <n v="0.64914772727272729"/>
    <n v="0.14346590909090909"/>
    <n v="0.57670454545454541"/>
    <n v="5.3977272727272728E-2"/>
    <n v="0.61292613636363635"/>
  </r>
  <r>
    <x v="298"/>
    <n v="3"/>
    <n v="460"/>
    <n v="0"/>
    <n v="101"/>
    <n v="1"/>
    <n v="407"/>
    <n v="0"/>
    <n v="38"/>
    <x v="10"/>
    <x v="42"/>
    <n v="0.21956521739130436"/>
    <n v="9.3366093366093361E-2"/>
    <n v="359"/>
    <n v="369"/>
    <n v="12"/>
    <n v="0.65340909090909094"/>
    <n v="0.14346590909090909"/>
    <n v="0.578125"/>
    <n v="5.3977272727272728E-2"/>
    <n v="0.61576704545454541"/>
  </r>
  <r>
    <x v="299"/>
    <n v="0"/>
    <n v="460"/>
    <n v="0"/>
    <n v="101"/>
    <n v="2"/>
    <n v="409"/>
    <n v="0"/>
    <n v="38"/>
    <x v="10"/>
    <x v="42"/>
    <n v="0.21956521739130436"/>
    <n v="9.2909535452322736E-2"/>
    <n v="359"/>
    <n v="371"/>
    <n v="12"/>
    <n v="0.65340909090909094"/>
    <n v="0.14346590909090909"/>
    <n v="0.58096590909090906"/>
    <n v="5.3977272727272728E-2"/>
    <n v="0.6171875"/>
  </r>
  <r>
    <x v="300"/>
    <n v="0"/>
    <n v="460"/>
    <n v="0"/>
    <n v="101"/>
    <n v="4"/>
    <n v="413"/>
    <n v="0"/>
    <n v="38"/>
    <x v="10"/>
    <x v="43"/>
    <n v="0.21956521739130436"/>
    <n v="9.2009685230024216E-2"/>
    <n v="359"/>
    <n v="375"/>
    <n v="15"/>
    <n v="0.65340909090909094"/>
    <n v="0.14346590909090909"/>
    <n v="0.58664772727272729"/>
    <n v="5.3977272727272728E-2"/>
    <n v="0.62002840909090917"/>
  </r>
  <r>
    <x v="301"/>
    <n v="3"/>
    <n v="463"/>
    <n v="0"/>
    <n v="101"/>
    <n v="1"/>
    <n v="414"/>
    <n v="0"/>
    <n v="38"/>
    <x v="10"/>
    <x v="43"/>
    <n v="0.21814254859611232"/>
    <n v="9.1787439613526575E-2"/>
    <n v="362"/>
    <n v="376"/>
    <n v="15"/>
    <n v="0.65767045454545459"/>
    <n v="0.14346590909090909"/>
    <n v="0.58806818181818177"/>
    <n v="5.3977272727272728E-2"/>
    <n v="0.62286931818181812"/>
  </r>
  <r>
    <x v="302"/>
    <n v="3"/>
    <n v="466"/>
    <n v="0"/>
    <n v="101"/>
    <n v="1"/>
    <n v="415"/>
    <n v="0"/>
    <n v="38"/>
    <x v="10"/>
    <x v="43"/>
    <n v="0.2167381974248927"/>
    <n v="9.1566265060240959E-2"/>
    <n v="365"/>
    <n v="377"/>
    <n v="15"/>
    <n v="0.66193181818181823"/>
    <n v="0.14346590909090909"/>
    <n v="0.58948863636363635"/>
    <n v="5.3977272727272728E-2"/>
    <n v="0.62571022727272729"/>
  </r>
  <r>
    <x v="303"/>
    <n v="3"/>
    <n v="469"/>
    <n v="0"/>
    <n v="101"/>
    <n v="3"/>
    <n v="418"/>
    <n v="0"/>
    <n v="38"/>
    <x v="10"/>
    <x v="43"/>
    <n v="0.21535181236673773"/>
    <n v="9.0909090909090912E-2"/>
    <n v="368"/>
    <n v="380"/>
    <n v="15"/>
    <n v="0.66619318181818177"/>
    <n v="0.14346590909090909"/>
    <n v="0.59375"/>
    <n v="5.3977272727272728E-2"/>
    <n v="0.62997159090909083"/>
  </r>
  <r>
    <x v="304"/>
    <n v="3"/>
    <n v="472"/>
    <n v="0"/>
    <n v="101"/>
    <n v="3"/>
    <n v="421"/>
    <n v="0"/>
    <n v="38"/>
    <x v="10"/>
    <x v="43"/>
    <n v="0.21398305084745764"/>
    <n v="9.0261282660332537E-2"/>
    <n v="371"/>
    <n v="383"/>
    <n v="15"/>
    <n v="0.67045454545454541"/>
    <n v="0.14346590909090909"/>
    <n v="0.59801136363636365"/>
    <n v="5.3977272727272728E-2"/>
    <n v="0.63423295454545459"/>
  </r>
  <r>
    <x v="305"/>
    <n v="3"/>
    <n v="475"/>
    <n v="0"/>
    <n v="101"/>
    <n v="2"/>
    <n v="423"/>
    <n v="0"/>
    <n v="38"/>
    <x v="10"/>
    <x v="43"/>
    <n v="0.21263157894736842"/>
    <n v="8.9834515366430265E-2"/>
    <n v="374"/>
    <n v="385"/>
    <n v="15"/>
    <n v="0.67471590909090906"/>
    <n v="0.14346590909090909"/>
    <n v="0.60085227272727271"/>
    <n v="5.3977272727272728E-2"/>
    <n v="0.63778409090909083"/>
  </r>
  <r>
    <x v="306"/>
    <n v="0"/>
    <n v="475"/>
    <n v="0"/>
    <n v="101"/>
    <n v="2"/>
    <n v="425"/>
    <n v="0"/>
    <n v="38"/>
    <x v="10"/>
    <x v="43"/>
    <n v="0.21263157894736842"/>
    <n v="8.9411764705882357E-2"/>
    <n v="374"/>
    <n v="387"/>
    <n v="15"/>
    <n v="0.67471590909090906"/>
    <n v="0.14346590909090909"/>
    <n v="0.60369318181818177"/>
    <n v="5.3977272727272728E-2"/>
    <n v="0.63920454545454541"/>
  </r>
  <r>
    <x v="307"/>
    <n v="0"/>
    <n v="475"/>
    <n v="0"/>
    <n v="101"/>
    <n v="2"/>
    <n v="427"/>
    <n v="0"/>
    <n v="38"/>
    <x v="10"/>
    <x v="44"/>
    <n v="0.21263157894736842"/>
    <n v="8.899297423887588E-2"/>
    <n v="374"/>
    <n v="389"/>
    <n v="9"/>
    <n v="0.67471590909090906"/>
    <n v="0.14346590909090909"/>
    <n v="0.60653409090909094"/>
    <n v="5.3977272727272728E-2"/>
    <n v="0.640625"/>
  </r>
  <r>
    <x v="308"/>
    <n v="3"/>
    <n v="478"/>
    <n v="0"/>
    <n v="101"/>
    <n v="1"/>
    <n v="428"/>
    <n v="0"/>
    <n v="38"/>
    <x v="10"/>
    <x v="44"/>
    <n v="0.21129707112970711"/>
    <n v="8.8785046728971959E-2"/>
    <n v="377"/>
    <n v="390"/>
    <n v="9"/>
    <n v="0.67897727272727271"/>
    <n v="0.14346590909090909"/>
    <n v="0.60795454545454541"/>
    <n v="5.3977272727272728E-2"/>
    <n v="0.64346590909090906"/>
  </r>
  <r>
    <x v="309"/>
    <n v="3"/>
    <n v="481"/>
    <n v="0"/>
    <n v="101"/>
    <n v="2"/>
    <n v="430"/>
    <n v="0"/>
    <n v="38"/>
    <x v="10"/>
    <x v="44"/>
    <n v="0.20997920997920999"/>
    <n v="8.8372093023255813E-2"/>
    <n v="380"/>
    <n v="392"/>
    <n v="9"/>
    <n v="0.68323863636363635"/>
    <n v="0.14346590909090909"/>
    <n v="0.61079545454545459"/>
    <n v="5.3977272727272728E-2"/>
    <n v="0.64701704545454541"/>
  </r>
  <r>
    <x v="310"/>
    <n v="3"/>
    <n v="484"/>
    <n v="0"/>
    <n v="101"/>
    <n v="3"/>
    <n v="433"/>
    <n v="0"/>
    <n v="38"/>
    <x v="10"/>
    <x v="44"/>
    <n v="0.20867768595041322"/>
    <n v="8.7759815242494224E-2"/>
    <n v="383"/>
    <n v="395"/>
    <n v="9"/>
    <n v="0.6875"/>
    <n v="0.14346590909090909"/>
    <n v="0.61505681818181823"/>
    <n v="5.3977272727272728E-2"/>
    <n v="0.65127840909090917"/>
  </r>
  <r>
    <x v="311"/>
    <n v="0"/>
    <n v="484"/>
    <n v="0"/>
    <n v="101"/>
    <n v="3"/>
    <n v="436"/>
    <n v="0"/>
    <n v="38"/>
    <x v="10"/>
    <x v="44"/>
    <n v="0.20867768595041322"/>
    <n v="8.7155963302752298E-2"/>
    <n v="383"/>
    <n v="398"/>
    <n v="9"/>
    <n v="0.6875"/>
    <n v="0.14346590909090909"/>
    <n v="0.61931818181818177"/>
    <n v="5.3977272727272728E-2"/>
    <n v="0.65340909090909083"/>
  </r>
  <r>
    <x v="312"/>
    <n v="0"/>
    <n v="484"/>
    <n v="0"/>
    <n v="101"/>
    <n v="2"/>
    <n v="438"/>
    <n v="0"/>
    <n v="38"/>
    <x v="10"/>
    <x v="44"/>
    <n v="0.20867768595041322"/>
    <n v="8.6757990867579904E-2"/>
    <n v="383"/>
    <n v="400"/>
    <n v="9"/>
    <n v="0.6875"/>
    <n v="0.14346590909090909"/>
    <n v="0.62215909090909094"/>
    <n v="5.3977272727272728E-2"/>
    <n v="0.65482954545454541"/>
  </r>
  <r>
    <x v="313"/>
    <n v="0"/>
    <n v="484"/>
    <n v="0"/>
    <n v="101"/>
    <n v="1"/>
    <n v="439"/>
    <n v="0"/>
    <n v="38"/>
    <x v="10"/>
    <x v="44"/>
    <n v="0.20867768595041322"/>
    <n v="8.656036446469248E-2"/>
    <n v="383"/>
    <n v="401"/>
    <n v="9"/>
    <n v="0.6875"/>
    <n v="0.14346590909090909"/>
    <n v="0.62357954545454541"/>
    <n v="5.3977272727272728E-2"/>
    <n v="0.65553977272727271"/>
  </r>
  <r>
    <x v="314"/>
    <n v="0"/>
    <n v="484"/>
    <n v="0"/>
    <n v="101"/>
    <n v="2"/>
    <n v="441"/>
    <n v="0"/>
    <n v="38"/>
    <x v="10"/>
    <x v="45"/>
    <n v="0.20867768595041322"/>
    <n v="8.6167800453514742E-2"/>
    <n v="383"/>
    <n v="403"/>
    <n v="9"/>
    <n v="0.6875"/>
    <n v="0.14346590909090909"/>
    <n v="0.62642045454545459"/>
    <n v="5.3977272727272728E-2"/>
    <n v="0.65696022727272729"/>
  </r>
  <r>
    <x v="315"/>
    <n v="3"/>
    <n v="487"/>
    <n v="0"/>
    <n v="101"/>
    <n v="0"/>
    <n v="441"/>
    <n v="0"/>
    <n v="38"/>
    <x v="10"/>
    <x v="45"/>
    <n v="0.20739219712525667"/>
    <n v="8.6167800453514742E-2"/>
    <n v="386"/>
    <n v="403"/>
    <n v="9"/>
    <n v="0.69176136363636365"/>
    <n v="0.14346590909090909"/>
    <n v="0.62642045454545459"/>
    <n v="5.3977272727272728E-2"/>
    <n v="0.65909090909090917"/>
  </r>
  <r>
    <x v="316"/>
    <n v="3"/>
    <n v="490"/>
    <n v="0"/>
    <n v="101"/>
    <n v="2"/>
    <n v="443"/>
    <n v="0"/>
    <n v="38"/>
    <x v="10"/>
    <x v="45"/>
    <n v="0.20612244897959184"/>
    <n v="8.5778781038374718E-2"/>
    <n v="389"/>
    <n v="405"/>
    <n v="9"/>
    <n v="0.69602272727272729"/>
    <n v="0.14346590909090909"/>
    <n v="0.62926136363636365"/>
    <n v="5.3977272727272728E-2"/>
    <n v="0.66264204545454541"/>
  </r>
  <r>
    <x v="317"/>
    <n v="3"/>
    <n v="493"/>
    <n v="0"/>
    <n v="101"/>
    <n v="4"/>
    <n v="447"/>
    <n v="0"/>
    <n v="38"/>
    <x v="10"/>
    <x v="45"/>
    <n v="0.20486815415821502"/>
    <n v="8.5011185682326629E-2"/>
    <n v="392"/>
    <n v="409"/>
    <n v="9"/>
    <n v="0.70028409090909094"/>
    <n v="0.14346590909090909"/>
    <n v="0.63494318181818177"/>
    <n v="5.3977272727272728E-2"/>
    <n v="0.66761363636363635"/>
  </r>
  <r>
    <x v="318"/>
    <n v="0"/>
    <n v="493"/>
    <n v="0"/>
    <n v="101"/>
    <n v="3"/>
    <n v="450"/>
    <n v="0"/>
    <n v="38"/>
    <x v="10"/>
    <x v="45"/>
    <n v="0.20486815415821502"/>
    <n v="8.4444444444444447E-2"/>
    <n v="392"/>
    <n v="412"/>
    <n v="9"/>
    <n v="0.70028409090909094"/>
    <n v="0.14346590909090909"/>
    <n v="0.63920454545454541"/>
    <n v="5.3977272727272728E-2"/>
    <n v="0.66974431818181812"/>
  </r>
  <r>
    <x v="319"/>
    <n v="0"/>
    <n v="493"/>
    <n v="0"/>
    <n v="101"/>
    <n v="1"/>
    <n v="451"/>
    <n v="0"/>
    <n v="38"/>
    <x v="11"/>
    <x v="46"/>
    <n v="0.20486815415821502"/>
    <n v="8.4257206208425722E-2"/>
    <n v="392"/>
    <n v="413"/>
    <n v="0"/>
    <n v="0.70028409090909094"/>
    <n v="0.14346590909090909"/>
    <n v="0.640625"/>
    <n v="5.3977272727272728E-2"/>
    <n v="0.67045454545454541"/>
  </r>
  <r>
    <x v="320"/>
    <n v="0"/>
    <n v="493"/>
    <n v="0"/>
    <n v="101"/>
    <n v="1"/>
    <n v="452"/>
    <n v="0"/>
    <n v="38"/>
    <x v="11"/>
    <x v="46"/>
    <n v="0.20486815415821502"/>
    <n v="8.4070796460176997E-2"/>
    <n v="392"/>
    <n v="414"/>
    <n v="0"/>
    <n v="0.70028409090909094"/>
    <n v="0.14346590909090909"/>
    <n v="0.64204545454545459"/>
    <n v="5.3977272727272728E-2"/>
    <n v="0.67116477272727271"/>
  </r>
  <r>
    <x v="321"/>
    <n v="0"/>
    <n v="493"/>
    <n v="0"/>
    <n v="101"/>
    <n v="3"/>
    <n v="455"/>
    <n v="0"/>
    <n v="38"/>
    <x v="11"/>
    <x v="47"/>
    <n v="0.20486815415821502"/>
    <n v="8.3516483516483511E-2"/>
    <n v="392"/>
    <n v="417"/>
    <n v="15"/>
    <n v="0.70028409090909094"/>
    <n v="0.14346590909090909"/>
    <n v="0.64630681818181823"/>
    <n v="5.3977272727272728E-2"/>
    <n v="0.67329545454545459"/>
  </r>
  <r>
    <x v="322"/>
    <n v="3"/>
    <n v="496"/>
    <n v="0"/>
    <n v="101"/>
    <n v="2"/>
    <n v="457"/>
    <n v="0"/>
    <n v="38"/>
    <x v="11"/>
    <x v="47"/>
    <n v="0.20362903225806453"/>
    <n v="8.3150984682713341E-2"/>
    <n v="395"/>
    <n v="419"/>
    <n v="15"/>
    <n v="0.70454545454545459"/>
    <n v="0.14346590909090909"/>
    <n v="0.64914772727272729"/>
    <n v="5.3977272727272728E-2"/>
    <n v="0.67684659090909094"/>
  </r>
  <r>
    <x v="323"/>
    <n v="3"/>
    <n v="499"/>
    <n v="0"/>
    <n v="101"/>
    <n v="2"/>
    <n v="459"/>
    <n v="0"/>
    <n v="38"/>
    <x v="11"/>
    <x v="47"/>
    <n v="0.20240480961923848"/>
    <n v="8.2788671023965144E-2"/>
    <n v="398"/>
    <n v="421"/>
    <n v="15"/>
    <n v="0.70880681818181823"/>
    <n v="0.14346590909090909"/>
    <n v="0.65198863636363635"/>
    <n v="5.3977272727272728E-2"/>
    <n v="0.68039772727272729"/>
  </r>
  <r>
    <x v="324"/>
    <n v="3"/>
    <n v="502"/>
    <n v="0"/>
    <n v="101"/>
    <n v="3"/>
    <n v="462"/>
    <n v="0"/>
    <n v="38"/>
    <x v="11"/>
    <x v="47"/>
    <n v="0.20119521912350596"/>
    <n v="8.2251082251082255E-2"/>
    <n v="401"/>
    <n v="424"/>
    <n v="15"/>
    <n v="0.71306818181818177"/>
    <n v="0.14346590909090909"/>
    <n v="0.65625"/>
    <n v="5.3977272727272728E-2"/>
    <n v="0.68465909090909083"/>
  </r>
  <r>
    <x v="325"/>
    <n v="3"/>
    <n v="505"/>
    <n v="0"/>
    <n v="101"/>
    <n v="1"/>
    <n v="463"/>
    <n v="0"/>
    <n v="38"/>
    <x v="11"/>
    <x v="47"/>
    <n v="0.2"/>
    <n v="8.2073434125269976E-2"/>
    <n v="404"/>
    <n v="425"/>
    <n v="15"/>
    <n v="0.71732954545454541"/>
    <n v="0.14346590909090909"/>
    <n v="0.65767045454545459"/>
    <n v="5.3977272727272728E-2"/>
    <n v="0.6875"/>
  </r>
  <r>
    <x v="326"/>
    <n v="3"/>
    <n v="508"/>
    <n v="0"/>
    <n v="101"/>
    <n v="1"/>
    <n v="464"/>
    <n v="0"/>
    <n v="38"/>
    <x v="11"/>
    <x v="47"/>
    <n v="0.19881889763779528"/>
    <n v="8.1896551724137928E-2"/>
    <n v="407"/>
    <n v="426"/>
    <n v="15"/>
    <n v="0.72159090909090906"/>
    <n v="0.14346590909090909"/>
    <n v="0.65909090909090906"/>
    <n v="5.3977272727272728E-2"/>
    <n v="0.69034090909090906"/>
  </r>
  <r>
    <x v="327"/>
    <n v="0"/>
    <n v="508"/>
    <n v="0"/>
    <n v="101"/>
    <n v="1"/>
    <n v="465"/>
    <n v="0"/>
    <n v="38"/>
    <x v="11"/>
    <x v="47"/>
    <n v="0.19881889763779528"/>
    <n v="8.1720430107526887E-2"/>
    <n v="407"/>
    <n v="427"/>
    <n v="15"/>
    <n v="0.72159090909090906"/>
    <n v="0.14346590909090909"/>
    <n v="0.66051136363636365"/>
    <n v="5.3977272727272728E-2"/>
    <n v="0.69105113636363635"/>
  </r>
  <r>
    <x v="328"/>
    <n v="0"/>
    <n v="508"/>
    <n v="0"/>
    <n v="101"/>
    <n v="4"/>
    <n v="469"/>
    <n v="0"/>
    <n v="38"/>
    <x v="11"/>
    <x v="48"/>
    <n v="0.19881889763779528"/>
    <n v="8.1023454157782518E-2"/>
    <n v="407"/>
    <n v="431"/>
    <n v="15"/>
    <n v="0.72159090909090906"/>
    <n v="0.14346590909090909"/>
    <n v="0.66619318181818177"/>
    <n v="5.3977272727272728E-2"/>
    <n v="0.69389204545454541"/>
  </r>
  <r>
    <x v="329"/>
    <n v="3"/>
    <n v="511"/>
    <n v="0"/>
    <n v="101"/>
    <n v="2"/>
    <n v="471"/>
    <n v="0"/>
    <n v="38"/>
    <x v="11"/>
    <x v="48"/>
    <n v="0.19765166340508805"/>
    <n v="8.0679405520169847E-2"/>
    <n v="410"/>
    <n v="433"/>
    <n v="15"/>
    <n v="0.72585227272727271"/>
    <n v="0.14346590909090909"/>
    <n v="0.66903409090909094"/>
    <n v="5.3977272727272728E-2"/>
    <n v="0.69744318181818188"/>
  </r>
  <r>
    <x v="330"/>
    <n v="3"/>
    <n v="514"/>
    <n v="0"/>
    <n v="101"/>
    <n v="1"/>
    <n v="472"/>
    <n v="0"/>
    <n v="38"/>
    <x v="11"/>
    <x v="48"/>
    <n v="0.19649805447470817"/>
    <n v="8.050847457627118E-2"/>
    <n v="413"/>
    <n v="434"/>
    <n v="15"/>
    <n v="0.73011363636363635"/>
    <n v="0.14346590909090909"/>
    <n v="0.67045454545454541"/>
    <n v="5.3977272727272728E-2"/>
    <n v="0.70028409090909083"/>
  </r>
  <r>
    <x v="331"/>
    <n v="3"/>
    <n v="517"/>
    <n v="0"/>
    <n v="101"/>
    <n v="2"/>
    <n v="474"/>
    <n v="0"/>
    <n v="38"/>
    <x v="11"/>
    <x v="48"/>
    <n v="0.195357833655706"/>
    <n v="8.0168776371308023E-2"/>
    <n v="416"/>
    <n v="436"/>
    <n v="15"/>
    <n v="0.734375"/>
    <n v="0.14346590909090909"/>
    <n v="0.67329545454545459"/>
    <n v="5.3977272727272728E-2"/>
    <n v="0.70383522727272729"/>
  </r>
  <r>
    <x v="332"/>
    <n v="3"/>
    <n v="520"/>
    <n v="0"/>
    <n v="101"/>
    <n v="1"/>
    <n v="475"/>
    <n v="0"/>
    <n v="38"/>
    <x v="11"/>
    <x v="48"/>
    <n v="0.19423076923076923"/>
    <n v="0.08"/>
    <n v="419"/>
    <n v="437"/>
    <n v="15"/>
    <n v="0.73863636363636365"/>
    <n v="0.14346590909090909"/>
    <n v="0.67471590909090906"/>
    <n v="5.3977272727272728E-2"/>
    <n v="0.70667613636363635"/>
  </r>
  <r>
    <x v="333"/>
    <n v="3"/>
    <n v="523"/>
    <n v="0"/>
    <n v="101"/>
    <n v="1"/>
    <n v="476"/>
    <n v="0"/>
    <n v="38"/>
    <x v="11"/>
    <x v="48"/>
    <n v="0.19311663479923519"/>
    <n v="7.9831932773109238E-2"/>
    <n v="422"/>
    <n v="438"/>
    <n v="15"/>
    <n v="0.74289772727272729"/>
    <n v="0.14346590909090909"/>
    <n v="0.67613636363636365"/>
    <n v="5.3977272727272728E-2"/>
    <n v="0.70951704545454541"/>
  </r>
  <r>
    <x v="334"/>
    <n v="0"/>
    <n v="523"/>
    <n v="0"/>
    <n v="101"/>
    <n v="2"/>
    <n v="478"/>
    <n v="0"/>
    <n v="38"/>
    <x v="11"/>
    <x v="48"/>
    <n v="0.19311663479923519"/>
    <n v="7.9497907949790794E-2"/>
    <n v="422"/>
    <n v="440"/>
    <n v="15"/>
    <n v="0.74289772727272729"/>
    <n v="0.14346590909090909"/>
    <n v="0.67897727272727271"/>
    <n v="5.3977272727272728E-2"/>
    <n v="0.7109375"/>
  </r>
  <r>
    <x v="335"/>
    <n v="0"/>
    <n v="523"/>
    <n v="0"/>
    <n v="101"/>
    <n v="3"/>
    <n v="481"/>
    <n v="0"/>
    <n v="38"/>
    <x v="11"/>
    <x v="49"/>
    <n v="0.19311663479923519"/>
    <n v="7.9002079002079006E-2"/>
    <n v="422"/>
    <n v="443"/>
    <n v="15"/>
    <n v="0.74289772727272729"/>
    <n v="0.14346590909090909"/>
    <n v="0.68323863636363635"/>
    <n v="5.3977272727272728E-2"/>
    <n v="0.71306818181818188"/>
  </r>
  <r>
    <x v="336"/>
    <n v="3"/>
    <n v="526"/>
    <n v="0"/>
    <n v="101"/>
    <n v="2"/>
    <n v="483"/>
    <n v="0"/>
    <n v="38"/>
    <x v="11"/>
    <x v="49"/>
    <n v="0.19201520912547529"/>
    <n v="7.8674948240165632E-2"/>
    <n v="425"/>
    <n v="445"/>
    <n v="15"/>
    <n v="0.74715909090909094"/>
    <n v="0.14346590909090909"/>
    <n v="0.68607954545454541"/>
    <n v="5.3977272727272728E-2"/>
    <n v="0.71661931818181812"/>
  </r>
  <r>
    <x v="337"/>
    <n v="3"/>
    <n v="529"/>
    <n v="0"/>
    <n v="101"/>
    <n v="2"/>
    <n v="485"/>
    <n v="0"/>
    <n v="38"/>
    <x v="11"/>
    <x v="49"/>
    <n v="0.19092627599243855"/>
    <n v="7.8350515463917525E-2"/>
    <n v="428"/>
    <n v="447"/>
    <n v="15"/>
    <n v="0.75142045454545459"/>
    <n v="0.14346590909090909"/>
    <n v="0.68892045454545459"/>
    <n v="5.3977272727272728E-2"/>
    <n v="0.72017045454545459"/>
  </r>
  <r>
    <x v="338"/>
    <n v="3"/>
    <n v="532"/>
    <n v="0"/>
    <n v="101"/>
    <n v="1"/>
    <n v="486"/>
    <n v="0"/>
    <n v="38"/>
    <x v="11"/>
    <x v="49"/>
    <n v="0.18984962406015038"/>
    <n v="7.8189300411522639E-2"/>
    <n v="431"/>
    <n v="448"/>
    <n v="15"/>
    <n v="0.75568181818181823"/>
    <n v="0.14346590909090909"/>
    <n v="0.69034090909090906"/>
    <n v="5.3977272727272728E-2"/>
    <n v="0.72301136363636365"/>
  </r>
  <r>
    <x v="339"/>
    <n v="3"/>
    <n v="535"/>
    <n v="0"/>
    <n v="101"/>
    <n v="1"/>
    <n v="487"/>
    <n v="0"/>
    <n v="38"/>
    <x v="11"/>
    <x v="49"/>
    <n v="0.18878504672897195"/>
    <n v="7.8028747433264892E-2"/>
    <n v="434"/>
    <n v="449"/>
    <n v="15"/>
    <n v="0.75994318181818177"/>
    <n v="0.14346590909090909"/>
    <n v="0.69176136363636365"/>
    <n v="5.3977272727272728E-2"/>
    <n v="0.72585227272727271"/>
  </r>
  <r>
    <x v="340"/>
    <n v="3"/>
    <n v="538"/>
    <n v="0"/>
    <n v="101"/>
    <n v="2"/>
    <n v="489"/>
    <n v="0"/>
    <n v="38"/>
    <x v="11"/>
    <x v="49"/>
    <n v="0.18773234200743494"/>
    <n v="7.7709611451942745E-2"/>
    <n v="437"/>
    <n v="451"/>
    <n v="15"/>
    <n v="0.76420454545454541"/>
    <n v="0.14346590909090909"/>
    <n v="0.69460227272727271"/>
    <n v="5.3977272727272728E-2"/>
    <n v="0.72940340909090906"/>
  </r>
  <r>
    <x v="341"/>
    <n v="0"/>
    <n v="538"/>
    <n v="0"/>
    <n v="101"/>
    <n v="0"/>
    <n v="489"/>
    <n v="0"/>
    <n v="38"/>
    <x v="11"/>
    <x v="49"/>
    <n v="0.18773234200743494"/>
    <n v="7.7709611451942745E-2"/>
    <n v="437"/>
    <n v="451"/>
    <n v="15"/>
    <n v="0.76420454545454541"/>
    <n v="0.14346590909090909"/>
    <n v="0.69460227272727271"/>
    <n v="5.3977272727272728E-2"/>
    <n v="0.72940340909090906"/>
  </r>
  <r>
    <x v="342"/>
    <n v="0"/>
    <n v="538"/>
    <n v="0"/>
    <n v="101"/>
    <n v="1"/>
    <n v="490"/>
    <n v="0"/>
    <n v="38"/>
    <x v="11"/>
    <x v="50"/>
    <n v="0.18773234200743494"/>
    <n v="7.7551020408163265E-2"/>
    <n v="437"/>
    <n v="452"/>
    <n v="15"/>
    <n v="0.76420454545454541"/>
    <n v="0.14346590909090909"/>
    <n v="0.69602272727272729"/>
    <n v="5.3977272727272728E-2"/>
    <n v="0.73011363636363635"/>
  </r>
  <r>
    <x v="343"/>
    <n v="3"/>
    <n v="541"/>
    <n v="0"/>
    <n v="101"/>
    <n v="1"/>
    <n v="491"/>
    <n v="0"/>
    <n v="38"/>
    <x v="11"/>
    <x v="50"/>
    <n v="0.1866913123844732"/>
    <n v="7.7393075356415472E-2"/>
    <n v="440"/>
    <n v="453"/>
    <n v="15"/>
    <n v="0.76846590909090906"/>
    <n v="0.14346590909090909"/>
    <n v="0.69744318181818177"/>
    <n v="5.3977272727272728E-2"/>
    <n v="0.73295454545454541"/>
  </r>
  <r>
    <x v="344"/>
    <n v="3"/>
    <n v="544"/>
    <n v="0"/>
    <n v="101"/>
    <n v="2"/>
    <n v="493"/>
    <n v="0"/>
    <n v="38"/>
    <x v="11"/>
    <x v="50"/>
    <n v="0.18566176470588236"/>
    <n v="7.7079107505070993E-2"/>
    <n v="443"/>
    <n v="455"/>
    <n v="15"/>
    <n v="0.77272727272727271"/>
    <n v="0.14346590909090909"/>
    <n v="0.70028409090909094"/>
    <n v="5.3977272727272728E-2"/>
    <n v="0.73650568181818188"/>
  </r>
  <r>
    <x v="345"/>
    <n v="3"/>
    <n v="547"/>
    <n v="0"/>
    <n v="101"/>
    <n v="4"/>
    <n v="497"/>
    <n v="0"/>
    <n v="38"/>
    <x v="11"/>
    <x v="50"/>
    <n v="0.18464351005484461"/>
    <n v="7.6458752515090544E-2"/>
    <n v="446"/>
    <n v="459"/>
    <n v="15"/>
    <n v="0.77698863636363635"/>
    <n v="0.14346590909090909"/>
    <n v="0.70596590909090906"/>
    <n v="5.3977272727272728E-2"/>
    <n v="0.74147727272727271"/>
  </r>
  <r>
    <x v="346"/>
    <n v="3"/>
    <n v="550"/>
    <n v="0"/>
    <n v="101"/>
    <n v="2"/>
    <n v="499"/>
    <n v="0"/>
    <n v="38"/>
    <x v="11"/>
    <x v="50"/>
    <n v="0.18363636363636363"/>
    <n v="7.6152304609218444E-2"/>
    <n v="449"/>
    <n v="461"/>
    <n v="15"/>
    <n v="0.78125"/>
    <n v="0.14346590909090909"/>
    <n v="0.70880681818181823"/>
    <n v="5.3977272727272728E-2"/>
    <n v="0.74502840909090917"/>
  </r>
  <r>
    <x v="347"/>
    <n v="3"/>
    <n v="553"/>
    <n v="0"/>
    <n v="101"/>
    <n v="1"/>
    <n v="500"/>
    <n v="0"/>
    <n v="38"/>
    <x v="11"/>
    <x v="50"/>
    <n v="0.18264014466546113"/>
    <n v="7.5999999999999998E-2"/>
    <n v="452"/>
    <n v="462"/>
    <n v="15"/>
    <n v="0.78551136363636365"/>
    <n v="0.14346590909090909"/>
    <n v="0.71022727272727271"/>
    <n v="5.3977272727272728E-2"/>
    <n v="0.74786931818181812"/>
  </r>
  <r>
    <x v="348"/>
    <n v="0"/>
    <n v="553"/>
    <n v="0"/>
    <n v="101"/>
    <n v="0"/>
    <n v="500"/>
    <n v="0"/>
    <n v="38"/>
    <x v="11"/>
    <x v="50"/>
    <n v="0.18264014466546113"/>
    <n v="7.5999999999999998E-2"/>
    <n v="452"/>
    <n v="462"/>
    <n v="15"/>
    <n v="0.78551136363636365"/>
    <n v="0.14346590909090909"/>
    <n v="0.71022727272727271"/>
    <n v="5.3977272727272728E-2"/>
    <n v="0.74786931818181812"/>
  </r>
  <r>
    <x v="349"/>
    <n v="0"/>
    <n v="553"/>
    <n v="0"/>
    <n v="101"/>
    <n v="1"/>
    <n v="501"/>
    <n v="0"/>
    <n v="38"/>
    <x v="11"/>
    <x v="51"/>
    <n v="0.18264014466546113"/>
    <n v="7.5848303393213579E-2"/>
    <n v="452"/>
    <n v="463"/>
    <n v="0"/>
    <n v="0.78551136363636365"/>
    <n v="0.14346590909090909"/>
    <n v="0.71164772727272729"/>
    <n v="5.3977272727272728E-2"/>
    <n v="0.74857954545454541"/>
  </r>
  <r>
    <x v="350"/>
    <n v="3"/>
    <n v="556"/>
    <n v="0"/>
    <n v="101"/>
    <n v="2"/>
    <n v="503"/>
    <n v="0"/>
    <n v="38"/>
    <x v="0"/>
    <x v="51"/>
    <n v="0.18165467625899281"/>
    <n v="7.5546719681908542E-2"/>
    <n v="455"/>
    <n v="465"/>
    <n v="15"/>
    <n v="0.78977272727272729"/>
    <n v="0.14346590909090909"/>
    <n v="0.71448863636363635"/>
    <n v="5.3977272727272728E-2"/>
    <n v="0.75213068181818188"/>
  </r>
  <r>
    <x v="351"/>
    <n v="3"/>
    <n v="559"/>
    <n v="0"/>
    <n v="101"/>
    <n v="2"/>
    <n v="505"/>
    <n v="0"/>
    <n v="38"/>
    <x v="0"/>
    <x v="51"/>
    <n v="0.18067978533094811"/>
    <n v="7.5247524752475245E-2"/>
    <n v="458"/>
    <n v="467"/>
    <n v="15"/>
    <n v="0.79403409090909094"/>
    <n v="0.14346590909090909"/>
    <n v="0.71732954545454541"/>
    <n v="5.3977272727272728E-2"/>
    <n v="0.75568181818181812"/>
  </r>
  <r>
    <x v="352"/>
    <n v="3"/>
    <n v="562"/>
    <n v="0"/>
    <n v="101"/>
    <n v="3"/>
    <n v="508"/>
    <n v="0"/>
    <n v="38"/>
    <x v="0"/>
    <x v="51"/>
    <n v="0.17971530249110321"/>
    <n v="7.4803149606299218E-2"/>
    <n v="461"/>
    <n v="470"/>
    <n v="15"/>
    <n v="0.79829545454545459"/>
    <n v="0.14346590909090909"/>
    <n v="0.72159090909090906"/>
    <n v="5.3977272727272728E-2"/>
    <n v="0.75994318181818188"/>
  </r>
  <r>
    <x v="353"/>
    <n v="3"/>
    <n v="565"/>
    <n v="0"/>
    <n v="101"/>
    <n v="3"/>
    <n v="511"/>
    <n v="0"/>
    <n v="38"/>
    <x v="0"/>
    <x v="51"/>
    <n v="0.17876106194690267"/>
    <n v="7.4363992172211346E-2"/>
    <n v="464"/>
    <n v="473"/>
    <n v="15"/>
    <n v="0.80255681818181823"/>
    <n v="0.14346590909090909"/>
    <n v="0.72585227272727271"/>
    <n v="5.3977272727272728E-2"/>
    <n v="0.76420454545454541"/>
  </r>
  <r>
    <x v="354"/>
    <n v="3"/>
    <n v="568"/>
    <n v="0"/>
    <n v="101"/>
    <n v="1"/>
    <n v="512"/>
    <n v="0"/>
    <n v="38"/>
    <x v="0"/>
    <x v="51"/>
    <n v="0.17781690140845072"/>
    <n v="7.421875E-2"/>
    <n v="467"/>
    <n v="474"/>
    <n v="15"/>
    <n v="0.80681818181818177"/>
    <n v="0.14346590909090909"/>
    <n v="0.72727272727272729"/>
    <n v="5.3977272727272728E-2"/>
    <n v="0.76704545454545459"/>
  </r>
  <r>
    <x v="355"/>
    <n v="0"/>
    <n v="568"/>
    <n v="0"/>
    <n v="101"/>
    <n v="1"/>
    <n v="513"/>
    <n v="0"/>
    <n v="38"/>
    <x v="0"/>
    <x v="51"/>
    <n v="0.17781690140845072"/>
    <n v="7.407407407407407E-2"/>
    <n v="467"/>
    <n v="475"/>
    <n v="15"/>
    <n v="0.80681818181818177"/>
    <n v="0.14346590909090909"/>
    <n v="0.72869318181818177"/>
    <n v="5.3977272727272728E-2"/>
    <n v="0.76775568181818177"/>
  </r>
  <r>
    <x v="356"/>
    <n v="0"/>
    <n v="568"/>
    <n v="0"/>
    <n v="101"/>
    <n v="4"/>
    <n v="517"/>
    <n v="0"/>
    <n v="38"/>
    <x v="0"/>
    <x v="52"/>
    <n v="0.17781690140845072"/>
    <n v="7.3500967117988397E-2"/>
    <n v="467"/>
    <n v="479"/>
    <n v="15"/>
    <n v="0.80681818181818177"/>
    <n v="0.14346590909090909"/>
    <n v="0.734375"/>
    <n v="5.3977272727272728E-2"/>
    <n v="0.77059659090909083"/>
  </r>
  <r>
    <x v="357"/>
    <n v="3"/>
    <n v="571"/>
    <n v="0"/>
    <n v="101"/>
    <n v="2"/>
    <n v="519"/>
    <n v="0"/>
    <n v="38"/>
    <x v="0"/>
    <x v="52"/>
    <n v="0.17688266199649738"/>
    <n v="7.3217726396917149E-2"/>
    <n v="470"/>
    <n v="481"/>
    <n v="15"/>
    <n v="0.81107954545454541"/>
    <n v="0.14346590909090909"/>
    <n v="0.73721590909090906"/>
    <n v="5.3977272727272728E-2"/>
    <n v="0.77414772727272729"/>
  </r>
  <r>
    <x v="358"/>
    <n v="3"/>
    <n v="574"/>
    <n v="0"/>
    <n v="101"/>
    <n v="1"/>
    <n v="520"/>
    <n v="0"/>
    <n v="38"/>
    <x v="0"/>
    <x v="52"/>
    <n v="0.1759581881533101"/>
    <n v="7.3076923076923081E-2"/>
    <n v="473"/>
    <n v="482"/>
    <n v="15"/>
    <n v="0.81534090909090906"/>
    <n v="0.14346590909090909"/>
    <n v="0.73863636363636365"/>
    <n v="5.3977272727272728E-2"/>
    <n v="0.77698863636363635"/>
  </r>
  <r>
    <x v="359"/>
    <n v="3"/>
    <n v="577"/>
    <n v="0"/>
    <n v="101"/>
    <n v="3"/>
    <n v="523"/>
    <n v="0"/>
    <n v="38"/>
    <x v="0"/>
    <x v="52"/>
    <n v="0.17504332755632582"/>
    <n v="7.2657743785850867E-2"/>
    <n v="476"/>
    <n v="485"/>
    <n v="15"/>
    <n v="0.81960227272727271"/>
    <n v="0.14346590909090909"/>
    <n v="0.74289772727272729"/>
    <n v="5.3977272727272728E-2"/>
    <n v="0.78125"/>
  </r>
  <r>
    <x v="360"/>
    <n v="3"/>
    <n v="580"/>
    <n v="0"/>
    <n v="101"/>
    <n v="3"/>
    <n v="526"/>
    <n v="0"/>
    <n v="38"/>
    <x v="0"/>
    <x v="52"/>
    <n v="0.17413793103448275"/>
    <n v="7.2243346007604556E-2"/>
    <n v="479"/>
    <n v="488"/>
    <n v="15"/>
    <n v="0.82386363636363635"/>
    <n v="0.14346590909090909"/>
    <n v="0.74715909090909094"/>
    <n v="5.3977272727272728E-2"/>
    <n v="0.78551136363636365"/>
  </r>
  <r>
    <x v="361"/>
    <n v="3"/>
    <n v="583"/>
    <n v="0"/>
    <n v="101"/>
    <n v="1"/>
    <n v="527"/>
    <n v="0"/>
    <n v="38"/>
    <x v="0"/>
    <x v="52"/>
    <n v="0.1732418524871355"/>
    <n v="7.2106261859582549E-2"/>
    <n v="482"/>
    <n v="489"/>
    <n v="15"/>
    <n v="0.828125"/>
    <n v="0.14346590909090909"/>
    <n v="0.74857954545454541"/>
    <n v="5.3977272727272728E-2"/>
    <n v="0.78835227272727271"/>
  </r>
  <r>
    <x v="362"/>
    <n v="0"/>
    <n v="583"/>
    <n v="0"/>
    <n v="101"/>
    <n v="2"/>
    <n v="529"/>
    <n v="0"/>
    <n v="38"/>
    <x v="0"/>
    <x v="52"/>
    <n v="0.1732418524871355"/>
    <n v="7.1833648393194713E-2"/>
    <n v="482"/>
    <n v="491"/>
    <n v="15"/>
    <n v="0.828125"/>
    <n v="0.14346590909090909"/>
    <n v="0.75142045454545459"/>
    <n v="5.3977272727272728E-2"/>
    <n v="0.78977272727272729"/>
  </r>
  <r>
    <x v="363"/>
    <n v="0"/>
    <n v="583"/>
    <n v="0"/>
    <n v="101"/>
    <n v="4"/>
    <n v="533"/>
    <n v="0"/>
    <n v="38"/>
    <x v="0"/>
    <x v="0"/>
    <n v="0.1732418524871355"/>
    <n v="7.1294559099437146E-2"/>
    <n v="482"/>
    <n v="495"/>
    <n v="15"/>
    <n v="0.828125"/>
    <n v="0.14346590909090909"/>
    <n v="0.75710227272727271"/>
    <n v="5.3977272727272728E-2"/>
    <n v="0.79261363636363635"/>
  </r>
  <r>
    <x v="364"/>
    <n v="3"/>
    <n v="586"/>
    <n v="0"/>
    <n v="101"/>
    <n v="1"/>
    <n v="534"/>
    <n v="0"/>
    <n v="38"/>
    <x v="0"/>
    <x v="0"/>
    <n v="0.17235494880546076"/>
    <n v="7.116104868913857E-2"/>
    <n v="485"/>
    <n v="496"/>
    <n v="15"/>
    <n v="0.83238636363636365"/>
    <n v="0.14346590909090909"/>
    <n v="0.75852272727272729"/>
    <n v="5.3977272727272728E-2"/>
    <n v="0.79545454545454541"/>
  </r>
  <r>
    <x v="365"/>
    <n v="3"/>
    <n v="589"/>
    <n v="0"/>
    <n v="101"/>
    <n v="1"/>
    <n v="535"/>
    <n v="0"/>
    <n v="38"/>
    <x v="0"/>
    <x v="0"/>
    <n v="0.17147707979626486"/>
    <n v="7.1028037383177575E-2"/>
    <n v="488"/>
    <n v="497"/>
    <n v="15"/>
    <n v="0.83664772727272729"/>
    <n v="0.14346590909090909"/>
    <n v="0.75994318181818177"/>
    <n v="5.3977272727272728E-2"/>
    <n v="0.79829545454545459"/>
  </r>
  <r>
    <x v="366"/>
    <n v="3"/>
    <n v="592"/>
    <n v="0"/>
    <n v="101"/>
    <n v="3"/>
    <n v="538"/>
    <n v="0"/>
    <n v="38"/>
    <x v="0"/>
    <x v="0"/>
    <n v="0.17060810810810811"/>
    <n v="7.0631970260223054E-2"/>
    <n v="491"/>
    <n v="500"/>
    <n v="15"/>
    <n v="0.84090909090909094"/>
    <n v="0.14346590909090909"/>
    <n v="0.76420454545454541"/>
    <n v="5.3977272727272728E-2"/>
    <n v="0.80255681818181812"/>
  </r>
  <r>
    <x v="367"/>
    <n v="3"/>
    <n v="595"/>
    <n v="0"/>
    <n v="101"/>
    <n v="3"/>
    <n v="541"/>
    <n v="0"/>
    <n v="38"/>
    <x v="0"/>
    <x v="0"/>
    <n v="0.16974789915966387"/>
    <n v="7.0240295748613679E-2"/>
    <n v="494"/>
    <n v="503"/>
    <n v="15"/>
    <n v="0.84517045454545459"/>
    <n v="0.14346590909090909"/>
    <n v="0.76846590909090906"/>
    <n v="5.3977272727272728E-2"/>
    <n v="0.80681818181818188"/>
  </r>
  <r>
    <x v="368"/>
    <n v="3"/>
    <n v="598"/>
    <n v="0"/>
    <n v="101"/>
    <n v="2"/>
    <n v="543"/>
    <n v="0"/>
    <n v="38"/>
    <x v="0"/>
    <x v="0"/>
    <n v="0.16889632107023411"/>
    <n v="6.9981583793738492E-2"/>
    <n v="497"/>
    <n v="505"/>
    <n v="15"/>
    <n v="0.84943181818181823"/>
    <n v="0.14346590909090909"/>
    <n v="0.77130681818181823"/>
    <n v="5.3977272727272728E-2"/>
    <n v="0.81036931818181823"/>
  </r>
  <r>
    <x v="369"/>
    <n v="0"/>
    <n v="598"/>
    <n v="0"/>
    <n v="101"/>
    <n v="2"/>
    <n v="545"/>
    <n v="0"/>
    <n v="38"/>
    <x v="0"/>
    <x v="0"/>
    <n v="0.16889632107023411"/>
    <n v="6.9724770642201839E-2"/>
    <n v="497"/>
    <n v="507"/>
    <n v="15"/>
    <n v="0.84943181818181823"/>
    <n v="0.14346590909090909"/>
    <n v="0.77414772727272729"/>
    <n v="5.3977272727272728E-2"/>
    <n v="0.81178977272727271"/>
  </r>
  <r>
    <x v="370"/>
    <n v="0"/>
    <n v="598"/>
    <n v="0"/>
    <n v="101"/>
    <n v="2"/>
    <n v="547"/>
    <n v="0"/>
    <n v="38"/>
    <x v="0"/>
    <x v="1"/>
    <n v="0.16889632107023411"/>
    <n v="6.9469835466179158E-2"/>
    <n v="497"/>
    <n v="509"/>
    <n v="15"/>
    <n v="0.84943181818181823"/>
    <n v="0.14346590909090909"/>
    <n v="0.77698863636363635"/>
    <n v="5.3977272727272728E-2"/>
    <n v="0.81321022727272729"/>
  </r>
  <r>
    <x v="371"/>
    <n v="3"/>
    <n v="601"/>
    <n v="0"/>
    <n v="101"/>
    <n v="1"/>
    <n v="548"/>
    <n v="0"/>
    <n v="38"/>
    <x v="0"/>
    <x v="1"/>
    <n v="0.16805324459234608"/>
    <n v="6.9343065693430656E-2"/>
    <n v="500"/>
    <n v="510"/>
    <n v="15"/>
    <n v="0.85369318181818177"/>
    <n v="0.14346590909090909"/>
    <n v="0.77840909090909094"/>
    <n v="5.3977272727272728E-2"/>
    <n v="0.81605113636363635"/>
  </r>
  <r>
    <x v="372"/>
    <n v="3"/>
    <n v="604"/>
    <n v="0"/>
    <n v="101"/>
    <n v="2"/>
    <n v="550"/>
    <n v="0"/>
    <n v="38"/>
    <x v="0"/>
    <x v="1"/>
    <n v="0.16721854304635761"/>
    <n v="6.9090909090909092E-2"/>
    <n v="503"/>
    <n v="512"/>
    <n v="15"/>
    <n v="0.85795454545454541"/>
    <n v="0.14346590909090909"/>
    <n v="0.78125"/>
    <n v="5.3977272727272728E-2"/>
    <n v="0.81960227272727271"/>
  </r>
  <r>
    <x v="373"/>
    <n v="3"/>
    <n v="607"/>
    <n v="0"/>
    <n v="101"/>
    <n v="3"/>
    <n v="553"/>
    <n v="0"/>
    <n v="38"/>
    <x v="0"/>
    <x v="1"/>
    <n v="0.16639209225700163"/>
    <n v="6.8716094032549732E-2"/>
    <n v="506"/>
    <n v="515"/>
    <n v="15"/>
    <n v="0.86221590909090906"/>
    <n v="0.14346590909090909"/>
    <n v="0.78551136363636365"/>
    <n v="5.3977272727272728E-2"/>
    <n v="0.82386363636363635"/>
  </r>
  <r>
    <x v="374"/>
    <n v="3"/>
    <n v="610"/>
    <n v="0"/>
    <n v="101"/>
    <n v="3"/>
    <n v="556"/>
    <n v="0"/>
    <n v="38"/>
    <x v="0"/>
    <x v="1"/>
    <n v="0.16557377049180327"/>
    <n v="6.83453237410072E-2"/>
    <n v="509"/>
    <n v="518"/>
    <n v="15"/>
    <n v="0.86647727272727271"/>
    <n v="0.14346590909090909"/>
    <n v="0.78977272727272729"/>
    <n v="5.3977272727272728E-2"/>
    <n v="0.828125"/>
  </r>
  <r>
    <x v="375"/>
    <n v="3"/>
    <n v="613"/>
    <n v="0"/>
    <n v="101"/>
    <n v="2"/>
    <n v="558"/>
    <n v="0"/>
    <n v="38"/>
    <x v="0"/>
    <x v="1"/>
    <n v="0.16476345840130505"/>
    <n v="6.8100358422939072E-2"/>
    <n v="512"/>
    <n v="520"/>
    <n v="15"/>
    <n v="0.87073863636363635"/>
    <n v="0.14346590909090909"/>
    <n v="0.79261363636363635"/>
    <n v="5.3977272727272728E-2"/>
    <n v="0.83167613636363635"/>
  </r>
  <r>
    <x v="376"/>
    <n v="0"/>
    <n v="613"/>
    <n v="0"/>
    <n v="101"/>
    <n v="1"/>
    <n v="559"/>
    <n v="0"/>
    <n v="38"/>
    <x v="0"/>
    <x v="1"/>
    <n v="0.16476345840130505"/>
    <n v="6.7978533094812166E-2"/>
    <n v="512"/>
    <n v="521"/>
    <n v="15"/>
    <n v="0.87073863636363635"/>
    <n v="0.14346590909090909"/>
    <n v="0.79403409090909094"/>
    <n v="5.3977272727272728E-2"/>
    <n v="0.83238636363636365"/>
  </r>
  <r>
    <x v="377"/>
    <n v="0"/>
    <n v="613"/>
    <n v="0"/>
    <n v="101"/>
    <n v="2"/>
    <n v="561"/>
    <n v="0"/>
    <n v="38"/>
    <x v="0"/>
    <x v="2"/>
    <n v="0.16476345840130505"/>
    <n v="6.7736185383244205E-2"/>
    <n v="512"/>
    <n v="523"/>
    <n v="0"/>
    <n v="0.87073863636363635"/>
    <n v="0.14346590909090909"/>
    <n v="0.796875"/>
    <n v="5.3977272727272728E-2"/>
    <n v="0.83380681818181812"/>
  </r>
  <r>
    <x v="378"/>
    <n v="3"/>
    <n v="616"/>
    <n v="0"/>
    <n v="101"/>
    <n v="2"/>
    <n v="563"/>
    <n v="0"/>
    <n v="38"/>
    <x v="1"/>
    <x v="2"/>
    <n v="0.16396103896103897"/>
    <n v="6.7495559502664296E-2"/>
    <n v="515"/>
    <n v="525"/>
    <n v="15"/>
    <n v="0.875"/>
    <n v="0.14346590909090909"/>
    <n v="0.79971590909090906"/>
    <n v="5.3977272727272728E-2"/>
    <n v="0.83735795454545459"/>
  </r>
  <r>
    <x v="379"/>
    <n v="3"/>
    <n v="619"/>
    <n v="0"/>
    <n v="101"/>
    <n v="2"/>
    <n v="565"/>
    <n v="0"/>
    <n v="38"/>
    <x v="1"/>
    <x v="2"/>
    <n v="0.16316639741518579"/>
    <n v="6.7256637168141592E-2"/>
    <n v="518"/>
    <n v="527"/>
    <n v="15"/>
    <n v="0.87926136363636365"/>
    <n v="0.14346590909090909"/>
    <n v="0.80255681818181823"/>
    <n v="5.3977272727272728E-2"/>
    <n v="0.84090909090909094"/>
  </r>
  <r>
    <x v="380"/>
    <n v="3"/>
    <n v="622"/>
    <n v="0"/>
    <n v="101"/>
    <n v="3"/>
    <n v="568"/>
    <n v="0"/>
    <n v="38"/>
    <x v="1"/>
    <x v="2"/>
    <n v="0.16237942122186494"/>
    <n v="6.6901408450704219E-2"/>
    <n v="521"/>
    <n v="530"/>
    <n v="15"/>
    <n v="0.88352272727272729"/>
    <n v="0.14346590909090909"/>
    <n v="0.80681818181818177"/>
    <n v="5.3977272727272728E-2"/>
    <n v="0.84517045454545459"/>
  </r>
  <r>
    <x v="381"/>
    <n v="3"/>
    <n v="625"/>
    <n v="0"/>
    <n v="101"/>
    <n v="3"/>
    <n v="571"/>
    <n v="0"/>
    <n v="38"/>
    <x v="1"/>
    <x v="2"/>
    <n v="0.16159999999999999"/>
    <n v="6.6549912434325745E-2"/>
    <n v="524"/>
    <n v="533"/>
    <n v="15"/>
    <n v="0.88778409090909094"/>
    <n v="0.14346590909090909"/>
    <n v="0.81107954545454541"/>
    <n v="5.3977272727272728E-2"/>
    <n v="0.84943181818181812"/>
  </r>
  <r>
    <x v="382"/>
    <n v="3"/>
    <n v="628"/>
    <n v="0"/>
    <n v="101"/>
    <n v="1"/>
    <n v="572"/>
    <n v="0"/>
    <n v="38"/>
    <x v="1"/>
    <x v="2"/>
    <n v="0.160828025477707"/>
    <n v="6.6433566433566432E-2"/>
    <n v="527"/>
    <n v="534"/>
    <n v="15"/>
    <n v="0.89204545454545459"/>
    <n v="0.14346590909090909"/>
    <n v="0.8125"/>
    <n v="5.3977272727272728E-2"/>
    <n v="0.85227272727272729"/>
  </r>
  <r>
    <x v="383"/>
    <n v="0"/>
    <n v="628"/>
    <n v="0"/>
    <n v="101"/>
    <n v="1"/>
    <n v="573"/>
    <n v="0"/>
    <n v="38"/>
    <x v="1"/>
    <x v="2"/>
    <n v="0.160828025477707"/>
    <n v="6.6317626527050616E-2"/>
    <n v="527"/>
    <n v="535"/>
    <n v="15"/>
    <n v="0.89204545454545459"/>
    <n v="0.14346590909090909"/>
    <n v="0.81392045454545459"/>
    <n v="5.3977272727272728E-2"/>
    <n v="0.85298295454545459"/>
  </r>
  <r>
    <x v="384"/>
    <n v="0"/>
    <n v="628"/>
    <n v="0"/>
    <n v="101"/>
    <n v="4"/>
    <n v="577"/>
    <n v="0"/>
    <n v="38"/>
    <x v="1"/>
    <x v="3"/>
    <n v="0.160828025477707"/>
    <n v="6.5857885615251299E-2"/>
    <n v="527"/>
    <n v="539"/>
    <n v="15"/>
    <n v="0.89204545454545459"/>
    <n v="0.14346590909090909"/>
    <n v="0.81960227272727271"/>
    <n v="5.3977272727272728E-2"/>
    <n v="0.85582386363636365"/>
  </r>
  <r>
    <x v="385"/>
    <n v="3"/>
    <n v="631"/>
    <n v="0"/>
    <n v="101"/>
    <n v="2"/>
    <n v="579"/>
    <n v="0"/>
    <n v="38"/>
    <x v="1"/>
    <x v="3"/>
    <n v="0.16006339144215531"/>
    <n v="6.563039723661486E-2"/>
    <n v="530"/>
    <n v="541"/>
    <n v="15"/>
    <n v="0.89630681818181823"/>
    <n v="0.14346590909090909"/>
    <n v="0.82244318181818177"/>
    <n v="5.3977272727272728E-2"/>
    <n v="0.859375"/>
  </r>
  <r>
    <x v="386"/>
    <n v="3"/>
    <n v="634"/>
    <n v="0"/>
    <n v="101"/>
    <n v="1"/>
    <n v="580"/>
    <n v="0"/>
    <n v="38"/>
    <x v="1"/>
    <x v="3"/>
    <n v="0.15930599369085174"/>
    <n v="6.5517241379310351E-2"/>
    <n v="533"/>
    <n v="542"/>
    <n v="15"/>
    <n v="0.90056818181818177"/>
    <n v="0.14346590909090909"/>
    <n v="0.82386363636363635"/>
    <n v="5.3977272727272728E-2"/>
    <n v="0.86221590909090906"/>
  </r>
  <r>
    <x v="387"/>
    <n v="3"/>
    <n v="637"/>
    <n v="0"/>
    <n v="101"/>
    <n v="3"/>
    <n v="583"/>
    <n v="0"/>
    <n v="38"/>
    <x v="1"/>
    <x v="3"/>
    <n v="0.15855572998430142"/>
    <n v="6.5180102915951971E-2"/>
    <n v="536"/>
    <n v="545"/>
    <n v="15"/>
    <n v="0.90482954545454541"/>
    <n v="0.14346590909090909"/>
    <n v="0.828125"/>
    <n v="5.3977272727272728E-2"/>
    <n v="0.86647727272727271"/>
  </r>
  <r>
    <x v="388"/>
    <n v="3"/>
    <n v="640"/>
    <n v="0"/>
    <n v="101"/>
    <n v="3"/>
    <n v="586"/>
    <n v="0"/>
    <n v="38"/>
    <x v="1"/>
    <x v="3"/>
    <n v="0.15781249999999999"/>
    <n v="6.4846416382252553E-2"/>
    <n v="539"/>
    <n v="548"/>
    <n v="15"/>
    <n v="0.90909090909090906"/>
    <n v="0.14346590909090909"/>
    <n v="0.83238636363636365"/>
    <n v="5.3977272727272728E-2"/>
    <n v="0.87073863636363635"/>
  </r>
  <r>
    <x v="389"/>
    <n v="3"/>
    <n v="643"/>
    <n v="0"/>
    <n v="101"/>
    <n v="1"/>
    <n v="587"/>
    <n v="0"/>
    <n v="38"/>
    <x v="1"/>
    <x v="3"/>
    <n v="0.15707620528771385"/>
    <n v="6.4735945485519586E-2"/>
    <n v="542"/>
    <n v="549"/>
    <n v="15"/>
    <n v="0.91335227272727271"/>
    <n v="0.14346590909090909"/>
    <n v="0.83380681818181823"/>
    <n v="5.3977272727272728E-2"/>
    <n v="0.87357954545454541"/>
  </r>
  <r>
    <x v="390"/>
    <n v="0"/>
    <n v="643"/>
    <n v="0"/>
    <n v="101"/>
    <n v="2"/>
    <n v="589"/>
    <n v="0"/>
    <n v="38"/>
    <x v="1"/>
    <x v="3"/>
    <n v="0.15707620528771385"/>
    <n v="6.4516129032258063E-2"/>
    <n v="542"/>
    <n v="551"/>
    <n v="15"/>
    <n v="0.91335227272727271"/>
    <n v="0.14346590909090909"/>
    <n v="0.83664772727272729"/>
    <n v="5.3977272727272728E-2"/>
    <n v="0.875"/>
  </r>
  <r>
    <x v="391"/>
    <n v="0"/>
    <n v="643"/>
    <n v="0"/>
    <n v="101"/>
    <n v="4"/>
    <n v="593"/>
    <n v="0"/>
    <n v="38"/>
    <x v="1"/>
    <x v="4"/>
    <n v="0.15707620528771385"/>
    <n v="6.4080944350758853E-2"/>
    <n v="542"/>
    <n v="555"/>
    <n v="15"/>
    <n v="0.91335227272727271"/>
    <n v="0.14346590909090909"/>
    <n v="0.84232954545454541"/>
    <n v="5.3977272727272728E-2"/>
    <n v="0.87784090909090906"/>
  </r>
  <r>
    <x v="392"/>
    <n v="3"/>
    <n v="646"/>
    <n v="0"/>
    <n v="101"/>
    <n v="1"/>
    <n v="594"/>
    <n v="0"/>
    <n v="38"/>
    <x v="1"/>
    <x v="4"/>
    <n v="0.15634674922600619"/>
    <n v="6.3973063973063973E-2"/>
    <n v="545"/>
    <n v="556"/>
    <n v="15"/>
    <n v="0.91761363636363635"/>
    <n v="0.14346590909090909"/>
    <n v="0.84375"/>
    <n v="5.3977272727272728E-2"/>
    <n v="0.88068181818181812"/>
  </r>
  <r>
    <x v="393"/>
    <n v="3"/>
    <n v="649"/>
    <n v="0"/>
    <n v="101"/>
    <n v="1"/>
    <n v="595"/>
    <n v="0"/>
    <n v="38"/>
    <x v="1"/>
    <x v="4"/>
    <n v="0.15562403697996918"/>
    <n v="6.386554621848739E-2"/>
    <n v="548"/>
    <n v="557"/>
    <n v="15"/>
    <n v="0.921875"/>
    <n v="0.14346590909090909"/>
    <n v="0.84517045454545459"/>
    <n v="5.3977272727272728E-2"/>
    <n v="0.88352272727272729"/>
  </r>
  <r>
    <x v="394"/>
    <n v="3"/>
    <n v="652"/>
    <n v="0"/>
    <n v="101"/>
    <n v="3"/>
    <n v="598"/>
    <n v="0"/>
    <n v="38"/>
    <x v="1"/>
    <x v="4"/>
    <n v="0.15490797546012269"/>
    <n v="6.354515050167224E-2"/>
    <n v="551"/>
    <n v="560"/>
    <n v="15"/>
    <n v="0.92613636363636365"/>
    <n v="0.14346590909090909"/>
    <n v="0.84943181818181823"/>
    <n v="5.3977272727272728E-2"/>
    <n v="0.88778409090909094"/>
  </r>
  <r>
    <x v="395"/>
    <n v="3"/>
    <n v="655"/>
    <n v="0"/>
    <n v="101"/>
    <n v="3"/>
    <n v="601"/>
    <n v="0"/>
    <n v="38"/>
    <x v="1"/>
    <x v="4"/>
    <n v="0.15419847328244274"/>
    <n v="6.3227953410981697E-2"/>
    <n v="554"/>
    <n v="563"/>
    <n v="15"/>
    <n v="0.93039772727272729"/>
    <n v="0.14346590909090909"/>
    <n v="0.85369318181818177"/>
    <n v="5.3977272727272728E-2"/>
    <n v="0.89204545454545459"/>
  </r>
  <r>
    <x v="396"/>
    <n v="3"/>
    <n v="658"/>
    <n v="0"/>
    <n v="101"/>
    <n v="2"/>
    <n v="603"/>
    <n v="0"/>
    <n v="38"/>
    <x v="1"/>
    <x v="4"/>
    <n v="0.15349544072948329"/>
    <n v="6.3018242122719739E-2"/>
    <n v="557"/>
    <n v="565"/>
    <n v="15"/>
    <n v="0.93465909090909094"/>
    <n v="0.14346590909090909"/>
    <n v="0.85653409090909094"/>
    <n v="5.3977272727272728E-2"/>
    <n v="0.89559659090909094"/>
  </r>
  <r>
    <x v="397"/>
    <n v="0"/>
    <n v="658"/>
    <n v="0"/>
    <n v="101"/>
    <n v="2"/>
    <n v="605"/>
    <n v="0"/>
    <n v="38"/>
    <x v="1"/>
    <x v="4"/>
    <n v="0.15349544072948329"/>
    <n v="6.2809917355371905E-2"/>
    <n v="557"/>
    <n v="567"/>
    <n v="15"/>
    <n v="0.93465909090909094"/>
    <n v="0.14346590909090909"/>
    <n v="0.859375"/>
    <n v="5.3977272727272728E-2"/>
    <n v="0.89701704545454541"/>
  </r>
  <r>
    <x v="398"/>
    <n v="0"/>
    <n v="658"/>
    <n v="0"/>
    <n v="101"/>
    <n v="2"/>
    <n v="607"/>
    <n v="0"/>
    <n v="38"/>
    <x v="1"/>
    <x v="5"/>
    <n v="0.15349544072948329"/>
    <n v="6.260296540362438E-2"/>
    <n v="557"/>
    <n v="569"/>
    <n v="15"/>
    <n v="0.93465909090909094"/>
    <n v="0.14346590909090909"/>
    <n v="0.86221590909090906"/>
    <n v="5.3977272727272728E-2"/>
    <n v="0.8984375"/>
  </r>
  <r>
    <x v="399"/>
    <n v="3"/>
    <n v="661"/>
    <n v="0"/>
    <n v="101"/>
    <n v="1"/>
    <n v="608"/>
    <n v="0"/>
    <n v="38"/>
    <x v="1"/>
    <x v="5"/>
    <n v="0.15279878971255673"/>
    <n v="6.25E-2"/>
    <n v="560"/>
    <n v="570"/>
    <n v="15"/>
    <n v="0.93892045454545459"/>
    <n v="0.14346590909090909"/>
    <n v="0.86363636363636365"/>
    <n v="5.3977272727272728E-2"/>
    <n v="0.90127840909090917"/>
  </r>
  <r>
    <x v="400"/>
    <n v="3"/>
    <n v="664"/>
    <n v="0"/>
    <n v="101"/>
    <n v="2"/>
    <n v="610"/>
    <n v="0"/>
    <n v="38"/>
    <x v="1"/>
    <x v="5"/>
    <n v="0.15210843373493976"/>
    <n v="6.2295081967213117E-2"/>
    <n v="563"/>
    <n v="572"/>
    <n v="15"/>
    <n v="0.94318181818181823"/>
    <n v="0.14346590909090909"/>
    <n v="0.86647727272727271"/>
    <n v="5.3977272727272728E-2"/>
    <n v="0.90482954545454541"/>
  </r>
  <r>
    <x v="401"/>
    <n v="3"/>
    <n v="667"/>
    <n v="0"/>
    <n v="101"/>
    <n v="3"/>
    <n v="613"/>
    <n v="0"/>
    <n v="38"/>
    <x v="1"/>
    <x v="5"/>
    <n v="0.15142428785607195"/>
    <n v="6.1990212071778142E-2"/>
    <n v="566"/>
    <n v="575"/>
    <n v="15"/>
    <n v="0.94744318181818177"/>
    <n v="0.14346590909090909"/>
    <n v="0.87073863636363635"/>
    <n v="5.3977272727272728E-2"/>
    <n v="0.90909090909090906"/>
  </r>
  <r>
    <x v="402"/>
    <n v="3"/>
    <n v="670"/>
    <n v="0"/>
    <n v="101"/>
    <n v="3"/>
    <n v="616"/>
    <n v="0"/>
    <n v="38"/>
    <x v="1"/>
    <x v="5"/>
    <n v="0.15074626865671642"/>
    <n v="6.1688311688311688E-2"/>
    <n v="569"/>
    <n v="578"/>
    <n v="15"/>
    <n v="0.95170454545454541"/>
    <n v="0.14346590909090909"/>
    <n v="0.875"/>
    <n v="5.3977272727272728E-2"/>
    <n v="0.91335227272727271"/>
  </r>
  <r>
    <x v="403"/>
    <n v="3"/>
    <n v="673"/>
    <n v="0"/>
    <n v="101"/>
    <n v="2"/>
    <n v="618"/>
    <n v="0"/>
    <n v="38"/>
    <x v="1"/>
    <x v="5"/>
    <n v="0.150074294205052"/>
    <n v="6.1488673139158574E-2"/>
    <n v="572"/>
    <n v="580"/>
    <n v="15"/>
    <n v="0.95596590909090906"/>
    <n v="0.14346590909090909"/>
    <n v="0.87784090909090906"/>
    <n v="5.3977272727272728E-2"/>
    <n v="0.91690340909090906"/>
  </r>
  <r>
    <x v="404"/>
    <n v="0"/>
    <n v="673"/>
    <n v="0"/>
    <n v="101"/>
    <n v="1"/>
    <n v="619"/>
    <n v="0"/>
    <n v="38"/>
    <x v="1"/>
    <x v="5"/>
    <n v="0.150074294205052"/>
    <n v="6.1389337641357025E-2"/>
    <n v="572"/>
    <n v="581"/>
    <n v="15"/>
    <n v="0.95596590909090906"/>
    <n v="0.14346590909090909"/>
    <n v="0.87926136363636365"/>
    <n v="5.3977272727272728E-2"/>
    <n v="0.91761363636363635"/>
  </r>
  <r>
    <x v="405"/>
    <n v="0"/>
    <n v="673"/>
    <n v="0"/>
    <n v="101"/>
    <n v="2"/>
    <n v="621"/>
    <n v="0"/>
    <n v="38"/>
    <x v="1"/>
    <x v="6"/>
    <n v="0.150074294205052"/>
    <n v="6.1191626409017714E-2"/>
    <n v="572"/>
    <n v="583"/>
    <n v="9"/>
    <n v="0.95596590909090906"/>
    <n v="0.14346590909090909"/>
    <n v="0.88210227272727271"/>
    <n v="5.3977272727272728E-2"/>
    <n v="0.91903409090909083"/>
  </r>
  <r>
    <x v="406"/>
    <n v="3"/>
    <n v="676"/>
    <n v="0"/>
    <n v="101"/>
    <n v="2"/>
    <n v="623"/>
    <n v="0"/>
    <n v="38"/>
    <x v="1"/>
    <x v="6"/>
    <n v="0.14940828402366865"/>
    <n v="6.0995184590690206E-2"/>
    <n v="575"/>
    <n v="585"/>
    <n v="9"/>
    <n v="0.96022727272727271"/>
    <n v="0.14346590909090909"/>
    <n v="0.88494318181818177"/>
    <n v="5.3977272727272728E-2"/>
    <n v="0.92258522727272729"/>
  </r>
  <r>
    <x v="407"/>
    <n v="3"/>
    <n v="679"/>
    <n v="0"/>
    <n v="101"/>
    <n v="2"/>
    <n v="625"/>
    <n v="0"/>
    <n v="38"/>
    <x v="1"/>
    <x v="6"/>
    <n v="0.14874815905743741"/>
    <n v="6.08E-2"/>
    <n v="578"/>
    <n v="587"/>
    <n v="9"/>
    <n v="0.96448863636363635"/>
    <n v="0.14346590909090909"/>
    <n v="0.88778409090909094"/>
    <n v="5.3977272727272728E-2"/>
    <n v="0.92613636363636365"/>
  </r>
  <r>
    <x v="408"/>
    <n v="3"/>
    <n v="682"/>
    <n v="0"/>
    <n v="101"/>
    <n v="3"/>
    <n v="628"/>
    <n v="0"/>
    <n v="38"/>
    <x v="1"/>
    <x v="6"/>
    <n v="0.14809384164222875"/>
    <n v="6.0509554140127389E-2"/>
    <n v="581"/>
    <n v="590"/>
    <n v="9"/>
    <n v="0.96875"/>
    <n v="0.14346590909090909"/>
    <n v="0.89204545454545459"/>
    <n v="5.3977272727272728E-2"/>
    <n v="0.93039772727272729"/>
  </r>
  <r>
    <x v="409"/>
    <n v="3"/>
    <n v="685"/>
    <n v="0"/>
    <n v="101"/>
    <n v="3"/>
    <n v="631"/>
    <n v="0"/>
    <n v="38"/>
    <x v="2"/>
    <x v="6"/>
    <n v="0.14744525547445256"/>
    <n v="6.0221870047543584E-2"/>
    <n v="584"/>
    <n v="593"/>
    <n v="6"/>
    <n v="0.97301136363636365"/>
    <n v="0.14346590909090909"/>
    <n v="0.89630681818181823"/>
    <n v="5.3977272727272728E-2"/>
    <n v="0.93465909090909094"/>
  </r>
  <r>
    <x v="410"/>
    <n v="3"/>
    <n v="688"/>
    <n v="0"/>
    <n v="101"/>
    <n v="1"/>
    <n v="632"/>
    <n v="0"/>
    <n v="38"/>
    <x v="2"/>
    <x v="6"/>
    <n v="0.14680232558139536"/>
    <n v="6.0126582278481014E-2"/>
    <n v="587"/>
    <n v="594"/>
    <n v="6"/>
    <n v="0.97727272727272729"/>
    <n v="0.14346590909090909"/>
    <n v="0.89772727272727271"/>
    <n v="5.3977272727272728E-2"/>
    <n v="0.9375"/>
  </r>
  <r>
    <x v="411"/>
    <n v="0"/>
    <n v="688"/>
    <n v="0"/>
    <n v="101"/>
    <n v="1"/>
    <n v="633"/>
    <n v="0"/>
    <n v="38"/>
    <x v="2"/>
    <x v="6"/>
    <n v="0.14680232558139536"/>
    <n v="6.0031595576619273E-2"/>
    <n v="587"/>
    <n v="595"/>
    <n v="6"/>
    <n v="0.97727272727272729"/>
    <n v="0.14346590909090909"/>
    <n v="0.89914772727272729"/>
    <n v="5.3977272727272728E-2"/>
    <n v="0.93821022727272729"/>
  </r>
  <r>
    <x v="412"/>
    <n v="0"/>
    <n v="688"/>
    <n v="0"/>
    <n v="101"/>
    <n v="4"/>
    <n v="637"/>
    <n v="0"/>
    <n v="38"/>
    <x v="2"/>
    <x v="7"/>
    <n v="0.14680232558139536"/>
    <n v="5.9654631083202514E-2"/>
    <n v="587"/>
    <n v="599"/>
    <n v="15"/>
    <n v="0.97727272727272729"/>
    <n v="0.14346590909090909"/>
    <n v="0.90482954545454541"/>
    <n v="5.3977272727272728E-2"/>
    <n v="0.94105113636363635"/>
  </r>
  <r>
    <x v="413"/>
    <n v="3"/>
    <n v="691"/>
    <n v="0"/>
    <n v="101"/>
    <n v="2"/>
    <n v="639"/>
    <n v="0"/>
    <n v="38"/>
    <x v="2"/>
    <x v="7"/>
    <n v="0.14616497829232997"/>
    <n v="5.9467918622848198E-2"/>
    <n v="590"/>
    <n v="601"/>
    <n v="15"/>
    <n v="0.98153409090909094"/>
    <n v="0.14346590909090909"/>
    <n v="0.90767045454545459"/>
    <n v="5.3977272727272728E-2"/>
    <n v="0.94460227272727271"/>
  </r>
  <r>
    <x v="414"/>
    <n v="3"/>
    <n v="694"/>
    <n v="0"/>
    <n v="101"/>
    <n v="1"/>
    <n v="640"/>
    <n v="0"/>
    <n v="38"/>
    <x v="2"/>
    <x v="7"/>
    <n v="0.14553314121037464"/>
    <n v="5.9374999999999997E-2"/>
    <n v="593"/>
    <n v="602"/>
    <n v="15"/>
    <n v="0.98579545454545459"/>
    <n v="0.14346590909090909"/>
    <n v="0.90909090909090906"/>
    <n v="5.3977272727272728E-2"/>
    <n v="0.94744318181818188"/>
  </r>
  <r>
    <x v="415"/>
    <n v="3"/>
    <n v="697"/>
    <n v="0"/>
    <n v="101"/>
    <n v="3"/>
    <n v="643"/>
    <n v="0"/>
    <n v="38"/>
    <x v="2"/>
    <x v="7"/>
    <n v="0.1449067431850789"/>
    <n v="5.909797822706065E-2"/>
    <n v="596"/>
    <n v="605"/>
    <n v="15"/>
    <n v="0.99005681818181823"/>
    <n v="0.14346590909090909"/>
    <n v="0.91335227272727271"/>
    <n v="5.3977272727272728E-2"/>
    <n v="0.95170454545454541"/>
  </r>
  <r>
    <x v="416"/>
    <n v="3"/>
    <n v="700"/>
    <n v="0"/>
    <n v="101"/>
    <n v="3"/>
    <n v="646"/>
    <n v="0"/>
    <n v="38"/>
    <x v="2"/>
    <x v="7"/>
    <n v="0.14428571428571429"/>
    <n v="5.8823529411764705E-2"/>
    <n v="599"/>
    <n v="608"/>
    <n v="15"/>
    <n v="0.99431818181818177"/>
    <n v="0.14346590909090909"/>
    <n v="0.91761363636363635"/>
    <n v="5.3977272727272728E-2"/>
    <n v="0.95596590909090906"/>
  </r>
  <r>
    <x v="417"/>
    <n v="3"/>
    <n v="703"/>
    <n v="0"/>
    <n v="101"/>
    <n v="1"/>
    <n v="647"/>
    <n v="0"/>
    <n v="38"/>
    <x v="2"/>
    <x v="7"/>
    <n v="0.14366998577524892"/>
    <n v="5.8732612055641419E-2"/>
    <n v="602"/>
    <n v="609"/>
    <n v="15"/>
    <n v="0.99857954545454541"/>
    <n v="0.14346590909090909"/>
    <n v="0.91903409090909094"/>
    <n v="5.3977272727272728E-2"/>
    <n v="0.95880681818181812"/>
  </r>
  <r>
    <x v="418"/>
    <n v="0"/>
    <n v="703"/>
    <n v="0"/>
    <n v="101"/>
    <n v="2"/>
    <n v="649"/>
    <n v="0"/>
    <n v="38"/>
    <x v="2"/>
    <x v="7"/>
    <n v="0.14366998577524892"/>
    <n v="5.8551617873651769E-2"/>
    <n v="602"/>
    <n v="611"/>
    <n v="15"/>
    <n v="0.99857954545454541"/>
    <n v="0.14346590909090909"/>
    <n v="0.921875"/>
    <n v="5.3977272727272728E-2"/>
    <n v="0.96022727272727271"/>
  </r>
  <r>
    <x v="419"/>
    <n v="0"/>
    <n v="703"/>
    <n v="0"/>
    <n v="101"/>
    <n v="4"/>
    <n v="653"/>
    <n v="0"/>
    <n v="38"/>
    <x v="2"/>
    <x v="8"/>
    <n v="0.14366998577524892"/>
    <n v="5.8192955589586523E-2"/>
    <n v="602"/>
    <n v="615"/>
    <n v="1"/>
    <n v="0.99857954545454541"/>
    <n v="0.14346590909090909"/>
    <n v="0.92755681818181823"/>
    <n v="5.3977272727272728E-2"/>
    <n v="0.96306818181818188"/>
  </r>
  <r>
    <x v="420"/>
    <n v="1"/>
    <n v="704"/>
    <n v="0"/>
    <n v="101"/>
    <n v="1"/>
    <n v="654"/>
    <n v="0"/>
    <n v="38"/>
    <x v="2"/>
    <x v="8"/>
    <n v="0.14346590909090909"/>
    <n v="5.8103975535168197E-2"/>
    <n v="603"/>
    <n v="616"/>
    <n v="1"/>
    <n v="1"/>
    <n v="0.14346590909090909"/>
    <n v="0.92897727272727271"/>
    <n v="5.3977272727272728E-2"/>
    <n v="0.96448863636363635"/>
  </r>
  <r>
    <x v="421"/>
    <n v="0"/>
    <n v="704"/>
    <n v="0"/>
    <n v="101"/>
    <n v="1"/>
    <n v="655"/>
    <n v="0"/>
    <n v="38"/>
    <x v="2"/>
    <x v="8"/>
    <n v="0.14346590909090909"/>
    <n v="5.8015267175572517E-2"/>
    <n v="603"/>
    <n v="617"/>
    <n v="1"/>
    <n v="1"/>
    <n v="0.14346590909090909"/>
    <n v="0.93039772727272729"/>
    <n v="5.3977272727272728E-2"/>
    <n v="0.96519886363636365"/>
  </r>
  <r>
    <x v="422"/>
    <n v="0"/>
    <n v="704"/>
    <n v="0"/>
    <n v="101"/>
    <n v="3"/>
    <n v="658"/>
    <n v="0"/>
    <n v="38"/>
    <x v="2"/>
    <x v="8"/>
    <n v="0.14346590909090909"/>
    <n v="5.7750759878419454E-2"/>
    <n v="603"/>
    <n v="620"/>
    <n v="1"/>
    <n v="1"/>
    <n v="0.14346590909090909"/>
    <n v="0.93465909090909094"/>
    <n v="5.3977272727272728E-2"/>
    <n v="0.96732954545454541"/>
  </r>
  <r>
    <x v="423"/>
    <n v="0"/>
    <n v="704"/>
    <n v="0"/>
    <n v="101"/>
    <n v="3"/>
    <n v="661"/>
    <n v="0"/>
    <n v="38"/>
    <x v="2"/>
    <x v="8"/>
    <n v="0.14346590909090909"/>
    <n v="5.7488653555219364E-2"/>
    <n v="603"/>
    <n v="623"/>
    <n v="1"/>
    <n v="1"/>
    <n v="0.14346590909090909"/>
    <n v="0.93892045454545459"/>
    <n v="5.3977272727272728E-2"/>
    <n v="0.96946022727272729"/>
  </r>
  <r>
    <x v="424"/>
    <n v="0"/>
    <n v="704"/>
    <n v="0"/>
    <n v="101"/>
    <n v="2"/>
    <n v="663"/>
    <n v="0"/>
    <n v="38"/>
    <x v="2"/>
    <x v="8"/>
    <n v="0.14346590909090909"/>
    <n v="5.7315233785822019E-2"/>
    <n v="603"/>
    <n v="625"/>
    <n v="1"/>
    <n v="1"/>
    <n v="0.14346590909090909"/>
    <n v="0.94176136363636365"/>
    <n v="5.3977272727272728E-2"/>
    <n v="0.97088068181818188"/>
  </r>
  <r>
    <x v="425"/>
    <n v="0"/>
    <n v="704"/>
    <n v="0"/>
    <n v="101"/>
    <n v="2"/>
    <n v="665"/>
    <n v="0"/>
    <n v="38"/>
    <x v="2"/>
    <x v="8"/>
    <n v="0.14346590909090909"/>
    <n v="5.7142857142857141E-2"/>
    <n v="603"/>
    <n v="627"/>
    <n v="1"/>
    <n v="1"/>
    <n v="0.14346590909090909"/>
    <n v="0.94460227272727271"/>
    <n v="5.3977272727272728E-2"/>
    <n v="0.97230113636363635"/>
  </r>
  <r>
    <x v="426"/>
    <n v="0"/>
    <n v="704"/>
    <n v="0"/>
    <n v="101"/>
    <n v="2"/>
    <n v="667"/>
    <n v="0"/>
    <n v="38"/>
    <x v="2"/>
    <x v="9"/>
    <n v="0.14346590909090909"/>
    <n v="5.6971514242878558E-2"/>
    <n v="603"/>
    <n v="629"/>
    <n v="0"/>
    <n v="1"/>
    <n v="0.14346590909090909"/>
    <n v="0.94744318181818177"/>
    <n v="5.3977272727272728E-2"/>
    <n v="0.97372159090909083"/>
  </r>
  <r>
    <x v="427"/>
    <n v="0"/>
    <n v="704"/>
    <n v="0"/>
    <n v="101"/>
    <n v="1"/>
    <n v="668"/>
    <n v="0"/>
    <n v="38"/>
    <x v="2"/>
    <x v="9"/>
    <n v="0.14346590909090909"/>
    <n v="5.6886227544910177E-2"/>
    <n v="603"/>
    <n v="630"/>
    <n v="0"/>
    <n v="1"/>
    <n v="0.14346590909090909"/>
    <n v="0.94886363636363635"/>
    <n v="5.3977272727272728E-2"/>
    <n v="0.97443181818181812"/>
  </r>
  <r>
    <x v="428"/>
    <n v="0"/>
    <n v="704"/>
    <n v="0"/>
    <n v="101"/>
    <n v="2"/>
    <n v="670"/>
    <n v="0"/>
    <n v="38"/>
    <x v="2"/>
    <x v="9"/>
    <n v="0.14346590909090909"/>
    <n v="5.6716417910447764E-2"/>
    <n v="603"/>
    <n v="632"/>
    <n v="0"/>
    <n v="1"/>
    <n v="0.14346590909090909"/>
    <n v="0.95170454545454541"/>
    <n v="5.3977272727272728E-2"/>
    <n v="0.97585227272727271"/>
  </r>
  <r>
    <x v="429"/>
    <n v="0"/>
    <n v="704"/>
    <n v="0"/>
    <n v="101"/>
    <n v="3"/>
    <n v="673"/>
    <n v="0"/>
    <n v="38"/>
    <x v="2"/>
    <x v="9"/>
    <n v="0.14346590909090909"/>
    <n v="5.6463595839524518E-2"/>
    <n v="603"/>
    <n v="635"/>
    <n v="0"/>
    <n v="1"/>
    <n v="0.14346590909090909"/>
    <n v="0.95596590909090906"/>
    <n v="5.3977272727272728E-2"/>
    <n v="0.97798295454545459"/>
  </r>
  <r>
    <x v="430"/>
    <n v="0"/>
    <n v="704"/>
    <n v="0"/>
    <n v="101"/>
    <n v="3"/>
    <n v="676"/>
    <n v="0"/>
    <n v="38"/>
    <x v="2"/>
    <x v="9"/>
    <n v="0.14346590909090909"/>
    <n v="5.6213017751479293E-2"/>
    <n v="603"/>
    <n v="638"/>
    <n v="0"/>
    <n v="1"/>
    <n v="0.14346590909090909"/>
    <n v="0.96022727272727271"/>
    <n v="5.3977272727272728E-2"/>
    <n v="0.98011363636363635"/>
  </r>
  <r>
    <x v="431"/>
    <n v="0"/>
    <n v="704"/>
    <n v="0"/>
    <n v="101"/>
    <n v="2"/>
    <n v="678"/>
    <n v="0"/>
    <n v="38"/>
    <x v="2"/>
    <x v="9"/>
    <n v="0.14346590909090909"/>
    <n v="5.6047197640117993E-2"/>
    <n v="603"/>
    <n v="640"/>
    <n v="0"/>
    <n v="1"/>
    <n v="0.14346590909090909"/>
    <n v="0.96306818181818177"/>
    <n v="5.3977272727272728E-2"/>
    <n v="0.98153409090909083"/>
  </r>
  <r>
    <x v="432"/>
    <n v="0"/>
    <n v="704"/>
    <n v="0"/>
    <n v="101"/>
    <n v="1"/>
    <n v="679"/>
    <n v="0"/>
    <n v="38"/>
    <x v="2"/>
    <x v="9"/>
    <n v="0.14346590909090909"/>
    <n v="5.5964653902798235E-2"/>
    <n v="603"/>
    <n v="641"/>
    <n v="0"/>
    <n v="1"/>
    <n v="0.14346590909090909"/>
    <n v="0.96448863636363635"/>
    <n v="5.3977272727272728E-2"/>
    <n v="0.98224431818181812"/>
  </r>
  <r>
    <x v="433"/>
    <n v="0"/>
    <n v="704"/>
    <n v="0"/>
    <n v="101"/>
    <n v="2"/>
    <n v="681"/>
    <n v="0"/>
    <n v="38"/>
    <x v="2"/>
    <x v="10"/>
    <n v="0.14346590909090909"/>
    <n v="5.5800293685756244E-2"/>
    <n v="603"/>
    <n v="643"/>
    <n v="0"/>
    <n v="1"/>
    <n v="0.14346590909090909"/>
    <n v="0.96732954545454541"/>
    <n v="5.3977272727272728E-2"/>
    <n v="0.98366477272727271"/>
  </r>
  <r>
    <x v="434"/>
    <n v="0"/>
    <n v="704"/>
    <n v="0"/>
    <n v="101"/>
    <n v="2"/>
    <n v="683"/>
    <n v="0"/>
    <n v="38"/>
    <x v="2"/>
    <x v="10"/>
    <n v="0.14346590909090909"/>
    <n v="5.5636896046852125E-2"/>
    <n v="603"/>
    <n v="645"/>
    <n v="0"/>
    <n v="1"/>
    <n v="0.14346590909090909"/>
    <n v="0.97017045454545459"/>
    <n v="5.3977272727272728E-2"/>
    <n v="0.98508522727272729"/>
  </r>
  <r>
    <x v="435"/>
    <n v="0"/>
    <n v="704"/>
    <n v="0"/>
    <n v="101"/>
    <n v="2"/>
    <n v="685"/>
    <n v="0"/>
    <n v="38"/>
    <x v="2"/>
    <x v="10"/>
    <n v="0.14346590909090909"/>
    <n v="5.5474452554744529E-2"/>
    <n v="603"/>
    <n v="647"/>
    <n v="0"/>
    <n v="1"/>
    <n v="0.14346590909090909"/>
    <n v="0.97301136363636365"/>
    <n v="5.3977272727272728E-2"/>
    <n v="0.98650568181818188"/>
  </r>
  <r>
    <x v="436"/>
    <n v="0"/>
    <n v="704"/>
    <n v="0"/>
    <n v="101"/>
    <n v="3"/>
    <n v="688"/>
    <n v="0"/>
    <n v="38"/>
    <x v="2"/>
    <x v="10"/>
    <n v="0.14346590909090909"/>
    <n v="5.5232558139534885E-2"/>
    <n v="603"/>
    <n v="650"/>
    <n v="0"/>
    <n v="1"/>
    <n v="0.14346590909090909"/>
    <n v="0.97727272727272729"/>
    <n v="5.3977272727272728E-2"/>
    <n v="0.98863636363636365"/>
  </r>
  <r>
    <x v="437"/>
    <n v="0"/>
    <n v="704"/>
    <n v="0"/>
    <n v="101"/>
    <n v="3"/>
    <n v="691"/>
    <n v="0"/>
    <n v="38"/>
    <x v="2"/>
    <x v="10"/>
    <n v="0.14346590909090909"/>
    <n v="5.4992764109985527E-2"/>
    <n v="603"/>
    <n v="653"/>
    <n v="0"/>
    <n v="1"/>
    <n v="0.14346590909090909"/>
    <n v="0.98153409090909094"/>
    <n v="5.3977272727272728E-2"/>
    <n v="0.99076704545454541"/>
  </r>
  <r>
    <x v="438"/>
    <n v="0"/>
    <n v="704"/>
    <n v="0"/>
    <n v="101"/>
    <n v="1"/>
    <n v="692"/>
    <n v="0"/>
    <n v="38"/>
    <x v="2"/>
    <x v="10"/>
    <n v="0.14346590909090909"/>
    <n v="5.4913294797687862E-2"/>
    <n v="603"/>
    <n v="654"/>
    <n v="0"/>
    <n v="1"/>
    <n v="0.14346590909090909"/>
    <n v="0.98295454545454541"/>
    <n v="5.3977272727272728E-2"/>
    <n v="0.99147727272727271"/>
  </r>
  <r>
    <x v="439"/>
    <n v="0"/>
    <n v="704"/>
    <n v="0"/>
    <n v="101"/>
    <n v="1"/>
    <n v="693"/>
    <n v="0"/>
    <n v="38"/>
    <x v="3"/>
    <x v="10"/>
    <n v="0.14346590909090909"/>
    <n v="5.4834054834054832E-2"/>
    <n v="603"/>
    <n v="655"/>
    <n v="0"/>
    <n v="1"/>
    <n v="0.14346590909090909"/>
    <n v="0.984375"/>
    <n v="5.3977272727272728E-2"/>
    <n v="0.9921875"/>
  </r>
  <r>
    <x v="440"/>
    <n v="0"/>
    <n v="704"/>
    <n v="0"/>
    <n v="101"/>
    <n v="3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1"/>
    <n v="0"/>
    <n v="704"/>
    <n v="0"/>
    <n v="101"/>
    <n v="0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2"/>
    <n v="0"/>
    <n v="704"/>
    <n v="0"/>
    <n v="101"/>
    <n v="0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3"/>
    <n v="0"/>
    <n v="704"/>
    <n v="0"/>
    <n v="101"/>
    <n v="2"/>
    <n v="698"/>
    <n v="0"/>
    <n v="38"/>
    <x v="3"/>
    <x v="11"/>
    <n v="0.14346590909090909"/>
    <n v="5.4441260744985676E-2"/>
    <n v="603"/>
    <n v="660"/>
    <n v="0"/>
    <n v="1"/>
    <n v="0.14346590909090909"/>
    <n v="0.99147727272727271"/>
    <n v="5.3977272727272728E-2"/>
    <n v="0.99573863636363635"/>
  </r>
  <r>
    <x v="444"/>
    <n v="0"/>
    <n v="704"/>
    <n v="0"/>
    <n v="101"/>
    <n v="1"/>
    <n v="699"/>
    <n v="0"/>
    <n v="38"/>
    <x v="3"/>
    <x v="11"/>
    <n v="0.14346590909090909"/>
    <n v="5.4363376251788269E-2"/>
    <n v="603"/>
    <n v="661"/>
    <n v="0"/>
    <n v="1"/>
    <n v="0.14346590909090909"/>
    <n v="0.99289772727272729"/>
    <n v="5.3977272727272728E-2"/>
    <n v="0.99644886363636365"/>
  </r>
  <r>
    <x v="445"/>
    <n v="0"/>
    <n v="704"/>
    <n v="0"/>
    <n v="101"/>
    <n v="1"/>
    <n v="700"/>
    <n v="0"/>
    <n v="38"/>
    <x v="3"/>
    <x v="11"/>
    <n v="0.14346590909090909"/>
    <n v="5.4285714285714284E-2"/>
    <n v="603"/>
    <n v="662"/>
    <n v="0"/>
    <n v="1"/>
    <n v="0.14346590909090909"/>
    <n v="0.99431818181818177"/>
    <n v="5.3977272727272728E-2"/>
    <n v="0.99715909090909083"/>
  </r>
  <r>
    <x v="446"/>
    <n v="0"/>
    <n v="704"/>
    <n v="0"/>
    <n v="101"/>
    <n v="2"/>
    <n v="702"/>
    <n v="0"/>
    <n v="38"/>
    <x v="3"/>
    <x v="11"/>
    <n v="0.14346590909090909"/>
    <n v="5.4131054131054131E-2"/>
    <n v="603"/>
    <n v="664"/>
    <n v="0"/>
    <n v="1"/>
    <n v="0.14346590909090909"/>
    <n v="0.99715909090909094"/>
    <n v="5.3977272727272728E-2"/>
    <n v="0.99857954545454541"/>
  </r>
  <r>
    <x v="447"/>
    <n v="0"/>
    <n v="704"/>
    <n v="0"/>
    <n v="101"/>
    <n v="2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48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49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0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1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2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3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4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5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6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7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8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9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60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61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2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3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4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5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6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7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8"/>
    <n v="0"/>
    <n v="704"/>
    <n v="0"/>
    <n v="101"/>
    <n v="0"/>
    <n v="704"/>
    <n v="0"/>
    <n v="38"/>
    <x v="3"/>
    <x v="15"/>
    <n v="0.14346590909090909"/>
    <n v="5.3977272727272728E-2"/>
    <n v="603"/>
    <n v="666"/>
    <n v="0"/>
    <n v="1"/>
    <n v="0.14346590909090909"/>
    <n v="1"/>
    <n v="5.3977272727272728E-2"/>
    <n v="1"/>
  </r>
  <r>
    <x v="469"/>
    <n v="0"/>
    <n v="704"/>
    <n v="0"/>
    <n v="101"/>
    <n v="0"/>
    <n v="704"/>
    <n v="0"/>
    <n v="38"/>
    <x v="3"/>
    <x v="15"/>
    <n v="0.14346590909090909"/>
    <n v="5.3977272727272728E-2"/>
    <n v="603"/>
    <n v="666"/>
    <n v="0"/>
    <n v="1"/>
    <n v="0.14346590909090909"/>
    <n v="1"/>
    <n v="5.3977272727272728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m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m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m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n v="3787528"/>
    <m/>
    <m/>
    <s v=""/>
    <m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28575.132740000001"/>
    <m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20421.197059999999"/>
    <m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9203.5378099999998"/>
    <m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104767.50644999991"/>
    <m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94452.677199999991"/>
    <m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917083.44828000001"/>
    <m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100573.72"/>
    <m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191558"/>
    <m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184240"/>
    <m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405989.40789499989"/>
    <m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1562691.6666700004"/>
    <m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s v=""/>
    <m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26604.837693000005"/>
    <m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m/>
    <m/>
    <n v="0"/>
    <m/>
    <m/>
    <m/>
    <n v="2109.0585000000001"/>
    <m/>
    <m/>
    <m/>
    <m/>
    <m/>
    <m/>
    <m/>
    <m/>
    <n v="0"/>
    <m/>
    <n v="-1"/>
    <n v="0"/>
    <x v="1"/>
    <n v="0"/>
    <x v="28"/>
  </r>
  <r>
    <d v="2026-06-12T00:00:00"/>
    <x v="124"/>
    <s v="STOCK"/>
    <n v="6"/>
    <s v="STOCK"/>
    <n v="609008"/>
    <x v="30"/>
    <s v="LTS"/>
    <m/>
    <m/>
    <n v="0"/>
    <m/>
    <m/>
    <m/>
    <n v="2130.7573000000002"/>
    <m/>
    <m/>
    <m/>
    <m/>
    <m/>
    <m/>
    <m/>
    <m/>
    <n v="0"/>
    <m/>
    <n v="-1"/>
    <n v="0"/>
    <x v="1"/>
    <n v="0"/>
    <x v="27"/>
  </r>
  <r>
    <d v="2026-06-12T00:00:00"/>
    <x v="124"/>
    <s v="STOCK"/>
    <n v="6"/>
    <s v="STOCK"/>
    <n v="2508994"/>
    <x v="230"/>
    <s v="UND"/>
    <m/>
    <m/>
    <n v="0"/>
    <m/>
    <m/>
    <m/>
    <n v="1598"/>
    <m/>
    <m/>
    <m/>
    <m/>
    <m/>
    <m/>
    <m/>
    <m/>
    <n v="0"/>
    <m/>
    <n v="-1"/>
    <n v="0"/>
    <x v="1"/>
    <n v="0"/>
    <x v="142"/>
  </r>
  <r>
    <d v="2026-06-12T00:00:00"/>
    <x v="124"/>
    <s v="STOCK"/>
    <n v="6"/>
    <s v="STOCK"/>
    <n v="2508993"/>
    <x v="229"/>
    <s v="UND"/>
    <m/>
    <m/>
    <n v="0"/>
    <m/>
    <m/>
    <m/>
    <n v="1410"/>
    <m/>
    <m/>
    <m/>
    <m/>
    <m/>
    <m/>
    <m/>
    <m/>
    <n v="0"/>
    <m/>
    <n v="-1"/>
    <n v="0"/>
    <x v="1"/>
    <n v="0"/>
    <x v="141"/>
  </r>
  <r>
    <d v="2026-06-12T00:00:00"/>
    <x v="124"/>
    <s v="STOCK"/>
    <n v="6"/>
    <s v="STOCK"/>
    <n v="2508992"/>
    <x v="228"/>
    <s v="UND"/>
    <m/>
    <m/>
    <n v="0"/>
    <m/>
    <m/>
    <m/>
    <n v="5084"/>
    <m/>
    <m/>
    <m/>
    <m/>
    <m/>
    <m/>
    <m/>
    <m/>
    <n v="0"/>
    <m/>
    <n v="-1"/>
    <n v="0"/>
    <x v="1"/>
    <n v="0"/>
    <x v="140"/>
  </r>
  <r>
    <d v="2026-06-12T00:00:00"/>
    <x v="124"/>
    <s v="STOCK"/>
    <n v="6"/>
    <s v="STOCK"/>
    <n v="2508991"/>
    <x v="227"/>
    <s v="UND"/>
    <m/>
    <m/>
    <n v="0"/>
    <m/>
    <m/>
    <m/>
    <n v="4798"/>
    <m/>
    <m/>
    <m/>
    <m/>
    <m/>
    <m/>
    <m/>
    <m/>
    <n v="0"/>
    <m/>
    <n v="-1"/>
    <n v="0"/>
    <x v="1"/>
    <n v="0"/>
    <x v="139"/>
  </r>
  <r>
    <d v="2026-06-12T00:00:00"/>
    <x v="124"/>
    <s v="STOCK"/>
    <n v="6"/>
    <s v="STOCK"/>
    <n v="2508990"/>
    <x v="226"/>
    <s v="UND"/>
    <m/>
    <m/>
    <n v="0"/>
    <m/>
    <m/>
    <m/>
    <n v="6738"/>
    <m/>
    <m/>
    <m/>
    <m/>
    <m/>
    <m/>
    <m/>
    <m/>
    <n v="0"/>
    <m/>
    <n v="-1"/>
    <n v="0"/>
    <x v="1"/>
    <n v="0"/>
    <x v="138"/>
  </r>
  <r>
    <d v="2026-06-12T00:00:00"/>
    <x v="124"/>
    <s v="STOCK"/>
    <n v="6"/>
    <s v="STOCK"/>
    <n v="1405025"/>
    <x v="124"/>
    <s v="UND"/>
    <m/>
    <m/>
    <n v="0"/>
    <m/>
    <m/>
    <m/>
    <n v="6758.5333000000001"/>
    <m/>
    <m/>
    <m/>
    <m/>
    <m/>
    <m/>
    <m/>
    <m/>
    <n v="0"/>
    <m/>
    <n v="-1"/>
    <n v="0"/>
    <x v="1"/>
    <n v="0"/>
    <x v="4"/>
  </r>
  <r>
    <d v="2026-06-12T00:00:00"/>
    <x v="124"/>
    <s v="STOCK"/>
    <n v="6"/>
    <s v="STOCK"/>
    <n v="1802517"/>
    <x v="98"/>
    <s v="UND"/>
    <m/>
    <m/>
    <n v="0"/>
    <m/>
    <m/>
    <m/>
    <n v="2312"/>
    <m/>
    <m/>
    <m/>
    <m/>
    <m/>
    <m/>
    <m/>
    <m/>
    <n v="0"/>
    <m/>
    <n v="-1"/>
    <n v="0"/>
    <x v="1"/>
    <n v="0"/>
    <x v="86"/>
  </r>
  <r>
    <d v="2026-06-12T00:00:00"/>
    <x v="124"/>
    <s v="STOCK"/>
    <n v="6"/>
    <s v="STOCK"/>
    <n v="412016"/>
    <x v="238"/>
    <s v="UND"/>
    <m/>
    <m/>
    <n v="0"/>
    <m/>
    <m/>
    <m/>
    <m/>
    <m/>
    <m/>
    <m/>
    <m/>
    <m/>
    <m/>
    <m/>
    <m/>
    <s v=""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6"/>
    <n v="0"/>
    <n v="16"/>
    <s v=""/>
    <n v="790137"/>
    <n v="49383.5625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3"/>
    <n v="0"/>
    <n v="203"/>
    <s v=""/>
    <n v="581371"/>
    <n v="2863.896551724138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4"/>
    <n v="0"/>
    <n v="204"/>
    <s v=""/>
    <n v="378271"/>
    <n v="1854.26960784313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44658"/>
    <n v="0"/>
    <n v="244658"/>
    <n v="10076.005148005148"/>
    <n v="837746"/>
    <n v="3.4241512642137186"/>
    <n v="-779213.55828953069"/>
    <n v="-14.454441725255684"/>
    <n v="-227564"/>
    <n v="-1.0751173296303458"/>
    <n v="-8220.126933530671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9"/>
    <n v="0"/>
    <n v="19"/>
    <n v="266.1064425770308"/>
    <n v="35473"/>
    <n v="1867"/>
    <n v="58372.875200000009"/>
    <n v="-0.37797556581382052"/>
    <n v="31.265600000000006"/>
    <n v="0.60769663783839101"/>
    <n v="1.552180712002154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34982"/>
    <n v="0"/>
    <n v="134982"/>
    <n v="139.73291925465838"/>
    <n v="878253"/>
    <n v="6.5064453038182872"/>
    <n v="3546546.2190958797"/>
    <n v="-0.24181801363188349"/>
    <n v="545082"/>
    <n v="0.2476361354805332"/>
    <n v="-202702.20314412052"/>
    <n v="6.8783000000000003"/>
    <n v="-2.0000000000131024E-5"/>
  </r>
  <r>
    <n v="701043"/>
    <x v="117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705028"/>
    <x v="131"/>
    <x v="79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09"/>
    <n v="0"/>
    <n v="409"/>
    <n v="111.29251700680273"/>
    <n v="9320133"/>
    <n v="22787.611246943765"/>
    <n v="49635974.818092905"/>
    <n v="-0.16320767340952591"/>
    <n v="2178.1999999999998"/>
    <n v="0.18776971811587551"/>
    <n v="-303804.35799448937"/>
    <n v="22927.086200000002"/>
    <n v="-6.999998731771484E-6"/>
  </r>
  <r>
    <n v="408088"/>
    <x v="132"/>
    <x v="80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280"/>
    <x v="135"/>
    <x v="81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6"/>
    <x v="82"/>
    <s v="OBRA GRUESA"/>
    <s v="TABLERO"/>
    <n v="9657.5879499999992"/>
    <s v="PL"/>
    <n v="9657.5879500000046"/>
    <b v="1"/>
    <x v="9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304049"/>
    <x v="137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8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9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602255"/>
    <x v="14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9"/>
    <n v="0"/>
    <n v="29"/>
    <n v="96.043285715320664"/>
    <n v="1388810"/>
    <n v="47890"/>
    <n v="8791206.5698000006"/>
    <n v="-0.13641610542672988"/>
    <n v="183.57082"/>
    <n v="0.15797717741850256"/>
    <n v="91.785410000011325"/>
    <n v="47889.5"/>
    <n v="0"/>
  </r>
  <r>
    <n v="407115"/>
    <x v="14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2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3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4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5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6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7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8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9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602254"/>
    <x v="150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2"/>
    <n v="1"/>
    <n v="31"/>
    <n v="86.300905681026791"/>
    <n v="1427860"/>
    <n v="44620.625"/>
    <n v="9855921.0022437517"/>
    <n v="-0.15383651375145846"/>
    <n v="220.88263000000003"/>
    <n v="0.14487332027873806"/>
    <n v="-317932.93555624969"/>
    <n v="46060"/>
    <n v="0"/>
  </r>
  <r>
    <n v="1808003"/>
    <x v="151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2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3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s v="081009X"/>
    <x v="154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40"/>
    <n v="0"/>
    <n v="640"/>
    <n v="84.072249589490966"/>
    <n v="8587895"/>
    <n v="13418.5859375"/>
    <n v="63324990.756249994"/>
    <n v="-5.576351258238188E-3"/>
    <n v="4719.2"/>
    <n v="0.13561620613663333"/>
    <n v="7249625.6983435974"/>
    <n v="11882.3879"/>
    <n v="-1.7000000298139639E-5"/>
  </r>
  <r>
    <n v="907031"/>
    <x v="155"/>
    <x v="93"/>
    <s v="OBRA GRUESA"/>
    <s v="TECHUMBRE"/>
    <n v="156269.16666700001"/>
    <s v="RLL"/>
    <n v="156269.16666700004"/>
    <b v="1"/>
    <x v="19"/>
    <x v="1"/>
    <n v="0.7111632270168855"/>
    <n v="111132.88485014325"/>
    <n v="3556252.315204584"/>
    <n v="78237550.934500843"/>
    <n v="499.23658536585361"/>
    <n v="58"/>
    <n v="0"/>
    <n v="58"/>
    <n v="81.556522886162782"/>
    <n v="8942514"/>
    <n v="154181.27586206896"/>
    <n v="68249715.79610531"/>
    <n v="-0.12766037560093335"/>
    <n v="442.65891181988741"/>
    <n v="0.1310263917686571"/>
    <n v="-924223.47170953453"/>
    <n v="156269.1667"/>
    <n v="3.2999960239976645E-5"/>
  </r>
  <r>
    <n v="2508992"/>
    <x v="156"/>
    <x v="94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4"/>
    <n v="0"/>
    <n v="64"/>
    <n v="81.269841269841251"/>
    <n v="324133"/>
    <n v="5064.578125"/>
    <n v="2483669.1125000003"/>
    <n v="8.2194051348848829E-2"/>
    <n v="490.40000000000009"/>
    <n v="0.13050570962479607"/>
    <n v="453576.5790031997"/>
    <n v="5084"/>
    <n v="0"/>
  </r>
  <r>
    <n v="407049"/>
    <x v="157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V05"/>
    <x v="158"/>
    <x v="95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9"/>
    <x v="96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60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61"/>
    <x v="97"/>
    <s v="OBRA GRUESA"/>
    <s v="AISLANTE"/>
    <n v="3711.5870410000002"/>
    <s v="M2"/>
    <n v="3711.5870410000002"/>
    <b v="1"/>
    <x v="21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1802171"/>
    <x v="163"/>
    <x v="98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4"/>
    <x v="99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n v="307033"/>
    <x v="165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80"/>
    <n v="0"/>
    <n v="580"/>
    <n v="73.650793650793631"/>
    <n v="1095981"/>
    <n v="1889.6224137931035"/>
    <n v="9380085.6620689668"/>
    <n v="-0.1043479690640613"/>
    <n v="4964.0000000000009"/>
    <n v="0.11684125705076549"/>
    <n v="2823.8696529641747"/>
    <n v="1889.0535"/>
    <n v="-4.4000000116284355E-5"/>
  </r>
  <r>
    <s v="V01"/>
    <x v="166"/>
    <x v="100"/>
    <s v="TERMINACION"/>
    <s v="PUERTA Y VENTANA"/>
    <n v="205500"/>
    <s v="UND"/>
    <n v="205500"/>
    <b v="1"/>
    <x v="22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7"/>
    <x v="101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8"/>
    <x v="102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9"/>
    <x v="103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70"/>
    <x v="104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7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2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3"/>
    <x v="0"/>
    <s v="TERMINACION"/>
    <s v="PUERTA Y VENTANA"/>
    <n v="101229"/>
    <s v="UND"/>
    <n v="101229"/>
    <b v="1"/>
    <x v="23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307032"/>
    <x v="17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2302017"/>
    <x v="200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2"/>
    <n v="0"/>
    <n v="42"/>
    <n v="53.333333333333321"/>
    <n v="3470585"/>
    <n v="82632.976190476184"/>
    <n v="42341137.000000007"/>
    <n v="-5.9422478130213063E-2"/>
    <n v="512.40000000000009"/>
    <n v="8.1967213114754078E-2"/>
    <n v="735342.47892040014"/>
    <n v="81197.881599999993"/>
    <n v="2.1000014385208488E-5"/>
  </r>
  <r>
    <n v="704021"/>
    <x v="201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2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3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4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5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6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7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8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949"/>
    <n v="0"/>
    <n v="2949"/>
    <n v="45.299539170506897"/>
    <n v="4894523"/>
    <n v="1659.7229569345541"/>
    <n v="71171244.005493417"/>
    <n v="-0.2588701488390206"/>
    <n v="42881.400000000016"/>
    <n v="6.8771075571226664E-2"/>
    <n v="-18680303.016207218"/>
    <n v="2095.3501000000001"/>
    <n v="-2.8999998448853148E-5"/>
  </r>
  <r>
    <n v="307031"/>
    <x v="211"/>
    <x v="136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06"/>
    <n v="0"/>
    <n v="106"/>
    <n v="15.531135531135535"/>
    <n v="402823"/>
    <n v="3800.2169811320755"/>
    <n v="17856459.550943393"/>
    <n v="-2.2183265196881741E-2"/>
    <n v="4698.7999999999993"/>
    <n v="2.2558951221588495E-2"/>
    <n v="-2227.78503780439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6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6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6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65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0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60"/>
        <item x="110"/>
        <item x="172"/>
        <item x="199"/>
        <item x="59"/>
        <item x="58"/>
        <item x="218"/>
        <item x="26"/>
        <item x="37"/>
        <item x="90"/>
        <item x="71"/>
        <item x="147"/>
        <item x="237"/>
        <item x="241"/>
        <item x="70"/>
        <item x="75"/>
        <item x="121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234"/>
        <item x="80"/>
        <item x="69"/>
        <item x="106"/>
        <item x="61"/>
        <item x="127"/>
        <item x="205"/>
        <item x="132"/>
        <item x="93"/>
        <item x="202"/>
        <item x="115"/>
        <item x="135"/>
        <item x="152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71"/>
        <item x="40"/>
        <item x="56"/>
        <item x="155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49"/>
        <item x="95"/>
        <item x="203"/>
        <item x="88"/>
        <item x="11"/>
        <item x="229"/>
        <item x="178"/>
        <item x="94"/>
        <item x="48"/>
        <item x="98"/>
        <item x="151"/>
        <item x="99"/>
        <item x="189"/>
        <item x="96"/>
        <item x="137"/>
        <item x="167"/>
        <item x="6"/>
        <item x="60"/>
        <item x="230"/>
        <item x="242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32"/>
        <item x="85"/>
        <item x="84"/>
        <item x="145"/>
        <item x="28"/>
        <item x="243"/>
        <item x="219"/>
        <item x="177"/>
        <item x="174"/>
        <item x="156"/>
        <item x="175"/>
        <item x="164"/>
        <item x="142"/>
        <item x="143"/>
        <item x="208"/>
        <item x="244"/>
        <item x="245"/>
        <item x="149"/>
        <item x="224"/>
        <item x="204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94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4"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8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67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4">
    <i>
      <x v="5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2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8">
        <item x="39"/>
        <item x="38"/>
        <item x="33"/>
        <item m="1" x="71"/>
        <item m="1" x="97"/>
        <item m="1" x="64"/>
        <item m="1" x="79"/>
        <item x="31"/>
        <item x="36"/>
        <item m="1" x="105"/>
        <item m="1" x="106"/>
        <item x="24"/>
        <item x="25"/>
        <item m="1" x="62"/>
        <item m="1" x="104"/>
        <item m="1" x="48"/>
        <item m="1" x="102"/>
        <item m="1" x="103"/>
        <item m="1" x="95"/>
        <item m="1" x="100"/>
        <item m="1" x="46"/>
        <item x="26"/>
        <item m="1" x="57"/>
        <item m="1" x="92"/>
        <item m="1" x="51"/>
        <item m="1" x="60"/>
        <item m="1" x="44"/>
        <item x="23"/>
        <item x="29"/>
        <item m="1" x="50"/>
        <item x="22"/>
        <item x="18"/>
        <item m="1" x="80"/>
        <item x="15"/>
        <item x="12"/>
        <item x="3"/>
        <item x="1"/>
        <item m="1" x="45"/>
        <item m="1" x="66"/>
        <item x="2"/>
        <item m="1" x="65"/>
        <item x="0"/>
        <item x="5"/>
        <item m="1" x="98"/>
        <item m="1" x="83"/>
        <item x="7"/>
        <item m="1" x="99"/>
        <item x="17"/>
        <item m="1" x="59"/>
        <item x="13"/>
        <item x="20"/>
        <item x="16"/>
        <item m="1" x="90"/>
        <item m="1" x="47"/>
        <item x="27"/>
        <item m="1" x="96"/>
        <item m="1" x="68"/>
        <item m="1" x="72"/>
        <item m="1" x="101"/>
        <item m="1" x="55"/>
        <item x="11"/>
        <item m="1" x="94"/>
        <item m="1" x="41"/>
        <item m="1" x="74"/>
        <item x="14"/>
        <item m="1" x="40"/>
        <item m="1" x="70"/>
        <item m="1" x="85"/>
        <item m="1" x="89"/>
        <item m="1" x="43"/>
        <item x="9"/>
        <item m="1" x="49"/>
        <item m="1" x="67"/>
        <item m="1" x="93"/>
        <item m="1" x="91"/>
        <item x="32"/>
        <item m="1" x="86"/>
        <item m="1" x="87"/>
        <item m="1" x="88"/>
        <item m="1" x="58"/>
        <item x="21"/>
        <item m="1" x="69"/>
        <item m="1" x="54"/>
        <item m="1" x="81"/>
        <item x="10"/>
        <item m="1" x="82"/>
        <item m="1" x="76"/>
        <item m="1" x="84"/>
        <item x="6"/>
        <item m="1" x="75"/>
        <item m="1" x="61"/>
        <item m="1" x="77"/>
        <item m="1" x="78"/>
        <item m="1" x="42"/>
        <item x="19"/>
        <item m="1" x="73"/>
        <item m="1" x="52"/>
        <item m="1" x="63"/>
        <item m="1" x="53"/>
        <item x="28"/>
        <item x="35"/>
        <item x="37"/>
        <item m="1" x="56"/>
        <item x="4"/>
        <item x="8"/>
        <item x="30"/>
        <item x="34"/>
        <item t="default"/>
      </items>
    </pivotField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1"/>
        <item x="11"/>
        <item x="25"/>
        <item x="28"/>
        <item x="26"/>
        <item x="30"/>
        <item x="19"/>
        <item x="9"/>
        <item x="24"/>
        <item x="15"/>
        <item x="4"/>
        <item x="1"/>
        <item x="5"/>
        <item x="18"/>
        <item x="27"/>
        <item x="12"/>
        <item x="10"/>
        <item x="14"/>
        <item x="20"/>
        <item x="22"/>
        <item x="17"/>
        <item x="3"/>
        <item x="13"/>
        <item x="8"/>
        <item x="16"/>
        <item x="6"/>
        <item m="1" x="31"/>
        <item x="2"/>
        <item x="7"/>
        <item x="23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9"/>
    </i>
    <i>
      <x v="2"/>
    </i>
    <i>
      <x v="24"/>
    </i>
    <i>
      <x v="9"/>
    </i>
    <i>
      <x v="18"/>
    </i>
    <i>
      <x v="8"/>
    </i>
    <i>
      <x v="17"/>
    </i>
    <i>
      <x v="23"/>
    </i>
    <i>
      <x v="1"/>
    </i>
    <i>
      <x v="25"/>
    </i>
    <i>
      <x v="7"/>
    </i>
    <i>
      <x v="16"/>
    </i>
    <i>
      <x v="20"/>
    </i>
    <i>
      <x v="21"/>
    </i>
    <i>
      <x v="15"/>
    </i>
    <i>
      <x v="12"/>
    </i>
    <i>
      <x v="19"/>
    </i>
    <i>
      <x v="4"/>
    </i>
    <i>
      <x v="1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0"/>
        <item x="198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60"/>
        <item x="110"/>
        <item x="172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7"/>
        <item x="237"/>
        <item x="241"/>
        <item x="70"/>
        <item x="75"/>
        <item x="121"/>
        <item m="1" x="254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1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142"/>
        <item x="234"/>
        <item x="80"/>
        <item x="208"/>
        <item x="143"/>
        <item x="69"/>
        <item x="244"/>
        <item m="1" x="253"/>
        <item x="106"/>
        <item m="1" x="261"/>
        <item m="1" x="260"/>
        <item x="61"/>
        <item x="127"/>
        <item m="1" x="258"/>
        <item x="205"/>
        <item x="132"/>
        <item x="93"/>
        <item x="202"/>
        <item x="115"/>
        <item x="248"/>
        <item x="135"/>
        <item x="249"/>
        <item x="152"/>
        <item x="91"/>
        <item x="89"/>
        <item x="149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6"/>
        <item x="171"/>
        <item x="40"/>
        <item x="56"/>
        <item x="155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250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224"/>
        <item x="49"/>
        <item x="95"/>
        <item x="203"/>
        <item m="1" x="263"/>
        <item x="88"/>
        <item m="1" x="264"/>
        <item x="11"/>
        <item x="229"/>
        <item x="178"/>
        <item x="94"/>
        <item x="48"/>
        <item m="1" x="262"/>
        <item x="98"/>
        <item x="151"/>
        <item x="99"/>
        <item x="189"/>
        <item x="96"/>
        <item x="137"/>
        <item x="204"/>
        <item x="167"/>
        <item x="6"/>
        <item x="60"/>
        <item x="230"/>
        <item x="242"/>
        <item x="251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46"/>
        <item x="221"/>
        <item x="247"/>
        <item x="243"/>
        <item x="232"/>
        <item x="85"/>
        <item x="84"/>
        <item x="145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6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4"/>
        <item x="132"/>
        <item x="11"/>
        <item x="103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5"/>
        <item x="57"/>
        <item x="154"/>
        <item x="73"/>
        <item x="66"/>
        <item x="145"/>
        <item x="1"/>
        <item x="68"/>
        <item x="65"/>
        <item x="54"/>
        <item x="136"/>
        <item x="99"/>
        <item x="135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80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4"/>
        <item x="37"/>
        <item x="93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2"/>
        <item x="113"/>
        <item x="114"/>
        <item x="31"/>
        <item x="102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8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79"/>
        <item x="86"/>
        <item x="61"/>
        <item x="2"/>
        <item x="117"/>
        <item x="83"/>
        <item x="130"/>
        <item x="6"/>
        <item x="101"/>
        <item x="155"/>
        <item x="137"/>
        <item x="59"/>
        <item x="134"/>
        <item x="88"/>
        <item x="8"/>
        <item x="115"/>
        <item x="142"/>
        <item x="95"/>
        <item x="100"/>
        <item x="156"/>
        <item x="96"/>
        <item x="91"/>
        <item x="70"/>
        <item x="15"/>
        <item x="104"/>
        <item x="52"/>
        <item x="87"/>
        <item x="25"/>
        <item x="161"/>
        <item x="81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1"/>
        <item x="11"/>
        <item x="25"/>
        <item x="28"/>
        <item x="26"/>
        <item x="30"/>
        <item x="19"/>
        <item x="9"/>
        <item x="24"/>
        <item x="15"/>
        <item x="4"/>
        <item x="1"/>
        <item x="5"/>
        <item x="18"/>
        <item x="27"/>
        <item x="12"/>
        <item x="10"/>
        <item x="14"/>
        <item x="20"/>
        <item x="22"/>
        <item x="17"/>
        <item x="3"/>
        <item x="13"/>
        <item x="8"/>
        <item x="16"/>
        <item x="6"/>
        <item m="1" x="31"/>
        <item x="2"/>
        <item x="7"/>
        <item x="23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30"/>
    </i>
    <i>
      <x v="20"/>
    </i>
    <i>
      <x v="1"/>
    </i>
    <i>
      <x v="19"/>
    </i>
    <i>
      <x v="7"/>
    </i>
    <i>
      <x v="14"/>
    </i>
    <i>
      <x v="21"/>
    </i>
    <i>
      <x v="25"/>
    </i>
    <i>
      <x v="18"/>
    </i>
    <i>
      <x v="23"/>
    </i>
    <i>
      <x v="16"/>
    </i>
    <i>
      <x v="2"/>
    </i>
    <i>
      <x v="17"/>
    </i>
    <i>
      <x v="8"/>
    </i>
    <i>
      <x v="24"/>
    </i>
    <i>
      <x v="12"/>
    </i>
    <i>
      <x v="10"/>
    </i>
    <i>
      <x v="29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0"/>
        <item x="198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60"/>
        <item x="110"/>
        <item x="172"/>
        <item x="199"/>
        <item x="59"/>
        <item x="58"/>
        <item x="218"/>
        <item x="26"/>
        <item x="177"/>
        <item x="37"/>
        <item x="174"/>
        <item x="90"/>
        <item x="71"/>
        <item x="147"/>
        <item x="237"/>
        <item x="241"/>
        <item x="70"/>
        <item x="75"/>
        <item x="121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1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142"/>
        <item x="234"/>
        <item x="80"/>
        <item x="208"/>
        <item x="143"/>
        <item x="69"/>
        <item x="244"/>
        <item x="106"/>
        <item x="61"/>
        <item x="127"/>
        <item x="205"/>
        <item x="132"/>
        <item x="93"/>
        <item x="202"/>
        <item x="115"/>
        <item x="248"/>
        <item x="135"/>
        <item x="249"/>
        <item x="152"/>
        <item x="91"/>
        <item x="89"/>
        <item x="14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6"/>
        <item x="171"/>
        <item x="40"/>
        <item x="56"/>
        <item x="155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250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224"/>
        <item x="49"/>
        <item x="95"/>
        <item x="203"/>
        <item x="88"/>
        <item x="11"/>
        <item x="229"/>
        <item x="178"/>
        <item x="94"/>
        <item x="48"/>
        <item x="98"/>
        <item x="151"/>
        <item x="99"/>
        <item x="189"/>
        <item x="96"/>
        <item x="137"/>
        <item x="204"/>
        <item x="167"/>
        <item x="6"/>
        <item x="60"/>
        <item x="230"/>
        <item x="242"/>
        <item x="251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46"/>
        <item x="221"/>
        <item x="247"/>
        <item x="243"/>
        <item x="232"/>
        <item x="85"/>
        <item x="84"/>
        <item x="145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67">
      <pivotArea type="all" dataOnly="0" outline="0" fieldPosition="0"/>
    </format>
    <format dxfId="168">
      <pivotArea outline="0" collapsedLevelsAreSubtotals="1" fieldPosition="0"/>
    </format>
    <format dxfId="169">
      <pivotArea type="origin" dataOnly="0" labelOnly="1" outline="0" fieldPosition="0"/>
    </format>
    <format dxfId="170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59">
      <pivotArea type="all" dataOnly="0" outline="0" fieldPosition="0"/>
    </format>
    <format dxfId="160">
      <pivotArea outline="0" collapsedLevelsAreSubtotals="1" fieldPosition="0"/>
    </format>
    <format dxfId="161">
      <pivotArea type="origin" dataOnly="0" labelOnly="1" outline="0" fieldPosition="0"/>
    </format>
    <format dxfId="162">
      <pivotArea type="topRight" dataOnly="0" labelOnly="1" outline="0" fieldPosition="0"/>
    </format>
    <format dxfId="163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  <format dxfId="16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2" dataCellStyle="Millares"/>
    <tableColumn id="8" xr3:uid="{5D286AFD-13F0-4545-99E6-339A5CC1A4A7}" name="CANTIDAD X MODULOS" dataDxfId="21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0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221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0">
      <calculatedColumnFormula>+IFERROR(Tabla2[[#This Row],[PRECIO PROMEDIO]]-Tabla2[[#This Row],[PRECIO PPTO]],"")</calculatedColumnFormula>
    </tableColumn>
    <tableColumn id="9" xr3:uid="{7F411851-147E-4E4E-8229-5FD88D821403}" name="PROYECCION PPTO" dataDxfId="19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8">
      <calculatedColumnFormula>+DAY(CURVA[[#This Row],[Fecha]])</calculatedColumnFormula>
    </tableColumn>
    <tableColumn id="9" xr3:uid="{F48D8867-8FAF-4893-8EF8-9A41A66A5B20}" uniqueName="9" name="MES" queryTableFieldId="9" dataDxfId="217">
      <calculatedColumnFormula>+TEXT(CURVA[[#This Row],[Fecha]],"MMMM")</calculatedColumnFormula>
    </tableColumn>
    <tableColumn id="10" xr3:uid="{B31119CA-4A6B-4874-B794-01136F89EA5E}" uniqueName="10" name="AÑO" queryTableFieldId="10" dataDxfId="21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7" dataCellStyle="Porcentaje">
      <calculatedColumnFormula>+C262</calculatedColumnFormula>
    </tableColumn>
    <tableColumn id="3" xr3:uid="{85889510-E849-4246-9506-67BB4E38CB54}" name="COMPRAS" dataDxfId="17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5" dataCellStyle="Porcentaje">
      <calculatedColumnFormula>+C422</calculatedColumnFormula>
    </tableColumn>
    <tableColumn id="3" xr3:uid="{FC65709B-1BE1-4573-8455-DA5F41A356BF}" name="COMPRAS" dataDxfId="17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5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5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6.4952812746185626E-3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9.1641344716152995E-4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3.2958729240019938E-4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6.8329072814675472E-4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4.0997443688805288E-4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640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84.072249589490966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13418.5859375</v>
      </c>
      <c r="K8" s="7">
        <f>+P_CRITICOS[[#This Row],[CANT COMPRADA]]/$E$36</f>
        <v>5.144777247222624E-3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4.1801315133683818E-3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3.8593868068618468E-2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8.0708693065804915E-3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2.9035836589012685E-2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8.3932217559767847E-2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1.8609623948938087E-2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4.9896300583610671E-2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8.6175018890978956E-3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2.1254361002588467E-2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2949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45.299539170506897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1659.7229569345541</v>
      </c>
      <c r="K18" s="7">
        <f>+P_CRITICOS[[#This Row],[CANT COMPRADA]]/$E$36</f>
        <v>2.3706168909467997E-2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1.5611183459541151E-2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1.7741442788469269E-2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58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81.556522886162782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154181.27586206896</v>
      </c>
      <c r="K21" s="7">
        <f>+P_CRITICOS[[#This Row],[CANT COMPRADA]]/$E$36</f>
        <v>4.662454380295503E-4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3.6568112027524559E-2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7.6850110130387951E-3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0.4445248315889323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1.9582308397241115E-2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3.9550475088023923E-3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6.4148941301307091E-3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2.9743243460505798E-4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0.12058071673178025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2.088458013794434E-2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409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111.29251700680273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22787.611246943765</v>
      </c>
      <c r="K31" s="7">
        <f>+P_CRITICOS[[#This Row],[CANT COMPRADA]]/$E$36</f>
        <v>3.2878342095532084E-3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2.5241563369185998E-3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124398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16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16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790137</v>
      </c>
      <c r="V47" s="3">
        <f>+IFERROR(PRODUCTOS[[#This Row],[PRECIO DE COMPRA]]/PRODUCTOS[[#This Row],[CANT. COMPRADA]],"")</f>
        <v>49383.5625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581371</v>
      </c>
      <c r="V51" s="3">
        <f>+IFERROR(PRODUCTOS[[#This Row],[PRECIO DE COMPRA]]/PRODUCTOS[[#This Row],[CANT. COMPRADA]],"")</f>
        <v>2863.8965517241381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378271</v>
      </c>
      <c r="V52" s="3">
        <f>+IFERROR(PRODUCTOS[[#This Row],[PRECIO DE COMPRA]]/PRODUCTOS[[#This Row],[CANT. COMPRADA]],"")</f>
        <v>1854.2696078431372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121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121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87774</v>
      </c>
      <c r="V73" s="3">
        <f>+IFERROR(PRODUCTOS[[#This Row],[PRECIO DE COMPRA]]/PRODUCTOS[[#This Row],[CANT. COMPRADA]],"")</f>
        <v>725.40495867768595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15000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15000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73473574</v>
      </c>
      <c r="V78" s="3">
        <f>+IFERROR(PRODUCTOS[[#This Row],[PRECIO DE COMPRA]]/PRODUCTOS[[#This Row],[CANT. COMPRADA]],"")</f>
        <v>4898.2382666666663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244658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244658</v>
      </c>
      <c r="T94" s="3">
        <f>+IFERROR(PRODUCTOS[[#This Row],[CANTIDAD RECIBIDA]]/PRODUCTOS[[#This Row],[CANT X MODULO]],"")</f>
        <v>10076.005148005148</v>
      </c>
      <c r="U94" s="3">
        <f>+SUMIFS(DETALLE_GD_1[VALOR TOTAL POR ITEM GD],DETALLE_GD_1[CODIGO],PRODUCTOS[[#This Row],[CODIGO]])</f>
        <v>837746</v>
      </c>
      <c r="V94" s="3">
        <f>+IFERROR(PRODUCTOS[[#This Row],[PRECIO DE COMPRA]]/PRODUCTOS[[#This Row],[CANT. COMPRADA]],"")</f>
        <v>3.4241512642137186</v>
      </c>
      <c r="W94" s="3">
        <f>+IFERROR(PRODUCTOS[[#This Row],[PRECIO COMPRA UNITARIO]]*PRODUCTOS[[#This Row],[PPTO FALTANTE]],"")</f>
        <v>-779213.55828953069</v>
      </c>
      <c r="X94" s="7">
        <f>+IFERROR(PRODUCTOS[[#This Row],[PROYECCION COMPRA]]/PRODUCTOS[[#This Row],[PPTO TOTAL]]-1,"")</f>
        <v>-14.454441725255684</v>
      </c>
      <c r="Y94" s="3">
        <f>+IFERROR((PRODUCTOS[[#This Row],[CANT X MODULO]]*704)-PRODUCTOS[[#This Row],[CANT. COMPRADA]],"")</f>
        <v>-227564</v>
      </c>
      <c r="Z94" s="17">
        <f>+IFERROR(PRODUCTOS[[#This Row],[CANT. COMPRADA]]/PRODUCTOS[[#This Row],[PPTO FALTANTE]],"")</f>
        <v>-1.0751173296303458</v>
      </c>
      <c r="AA94" s="3">
        <f>+IFERROR(PRODUCTOS[[#This Row],[PROYECCION COMPRA]]-(PRODUCTOS[[#This Row],[PPTO FALTANTE]]*PRODUCTOS[[#This Row],[PPTO]]),"")</f>
        <v>-8220.1269335306715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459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459</v>
      </c>
      <c r="T96" s="3">
        <f>+IFERROR(PRODUCTOS[[#This Row],[CANTIDAD RECIBIDA]]/PRODUCTOS[[#This Row],[CANT X MODULO]],"")</f>
        <v>874.28571428571422</v>
      </c>
      <c r="U96" s="3">
        <f>+SUMIFS(DETALLE_GD_1[VALOR TOTAL POR ITEM GD],DETALLE_GD_1[CODIGO],PRODUCTOS[[#This Row],[CODIGO]])</f>
        <v>642209</v>
      </c>
      <c r="V96" s="3">
        <f>+IFERROR(PRODUCTOS[[#This Row],[PRECIO DE COMPRA]]/PRODUCTOS[[#This Row],[CANT. COMPRADA]],"")</f>
        <v>1399.148148148148</v>
      </c>
      <c r="W96" s="3">
        <f>+IFERROR(PRODUCTOS[[#This Row],[PRECIO COMPRA UNITARIO]]*PRODUCTOS[[#This Row],[PPTO FALTANTE]],"")</f>
        <v>-125083.8444444444</v>
      </c>
      <c r="X96" s="7">
        <f>+IFERROR(PRODUCTOS[[#This Row],[PROYECCION COMPRA]]/PRODUCTOS[[#This Row],[PPTO TOTAL]]-1,"")</f>
        <v>-1.2458679747316879</v>
      </c>
      <c r="Y96" s="3">
        <f>+IFERROR((PRODUCTOS[[#This Row],[CANT X MODULO]]*704)-PRODUCTOS[[#This Row],[CANT. COMPRADA]],"")</f>
        <v>-89.399999999999977</v>
      </c>
      <c r="Z96" s="17">
        <f>+IFERROR(PRODUCTOS[[#This Row],[CANT. COMPRADA]]/PRODUCTOS[[#This Row],[PPTO FALTANTE]],"")</f>
        <v>-5.1342281879194642</v>
      </c>
      <c r="AA96" s="3">
        <f>+IFERROR(PRODUCTOS[[#This Row],[PROYECCION COMPRA]]-(PRODUCTOS[[#This Row],[PPTO FALTANTE]]*PRODUCTOS[[#This Row],[PPTO]]),"")</f>
        <v>-2027.2723188444361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1049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1049</v>
      </c>
      <c r="T97" s="3">
        <f>+IFERROR(PRODUCTOS[[#This Row],[CANTIDAD RECIBIDA]]/PRODUCTOS[[#This Row],[CANT X MODULO]],"")</f>
        <v>666.03174603174591</v>
      </c>
      <c r="U97" s="3">
        <f>+SUMIFS(DETALLE_GD_1[VALOR TOTAL POR ITEM GD],DETALLE_GD_1[CODIGO],PRODUCTOS[[#This Row],[CODIGO]])</f>
        <v>3864773</v>
      </c>
      <c r="V97" s="3">
        <f>+IFERROR(PRODUCTOS[[#This Row],[PRECIO DE COMPRA]]/PRODUCTOS[[#This Row],[CANT. COMPRADA]],"")</f>
        <v>3684.244995233556</v>
      </c>
      <c r="W97" s="3">
        <f>+IFERROR(PRODUCTOS[[#This Row],[PRECIO COMPRA UNITARIO]]*PRODUCTOS[[#This Row],[PPTO FALTANTE]],"")</f>
        <v>220317.85071496732</v>
      </c>
      <c r="X97" s="7">
        <f>+IFERROR(PRODUCTOS[[#This Row],[PROYECCION COMPRA]]/PRODUCTOS[[#This Row],[PPTO TOTAL]]-1,"")</f>
        <v>-0.94587139084066407</v>
      </c>
      <c r="Y97" s="3">
        <f>+IFERROR((PRODUCTOS[[#This Row],[CANT X MODULO]]*704)-PRODUCTOS[[#This Row],[CANT. COMPRADA]],"")</f>
        <v>59.800000000000182</v>
      </c>
      <c r="Z97" s="17">
        <f>+IFERROR(PRODUCTOS[[#This Row],[CANT. COMPRADA]]/PRODUCTOS[[#This Row],[PPTO FALTANTE]],"")</f>
        <v>17.541806020066836</v>
      </c>
      <c r="AA97" s="3">
        <f>+IFERROR(PRODUCTOS[[#This Row],[PROYECCION COMPRA]]-(PRODUCTOS[[#This Row],[PPTO FALTANTE]]*PRODUCTOS[[#This Row],[PPTO]]),"")</f>
        <v>799.52332296664827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749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749</v>
      </c>
      <c r="T100" s="3">
        <f>+IFERROR(PRODUCTOS[[#This Row],[CANTIDAD RECIBIDA]]/PRODUCTOS[[#This Row],[CANT X MODULO]],"")</f>
        <v>356.66666666666663</v>
      </c>
      <c r="U100" s="3">
        <f>+SUMIFS(DETALLE_GD_1[VALOR TOTAL POR ITEM GD],DETALLE_GD_1[CODIGO],PRODUCTOS[[#This Row],[CODIGO]])</f>
        <v>751911</v>
      </c>
      <c r="V100" s="3">
        <f>+IFERROR(PRODUCTOS[[#This Row],[PRECIO DE COMPRA]]/PRODUCTOS[[#This Row],[CANT. COMPRADA]],"")</f>
        <v>1003.8865153538051</v>
      </c>
      <c r="W100" s="3">
        <f>+IFERROR(PRODUCTOS[[#This Row],[PRECIO COMPRA UNITARIO]]*PRODUCTOS[[#This Row],[PPTO FALTANTE]],"")</f>
        <v>732234.82429906551</v>
      </c>
      <c r="X100" s="7">
        <f>+IFERROR(PRODUCTOS[[#This Row],[PROYECCION COMPRA]]/PRODUCTOS[[#This Row],[PPTO TOTAL]]-1,"")</f>
        <v>-0.42834383323270375</v>
      </c>
      <c r="Y100" s="3">
        <f>+IFERROR((PRODUCTOS[[#This Row],[CANT X MODULO]]*704)-PRODUCTOS[[#This Row],[CANT. COMPRADA]],"")</f>
        <v>729.40000000000009</v>
      </c>
      <c r="Z100" s="17">
        <f>+IFERROR(PRODUCTOS[[#This Row],[CANT. COMPRADA]]/PRODUCTOS[[#This Row],[PPTO FALTANTE]],"")</f>
        <v>1.0268714011516313</v>
      </c>
      <c r="AA100" s="3">
        <f>+IFERROR(PRODUCTOS[[#This Row],[PROYECCION COMPRA]]-(PRODUCTOS[[#This Row],[PPTO FALTANTE]]*PRODUCTOS[[#This Row],[PPTO]]),"")</f>
        <v>100275.25870086544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19</v>
      </c>
      <c r="T104" s="3">
        <f>+IFERROR(PRODUCTOS[[#This Row],[CANTIDAD RECIBIDA]]/PRODUCTOS[[#This Row],[CANT X MODULO]],"")</f>
        <v>266.1064425770308</v>
      </c>
      <c r="U104" s="3">
        <f>+SUMIFS(DETALLE_GD_1[VALOR TOTAL POR ITEM GD],DETALLE_GD_1[CODIGO],PRODUCTOS[[#This Row],[CODIGO]])</f>
        <v>35473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58372.875200000009</v>
      </c>
      <c r="X104" s="7">
        <f>+IFERROR(PRODUCTOS[[#This Row],[PROYECCION COMPRA]]/PRODUCTOS[[#This Row],[PPTO TOTAL]]-1,"")</f>
        <v>-0.37797556581382052</v>
      </c>
      <c r="Y104" s="3">
        <f>+IFERROR((PRODUCTOS[[#This Row],[CANT X MODULO]]*704)-PRODUCTOS[[#This Row],[CANT. COMPRADA]],"")</f>
        <v>31.265600000000006</v>
      </c>
      <c r="Z104" s="17">
        <f>+IFERROR(PRODUCTOS[[#This Row],[CANT. COMPRADA]]/PRODUCTOS[[#This Row],[PPTO FALTANTE]],"")</f>
        <v>0.60769663783839101</v>
      </c>
      <c r="AA104" s="3">
        <f>+IFERROR(PRODUCTOS[[#This Row],[PROYECCION COMPRA]]-(PRODUCTOS[[#This Row],[PPTO FALTANTE]]*PRODUCTOS[[#This Row],[PPTO]]),"")</f>
        <v>1.5521807120021549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410045</v>
      </c>
      <c r="B107" t="s">
        <v>110</v>
      </c>
      <c r="C107" t="s">
        <v>615</v>
      </c>
      <c r="D107" t="s">
        <v>240</v>
      </c>
      <c r="E107" t="s">
        <v>399</v>
      </c>
      <c r="F107" s="2">
        <v>368.00136099999997</v>
      </c>
      <c r="G107" s="6" t="s">
        <v>31</v>
      </c>
      <c r="H107" s="2">
        <v>368.00136099999992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16.800000000000004</v>
      </c>
      <c r="M107" s="2">
        <f>+IFERROR(PRODUCTOS[[#This Row],[PPTO]]*PRODUCTOS[[#This Row],[CANT X MODULO]],"")</f>
        <v>6182.4228648000008</v>
      </c>
      <c r="N107" s="2">
        <f>+IFERROR(PRODUCTOS[[#This Row],[PPTO X MODULO]]*32,"")</f>
        <v>197837.53167360002</v>
      </c>
      <c r="O107" s="2">
        <f>+IFERROR(PRODUCTOS[[#This Row],[PPTO X TORRE]]*22,"")</f>
        <v>4352425.6968192002</v>
      </c>
      <c r="P107" s="3">
        <f>+IFERROR(PRODUCTOS[[#This Row],[CANT X MODULO]]*702,"")</f>
        <v>11793.600000000002</v>
      </c>
      <c r="Q107" s="3">
        <f>+SUMIFS(DETALLE_GD_1[CANTIDAD SOLICITADA],DETALLE_GD_1[CODIGO],PRODUCTOS[[#This Row],[CODIGO]])</f>
        <v>3813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3813</v>
      </c>
      <c r="T107" s="3">
        <f>+IFERROR(PRODUCTOS[[#This Row],[CANTIDAD RECIBIDA]]/PRODUCTOS[[#This Row],[CANT X MODULO]],"")</f>
        <v>226.96428571428567</v>
      </c>
      <c r="U107" s="3">
        <f>+SUMIFS(DETALLE_GD_1[VALOR TOTAL POR ITEM GD],DETALLE_GD_1[CODIGO],PRODUCTOS[[#This Row],[CODIGO]])</f>
        <v>1326894</v>
      </c>
      <c r="V107" s="3">
        <f>+IFERROR(PRODUCTOS[[#This Row],[PRECIO DE COMPRA]]/PRODUCTOS[[#This Row],[CANT. COMPRADA]],"")</f>
        <v>347.99213217938632</v>
      </c>
      <c r="W107" s="3">
        <f>+IFERROR(PRODUCTOS[[#This Row],[PRECIO COMPRA UNITARIO]]*PRODUCTOS[[#This Row],[PPTO FALTANTE]],"")</f>
        <v>2788878.5457120389</v>
      </c>
      <c r="X107" s="7">
        <f>+IFERROR(PRODUCTOS[[#This Row],[PROYECCION COMPRA]]/PRODUCTOS[[#This Row],[PPTO TOTAL]]-1,"")</f>
        <v>-0.35923580550721834</v>
      </c>
      <c r="Y107" s="3">
        <f>+IFERROR((PRODUCTOS[[#This Row],[CANT X MODULO]]*704)-PRODUCTOS[[#This Row],[CANT. COMPRADA]],"")</f>
        <v>8014.2000000000025</v>
      </c>
      <c r="Z107" s="17">
        <f>+IFERROR(PRODUCTOS[[#This Row],[CANT. COMPRADA]]/PRODUCTOS[[#This Row],[PPTO FALTANTE]],"")</f>
        <v>0.47578048963090497</v>
      </c>
      <c r="AA107" s="3">
        <f>+IFERROR(PRODUCTOS[[#This Row],[PROYECCION COMPRA]]-(PRODUCTOS[[#This Row],[PPTO FALTANTE]]*PRODUCTOS[[#This Row],[PPTO]]),"")</f>
        <v>-160357.96161416173</v>
      </c>
      <c r="AB107" s="3">
        <f>+_xlfn.XLOOKUP(PRODUCTOS[[#This Row],[CODIGO]],DETALLE_GD_1[CODIGO],DETALLE_GD_1[VALOR PPTO],"",0)</f>
        <v>368.00139999999999</v>
      </c>
      <c r="AC107" s="3">
        <f>+AB107-PRODUCTOS[[#This Row],[PPTO_ACTUALIZADO]]</f>
        <v>3.9000000072064722E-5</v>
      </c>
    </row>
    <row r="108" spans="1:29" hidden="1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hidden="1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hidden="1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hidden="1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hidden="1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134982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134982</v>
      </c>
      <c r="T118" s="3">
        <f>+IFERROR(PRODUCTOS[[#This Row],[CANTIDAD RECIBIDA]]/PRODUCTOS[[#This Row],[CANT X MODULO]],"")</f>
        <v>139.73291925465838</v>
      </c>
      <c r="U118" s="3">
        <f>+SUMIFS(DETALLE_GD_1[VALOR TOTAL POR ITEM GD],DETALLE_GD_1[CODIGO],PRODUCTOS[[#This Row],[CODIGO]])</f>
        <v>878253</v>
      </c>
      <c r="V118" s="3">
        <f>+IFERROR(PRODUCTOS[[#This Row],[PRECIO DE COMPRA]]/PRODUCTOS[[#This Row],[CANT. COMPRADA]],"")</f>
        <v>6.5064453038182872</v>
      </c>
      <c r="W118" s="3">
        <f>+IFERROR(PRODUCTOS[[#This Row],[PRECIO COMPRA UNITARIO]]*PRODUCTOS[[#This Row],[PPTO FALTANTE]],"")</f>
        <v>3546546.2190958797</v>
      </c>
      <c r="X118" s="7">
        <f>+IFERROR(PRODUCTOS[[#This Row],[PROYECCION COMPRA]]/PRODUCTOS[[#This Row],[PPTO TOTAL]]-1,"")</f>
        <v>-0.24181801363188349</v>
      </c>
      <c r="Y118" s="3">
        <f>+IFERROR((PRODUCTOS[[#This Row],[CANT X MODULO]]*704)-PRODUCTOS[[#This Row],[CANT. COMPRADA]],"")</f>
        <v>545082</v>
      </c>
      <c r="Z118" s="17">
        <f>+IFERROR(PRODUCTOS[[#This Row],[CANT. COMPRADA]]/PRODUCTOS[[#This Row],[PPTO FALTANTE]],"")</f>
        <v>0.2476361354805332</v>
      </c>
      <c r="AA118" s="3">
        <f>+IFERROR(PRODUCTOS[[#This Row],[PROYECCION COMPRA]]-(PRODUCTOS[[#This Row],[PPTO FALTANTE]]*PRODUCTOS[[#This Row],[PPTO]]),"")</f>
        <v>-202702.20314412052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hidden="1" x14ac:dyDescent="0.25">
      <c r="A119">
        <v>701043</v>
      </c>
      <c r="B119" t="s">
        <v>197</v>
      </c>
      <c r="C119" t="s">
        <v>548</v>
      </c>
      <c r="D119" t="s">
        <v>240</v>
      </c>
      <c r="E119" t="s">
        <v>402</v>
      </c>
      <c r="F119" s="2">
        <v>22146.362772</v>
      </c>
      <c r="G119" s="6" t="s">
        <v>18</v>
      </c>
      <c r="H119" s="2">
        <v>22146.362772</v>
      </c>
      <c r="I119" t="b">
        <v>1</v>
      </c>
      <c r="J119" t="str">
        <f>+_xlfn.XLOOKUP(PRODUCTOS[[#This Row],[CODIGO]],P_CRITICOS[CODIGO],P_CRITICOS[DESC CORTA],"",0)</f>
        <v>VOLCANITA EMPAPELADA CIELO</v>
      </c>
      <c r="K119" t="str">
        <f>+IFERROR(IF(VLOOKUP(PRODUCTOS[[#This Row],[CODIGO]],P_CRITICOS[],3,0)="*","PRODUCTO CRITICO","NO CRITICO"),"NO CRITICO")</f>
        <v>PRODUCTO CRITICO</v>
      </c>
      <c r="L119" s="15">
        <f>+_xlfn.XLOOKUP(PRODUCTOS[[#This Row],[CODIGO]],BD_MODULO[Artículo],BD_MODULO[CUB_ACTUALIZADA],"",0)</f>
        <v>7.0875000000000012</v>
      </c>
      <c r="M119" s="2">
        <f>+IFERROR(PRODUCTOS[[#This Row],[PPTO]]*PRODUCTOS[[#This Row],[CANT X MODULO]],"")</f>
        <v>156962.34614655003</v>
      </c>
      <c r="N119" s="2">
        <f>+IFERROR(PRODUCTOS[[#This Row],[PPTO X MODULO]]*32,"")</f>
        <v>5022795.0766896009</v>
      </c>
      <c r="O119" s="2">
        <f>+IFERROR(PRODUCTOS[[#This Row],[PPTO X TORRE]]*22,"")</f>
        <v>110501491.68717122</v>
      </c>
      <c r="P119" s="3">
        <f>+IFERROR(PRODUCTOS[[#This Row],[CANT X MODULO]]*702,"")</f>
        <v>4975.4250000000011</v>
      </c>
      <c r="Q119" s="3">
        <f>+SUMIFS(DETALLE_GD_1[CANTIDAD SOLICITADA],DETALLE_GD_1[CODIGO],PRODUCTOS[[#This Row],[CODIGO]])</f>
        <v>956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956</v>
      </c>
      <c r="T119" s="3">
        <f>+IFERROR(PRODUCTOS[[#This Row],[CANTIDAD RECIBIDA]]/PRODUCTOS[[#This Row],[CANT X MODULO]],"")</f>
        <v>134.8853615520282</v>
      </c>
      <c r="U119" s="3">
        <f>+SUMIFS(DETALLE_GD_1[VALOR TOTAL POR ITEM GD],DETALLE_GD_1[CODIGO],PRODUCTOS[[#This Row],[CODIGO]])</f>
        <v>21504261</v>
      </c>
      <c r="V119" s="3">
        <f>+IFERROR(PRODUCTOS[[#This Row],[PRECIO DE COMPRA]]/PRODUCTOS[[#This Row],[CANT. COMPRADA]],"")</f>
        <v>22493.996861924687</v>
      </c>
      <c r="W119" s="3">
        <f>+IFERROR(PRODUCTOS[[#This Row],[PRECIO COMPRA UNITARIO]]*PRODUCTOS[[#This Row],[PPTO FALTANTE]],"")</f>
        <v>90731785.742259443</v>
      </c>
      <c r="X119" s="7">
        <f>+IFERROR(PRODUCTOS[[#This Row],[PROYECCION COMPRA]]/PRODUCTOS[[#This Row],[PPTO TOTAL]]-1,"")</f>
        <v>-0.17890895084818992</v>
      </c>
      <c r="Y119" s="3">
        <f>+IFERROR((PRODUCTOS[[#This Row],[CANT X MODULO]]*704)-PRODUCTOS[[#This Row],[CANT. COMPRADA]],"")</f>
        <v>4033.6000000000013</v>
      </c>
      <c r="Z119" s="17">
        <f>+IFERROR(PRODUCTOS[[#This Row],[CANT. COMPRADA]]/PRODUCTOS[[#This Row],[PPTO FALTANTE]],"")</f>
        <v>0.23700912336374447</v>
      </c>
      <c r="AA119" s="3">
        <f>+IFERROR(PRODUCTOS[[#This Row],[PROYECCION COMPRA]]-(PRODUCTOS[[#This Row],[PPTO FALTANTE]]*PRODUCTOS[[#This Row],[PPTO]]),"")</f>
        <v>1402216.8651202172</v>
      </c>
      <c r="AB119" s="3">
        <f>+_xlfn.XLOOKUP(PRODUCTOS[[#This Row],[CODIGO]],DETALLE_GD_1[CODIGO],DETALLE_GD_1[VALOR PPTO],"",0)</f>
        <v>22146.362799999999</v>
      </c>
      <c r="AC119" s="3">
        <f>+AB119-PRODUCTOS[[#This Row],[PPTO_ACTUALIZADO]]</f>
        <v>2.7999998565064743E-5</v>
      </c>
    </row>
    <row r="120" spans="1:29" hidden="1" x14ac:dyDescent="0.25">
      <c r="A120">
        <v>701084</v>
      </c>
      <c r="B120" t="s">
        <v>38</v>
      </c>
      <c r="C120" t="s">
        <v>567</v>
      </c>
      <c r="D120" t="s">
        <v>240</v>
      </c>
      <c r="E120" t="s">
        <v>402</v>
      </c>
      <c r="F120" s="2">
        <v>38182.916666999998</v>
      </c>
      <c r="G120" s="6" t="s">
        <v>18</v>
      </c>
      <c r="H120" s="2">
        <v>38182.916666999998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0.69825000000000004</v>
      </c>
      <c r="M120" s="2">
        <f>+IFERROR(PRODUCTOS[[#This Row],[PPTO]]*PRODUCTOS[[#This Row],[CANT X MODULO]],"")</f>
        <v>26661.22156273275</v>
      </c>
      <c r="N120" s="2">
        <f>+IFERROR(PRODUCTOS[[#This Row],[PPTO X MODULO]]*32,"")</f>
        <v>853159.09000744799</v>
      </c>
      <c r="O120" s="2">
        <f>+IFERROR(PRODUCTOS[[#This Row],[PPTO X TORRE]]*22,"")</f>
        <v>18769499.980163857</v>
      </c>
      <c r="P120" s="3">
        <f>+IFERROR(PRODUCTOS[[#This Row],[CANT X MODULO]]*702,"")</f>
        <v>490.17150000000004</v>
      </c>
      <c r="Q120" s="3">
        <f>+SUMIFS(DETALLE_GD_1[CANTIDAD SOLICITADA],DETALLE_GD_1[CODIGO],PRODUCTOS[[#This Row],[CODIGO]])</f>
        <v>92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92</v>
      </c>
      <c r="T120" s="3">
        <f>+IFERROR(PRODUCTOS[[#This Row],[CANTIDAD RECIBIDA]]/PRODUCTOS[[#This Row],[CANT X MODULO]],"")</f>
        <v>131.7579663444325</v>
      </c>
      <c r="U120" s="3">
        <f>+SUMIFS(DETALLE_GD_1[VALOR TOTAL POR ITEM GD],DETALLE_GD_1[CODIGO],PRODUCTOS[[#This Row],[CODIGO]])</f>
        <v>3603697</v>
      </c>
      <c r="V120" s="3">
        <f>+IFERROR(PRODUCTOS[[#This Row],[PRECIO DE COMPRA]]/PRODUCTOS[[#This Row],[CANT. COMPRADA]],"")</f>
        <v>39170.619565217392</v>
      </c>
      <c r="W120" s="3">
        <f>+IFERROR(PRODUCTOS[[#This Row],[PRECIO COMPRA UNITARIO]]*PRODUCTOS[[#This Row],[PPTO FALTANTE]],"")</f>
        <v>15651326.118434785</v>
      </c>
      <c r="X120" s="7">
        <f>+IFERROR(PRODUCTOS[[#This Row],[PROYECCION COMPRA]]/PRODUCTOS[[#This Row],[PPTO TOTAL]]-1,"")</f>
        <v>-0.16612983111028246</v>
      </c>
      <c r="Y120" s="3">
        <f>+IFERROR((PRODUCTOS[[#This Row],[CANT X MODULO]]*704)-PRODUCTOS[[#This Row],[CANT. COMPRADA]],"")</f>
        <v>399.56800000000004</v>
      </c>
      <c r="Z120" s="17">
        <f>+IFERROR(PRODUCTOS[[#This Row],[CANT. COMPRADA]]/PRODUCTOS[[#This Row],[PPTO FALTANTE]],"")</f>
        <v>0.23024866856204698</v>
      </c>
      <c r="AA120" s="3">
        <f>+IFERROR(PRODUCTOS[[#This Row],[PROYECCION COMPRA]]-(PRODUCTOS[[#This Row],[PPTO FALTANTE]]*PRODUCTOS[[#This Row],[PPTO]]),"")</f>
        <v>394654.47163492814</v>
      </c>
      <c r="AB120" s="3">
        <f>+_xlfn.XLOOKUP(PRODUCTOS[[#This Row],[CODIGO]],DETALLE_GD_1[CODIGO],DETALLE_GD_1[VALOR PPTO],"",0)</f>
        <v>38182.916700000002</v>
      </c>
      <c r="AC120" s="3">
        <f>+AB120-PRODUCTOS[[#This Row],[PPTO_ACTUALIZADO]]</f>
        <v>3.300000389572233E-5</v>
      </c>
    </row>
    <row r="121" spans="1:29" x14ac:dyDescent="0.25">
      <c r="A121">
        <v>302046</v>
      </c>
      <c r="B121" t="s">
        <v>115</v>
      </c>
      <c r="C121" t="s">
        <v>547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t="str">
        <f>+_xlfn.XLOOKUP(PRODUCTOS[[#This Row],[CODIGO]],P_CRITICOS[CODIGO],P_CRITICOS[DESC CORTA],"",0)</f>
        <v>PINO 2X6X400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4549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4549</v>
      </c>
      <c r="T121" s="3">
        <f>+IFERROR(PRODUCTOS[[#This Row],[CANTIDAD RECIBIDA]]/PRODUCTOS[[#This Row],[CANT X MODULO]],"")</f>
        <v>131.28427128427128</v>
      </c>
      <c r="U121" s="3">
        <f>+SUMIFS(DETALLE_GD_1[VALOR TOTAL POR ITEM GD],DETALLE_GD_1[CODIGO],PRODUCTOS[[#This Row],[CODIGO]])</f>
        <v>46820539</v>
      </c>
      <c r="V121" s="3">
        <f>+IFERROR(PRODUCTOS[[#This Row],[PRECIO DE COMPRA]]/PRODUCTOS[[#This Row],[CANT. COMPRADA]],"")</f>
        <v>10292.490437458782</v>
      </c>
      <c r="W121" s="3">
        <f>+IFERROR(PRODUCTOS[[#This Row],[PRECIO COMPRA UNITARIO]]*PRODUCTOS[[#This Row],[PPTO FALTANTE]],"")</f>
        <v>204250355.73519453</v>
      </c>
      <c r="X121" s="7">
        <f>+IFERROR(PRODUCTOS[[#This Row],[PROYECCION COMPRA]]/PRODUCTOS[[#This Row],[PPTO TOTAL]]-1,"")</f>
        <v>-0.17559875266549096</v>
      </c>
      <c r="Y121" s="3">
        <f>+IFERROR((PRODUCTOS[[#This Row],[CANT X MODULO]]*704)-PRODUCTOS[[#This Row],[CANT. COMPRADA]],"")</f>
        <v>19844.599999999999</v>
      </c>
      <c r="Z121" s="17">
        <f>+IFERROR(PRODUCTOS[[#This Row],[CANT. COMPRADA]]/PRODUCTOS[[#This Row],[PPTO FALTANTE]],"")</f>
        <v>0.22923112584783772</v>
      </c>
      <c r="AA121" s="3">
        <f>+IFERROR(PRODUCTOS[[#This Row],[PROYECCION COMPRA]]-(PRODUCTOS[[#This Row],[PPTO FALTANTE]]*PRODUCTOS[[#This Row],[PPTO]]),"")</f>
        <v>2696721.7969663441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808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808</v>
      </c>
      <c r="T122" s="3">
        <f>+IFERROR(PRODUCTOS[[#This Row],[CANTIDAD RECIBIDA]]/PRODUCTOS[[#This Row],[CANT X MODULO]],"")</f>
        <v>128.25396825396825</v>
      </c>
      <c r="U122" s="3">
        <f>+SUMIFS(DETALLE_GD_1[VALOR TOTAL POR ITEM GD],DETALLE_GD_1[CODIGO],PRODUCTOS[[#This Row],[CODIGO]])</f>
        <v>12485068</v>
      </c>
      <c r="V122" s="3">
        <f>+IFERROR(PRODUCTOS[[#This Row],[PRECIO DE COMPRA]]/PRODUCTOS[[#This Row],[CANT. COMPRADA]],"")</f>
        <v>15451.816831683169</v>
      </c>
      <c r="W122" s="3">
        <f>+IFERROR(PRODUCTOS[[#This Row],[PRECIO COMPRA UNITARIO]]*PRODUCTOS[[#This Row],[PPTO FALTANTE]],"")</f>
        <v>56046830.011881202</v>
      </c>
      <c r="X122" s="7">
        <f>+IFERROR(PRODUCTOS[[#This Row],[PROYECCION COMPRA]]/PRODUCTOS[[#This Row],[PPTO TOTAL]]-1,"")</f>
        <v>-0.17727435758694721</v>
      </c>
      <c r="Y122" s="3">
        <f>+IFERROR((PRODUCTOS[[#This Row],[CANT X MODULO]]*704)-PRODUCTOS[[#This Row],[CANT. COMPRADA]],"")</f>
        <v>3627.2000000000007</v>
      </c>
      <c r="Z122" s="17">
        <f>+IFERROR(PRODUCTOS[[#This Row],[CANT. COMPRADA]]/PRODUCTOS[[#This Row],[PPTO FALTANTE]],"")</f>
        <v>0.22276135862373175</v>
      </c>
      <c r="AA122" s="3">
        <f>+IFERROR(PRODUCTOS[[#This Row],[PROYECCION COMPRA]]-(PRODUCTOS[[#This Row],[PPTO FALTANTE]]*PRODUCTOS[[#This Row],[PPTO]]),"")</f>
        <v>334116.07012919337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408071</v>
      </c>
      <c r="B123" t="s">
        <v>111</v>
      </c>
      <c r="C123" t="s">
        <v>616</v>
      </c>
      <c r="D123" t="s">
        <v>240</v>
      </c>
      <c r="E123" t="s">
        <v>399</v>
      </c>
      <c r="F123" s="2">
        <v>23200.297871999999</v>
      </c>
      <c r="G123" s="6" t="s">
        <v>36</v>
      </c>
      <c r="H123" s="2">
        <v>23200.297871999981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0.20317500000000016</v>
      </c>
      <c r="M123" s="2">
        <f>+IFERROR(PRODUCTOS[[#This Row],[PPTO]]*PRODUCTOS[[#This Row],[CANT X MODULO]],"")</f>
        <v>4713.7205201436036</v>
      </c>
      <c r="N123" s="2">
        <f>+IFERROR(PRODUCTOS[[#This Row],[PPTO X MODULO]]*32,"")</f>
        <v>150839.05664459532</v>
      </c>
      <c r="O123" s="2">
        <f>+IFERROR(PRODUCTOS[[#This Row],[PPTO X TORRE]]*22,"")</f>
        <v>3318459.2461810969</v>
      </c>
      <c r="P123" s="3">
        <f>+IFERROR(PRODUCTOS[[#This Row],[CANT X MODULO]]*702,"")</f>
        <v>142.62885000000011</v>
      </c>
      <c r="Q123" s="3">
        <f>+SUMIFS(DETALLE_GD_1[CANTIDAD SOLICITADA],DETALLE_GD_1[CODIGO],PRODUCTOS[[#This Row],[CODIGO]])</f>
        <v>26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26</v>
      </c>
      <c r="T123" s="3">
        <f>+IFERROR(PRODUCTOS[[#This Row],[CANTIDAD RECIBIDA]]/PRODUCTOS[[#This Row],[CANT X MODULO]],"")</f>
        <v>127.96850006152322</v>
      </c>
      <c r="U123" s="3">
        <f>+SUMIFS(DETALLE_GD_1[VALOR TOTAL POR ITEM GD],DETALLE_GD_1[CODIGO],PRODUCTOS[[#This Row],[CODIGO]])</f>
        <v>603223</v>
      </c>
      <c r="V123" s="3">
        <f>+IFERROR(PRODUCTOS[[#This Row],[PRECIO DE COMPRA]]/PRODUCTOS[[#This Row],[CANT. COMPRADA]],"")</f>
        <v>23200.884615384617</v>
      </c>
      <c r="W123" s="3">
        <f>+IFERROR(PRODUCTOS[[#This Row],[PRECIO COMPRA UNITARIO]]*PRODUCTOS[[#This Row],[PPTO FALTANTE]],"")</f>
        <v>2715320.1711384645</v>
      </c>
      <c r="X123" s="7">
        <f>+IFERROR(PRODUCTOS[[#This Row],[PROYECCION COMPRA]]/PRODUCTOS[[#This Row],[PPTO TOTAL]]-1,"")</f>
        <v>-0.18175274436072364</v>
      </c>
      <c r="Y123" s="3">
        <f>+IFERROR((PRODUCTOS[[#This Row],[CANT X MODULO]]*704)-PRODUCTOS[[#This Row],[CANT. COMPRADA]],"")</f>
        <v>117.03520000000012</v>
      </c>
      <c r="Z123" s="17">
        <f>+IFERROR(PRODUCTOS[[#This Row],[CANT. COMPRADA]]/PRODUCTOS[[#This Row],[PPTO FALTANTE]],"")</f>
        <v>0.2221553857301049</v>
      </c>
      <c r="AA123" s="3">
        <f>+IFERROR(PRODUCTOS[[#This Row],[PROYECCION COMPRA]]-(PRODUCTOS[[#This Row],[PPTO FALTANTE]]*PRODUCTOS[[#This Row],[PPTO]]),"")</f>
        <v>68.669629367534071</v>
      </c>
      <c r="AB123" s="3">
        <f>+_xlfn.XLOOKUP(PRODUCTOS[[#This Row],[CODIGO]],DETALLE_GD_1[CODIGO],DETALLE_GD_1[VALOR PPTO],"",0)</f>
        <v>23200.297900000001</v>
      </c>
      <c r="AC123" s="3">
        <f>+AB123-PRODUCTOS[[#This Row],[PPTO_ACTUALIZADO]]</f>
        <v>2.8000020392937586E-5</v>
      </c>
    </row>
    <row r="124" spans="1:29" hidden="1" x14ac:dyDescent="0.25">
      <c r="A124">
        <v>704025</v>
      </c>
      <c r="B124" t="s">
        <v>333</v>
      </c>
      <c r="C124" t="s">
        <v>674</v>
      </c>
      <c r="D124" t="s">
        <v>240</v>
      </c>
      <c r="E124" t="s">
        <v>402</v>
      </c>
      <c r="F124" s="2">
        <v>580</v>
      </c>
      <c r="G124" s="6" t="s">
        <v>31</v>
      </c>
      <c r="H124" s="2">
        <v>580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4.2</v>
      </c>
      <c r="M124" s="2">
        <f>+IFERROR(PRODUCTOS[[#This Row],[PPTO]]*PRODUCTOS[[#This Row],[CANT X MODULO]],"")</f>
        <v>2436</v>
      </c>
      <c r="N124" s="2">
        <f>+IFERROR(PRODUCTOS[[#This Row],[PPTO X MODULO]]*32,"")</f>
        <v>77952</v>
      </c>
      <c r="O124" s="2">
        <f>+IFERROR(PRODUCTOS[[#This Row],[PPTO X TORRE]]*22,"")</f>
        <v>1714944</v>
      </c>
      <c r="P124" s="3">
        <f>+IFERROR(PRODUCTOS[[#This Row],[CANT X MODULO]]*702,"")</f>
        <v>2948.4</v>
      </c>
      <c r="Q124" s="3">
        <f>+SUMIFS(DETALLE_GD_1[CANTIDAD SOLICITADA],DETALLE_GD_1[CODIGO],PRODUCTOS[[#This Row],[CODIGO]])</f>
        <v>532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532</v>
      </c>
      <c r="T124" s="3">
        <f>+IFERROR(PRODUCTOS[[#This Row],[CANTIDAD RECIBIDA]]/PRODUCTOS[[#This Row],[CANT X MODULO]],"")</f>
        <v>126.66666666666666</v>
      </c>
      <c r="U124" s="3">
        <f>+SUMIFS(DETALLE_GD_1[VALOR TOTAL POR ITEM GD],DETALLE_GD_1[CODIGO],PRODUCTOS[[#This Row],[CODIGO]])</f>
        <v>308507</v>
      </c>
      <c r="V124" s="3">
        <f>+IFERROR(PRODUCTOS[[#This Row],[PRECIO DE COMPRA]]/PRODUCTOS[[#This Row],[CANT. COMPRADA]],"")</f>
        <v>579.9003759398496</v>
      </c>
      <c r="W124" s="3">
        <f>+IFERROR(PRODUCTOS[[#This Row],[PRECIO COMPRA UNITARIO]]*PRODUCTOS[[#This Row],[PPTO FALTANTE]],"")</f>
        <v>1406142.4315789475</v>
      </c>
      <c r="X124" s="7">
        <f>+IFERROR(PRODUCTOS[[#This Row],[PROYECCION COMPRA]]/PRODUCTOS[[#This Row],[PPTO TOTAL]]-1,"")</f>
        <v>-0.18006510324596747</v>
      </c>
      <c r="Y124" s="3">
        <f>+IFERROR((PRODUCTOS[[#This Row],[CANT X MODULO]]*704)-PRODUCTOS[[#This Row],[CANT. COMPRADA]],"")</f>
        <v>2424.8000000000002</v>
      </c>
      <c r="Z124" s="17">
        <f>+IFERROR(PRODUCTOS[[#This Row],[CANT. COMPRADA]]/PRODUCTOS[[#This Row],[PPTO FALTANTE]],"")</f>
        <v>0.21939953810623555</v>
      </c>
      <c r="AA124" s="3">
        <f>+IFERROR(PRODUCTOS[[#This Row],[PROYECCION COMPRA]]-(PRODUCTOS[[#This Row],[PPTO FALTANTE]]*PRODUCTOS[[#This Row],[PPTO]]),"")</f>
        <v>-241.568421052536</v>
      </c>
      <c r="AB124" s="3">
        <f>+_xlfn.XLOOKUP(PRODUCTOS[[#This Row],[CODIGO]],DETALLE_GD_1[CODIGO],DETALLE_GD_1[VALOR PPTO],"",0)</f>
        <v>580</v>
      </c>
      <c r="AC124" s="3">
        <f>+AB124-PRODUCTOS[[#This Row],[PPTO_ACTUALIZADO]]</f>
        <v>0</v>
      </c>
    </row>
    <row r="125" spans="1:29" hidden="1" x14ac:dyDescent="0.25">
      <c r="A125">
        <v>304007</v>
      </c>
      <c r="B125" t="s">
        <v>80</v>
      </c>
      <c r="C125" t="s">
        <v>541</v>
      </c>
      <c r="D125" t="s">
        <v>240</v>
      </c>
      <c r="E125" t="s">
        <v>401</v>
      </c>
      <c r="F125" s="2">
        <v>11444.353021999999</v>
      </c>
      <c r="G125" s="6" t="s">
        <v>18</v>
      </c>
      <c r="H125" s="2">
        <v>11444.353021999996</v>
      </c>
      <c r="I125" t="b">
        <v>1</v>
      </c>
      <c r="J125" t="str">
        <f>+_xlfn.XLOOKUP(PRODUCTOS[[#This Row],[CODIGO]],P_CRITICOS[CODIGO],P_CRITICOS[DESC CORTA],"",0)</f>
        <v>OSB 11MM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8.6625000000000014</v>
      </c>
      <c r="M125" s="2">
        <f>+IFERROR(PRODUCTOS[[#This Row],[PPTO]]*PRODUCTOS[[#This Row],[CANT X MODULO]],"")</f>
        <v>99136.70805307501</v>
      </c>
      <c r="N125" s="2">
        <f>+IFERROR(PRODUCTOS[[#This Row],[PPTO X MODULO]]*32,"")</f>
        <v>3172374.6576984003</v>
      </c>
      <c r="O125" s="2">
        <f>+IFERROR(PRODUCTOS[[#This Row],[PPTO X TORRE]]*22,"")</f>
        <v>69792242.469364807</v>
      </c>
      <c r="P125" s="3">
        <f>+IFERROR(PRODUCTOS[[#This Row],[CANT X MODULO]]*702,"")</f>
        <v>6081.0750000000007</v>
      </c>
      <c r="Q125" s="3">
        <f>+SUMIFS(DETALLE_GD_1[CANTIDAD SOLICITADA],DETALLE_GD_1[CODIGO],PRODUCTOS[[#This Row],[CODIGO]])</f>
        <v>1072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1072</v>
      </c>
      <c r="T125" s="3">
        <f>+IFERROR(PRODUCTOS[[#This Row],[CANTIDAD RECIBIDA]]/PRODUCTOS[[#This Row],[CANT X MODULO]],"")</f>
        <v>123.75180375180373</v>
      </c>
      <c r="U125" s="3">
        <f>+SUMIFS(DETALLE_GD_1[VALOR TOTAL POR ITEM GD],DETALLE_GD_1[CODIGO],PRODUCTOS[[#This Row],[CODIGO]])</f>
        <v>12389283</v>
      </c>
      <c r="V125" s="3">
        <f>+IFERROR(PRODUCTOS[[#This Row],[PRECIO DE COMPRA]]/PRODUCTOS[[#This Row],[CANT. COMPRADA]],"")</f>
        <v>11557.16697761194</v>
      </c>
      <c r="W125" s="3">
        <f>+IFERROR(PRODUCTOS[[#This Row],[PRECIO COMPRA UNITARIO]]*PRODUCTOS[[#This Row],[PPTO FALTANTE]],"")</f>
        <v>58090944.096268669</v>
      </c>
      <c r="X125" s="7">
        <f>+IFERROR(PRODUCTOS[[#This Row],[PROYECCION COMPRA]]/PRODUCTOS[[#This Row],[PPTO TOTAL]]-1,"")</f>
        <v>-0.1676590113612183</v>
      </c>
      <c r="Y125" s="3">
        <f>+IFERROR((PRODUCTOS[[#This Row],[CANT X MODULO]]*704)-PRODUCTOS[[#This Row],[CANT. COMPRADA]],"")</f>
        <v>5026.4000000000015</v>
      </c>
      <c r="Z125" s="17">
        <f>+IFERROR(PRODUCTOS[[#This Row],[CANT. COMPRADA]]/PRODUCTOS[[#This Row],[PPTO FALTANTE]],"")</f>
        <v>0.21327391373547663</v>
      </c>
      <c r="AA125" s="3">
        <f>+IFERROR(PRODUCTOS[[#This Row],[PROYECCION COMPRA]]-(PRODUCTOS[[#This Row],[PPTO FALTANTE]]*PRODUCTOS[[#This Row],[PPTO]]),"")</f>
        <v>567048.06648785621</v>
      </c>
      <c r="AB125" s="3">
        <f>+_xlfn.XLOOKUP(PRODUCTOS[[#This Row],[CODIGO]],DETALLE_GD_1[CODIGO],DETALLE_GD_1[VALOR PPTO],"",0)</f>
        <v>11444.352999999999</v>
      </c>
      <c r="AC125" s="3">
        <f>+AB125-PRODUCTOS[[#This Row],[PPTO_ACTUALIZADO]]</f>
        <v>-2.1999996533850208E-5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16</v>
      </c>
      <c r="T126" s="3">
        <f>+IFERROR(PRODUCTOS[[#This Row],[CANTIDAD RECIBIDA]]/PRODUCTOS[[#This Row],[CANT X MODULO]],"")</f>
        <v>121.9047619047619</v>
      </c>
      <c r="U126" s="3">
        <f>+SUMIFS(DETALLE_GD_1[VALOR TOTAL POR ITEM GD],DETALLE_GD_1[CODIGO],PRODUCTOS[[#This Row],[CODIGO]])</f>
        <v>347247</v>
      </c>
      <c r="V126" s="3">
        <f>+IFERROR(PRODUCTOS[[#This Row],[PRECIO DE COMPRA]]/PRODUCTOS[[#This Row],[CANT. COMPRADA]],"")</f>
        <v>21702.9375</v>
      </c>
      <c r="W126" s="3">
        <f>+IFERROR(PRODUCTOS[[#This Row],[PRECIO COMPRA UNITARIO]]*PRODUCTOS[[#This Row],[PPTO FALTANTE]],"")</f>
        <v>1658104.425</v>
      </c>
      <c r="X126" s="7">
        <f>+IFERROR(PRODUCTOS[[#This Row],[PROYECCION COMPRA]]/PRODUCTOS[[#This Row],[PPTO TOTAL]]-1,"")</f>
        <v>-0.18121810115428771</v>
      </c>
      <c r="Y126" s="3">
        <f>+IFERROR((PRODUCTOS[[#This Row],[CANT X MODULO]]*704)-PRODUCTOS[[#This Row],[CANT. COMPRADA]],"")</f>
        <v>76.400000000000006</v>
      </c>
      <c r="Z126" s="17">
        <f>+IFERROR(PRODUCTOS[[#This Row],[CANT. COMPRADA]]/PRODUCTOS[[#This Row],[PPTO FALTANTE]],"")</f>
        <v>0.20942408376963348</v>
      </c>
      <c r="AA126" s="3">
        <f>+IFERROR(PRODUCTOS[[#This Row],[PROYECCION COMPRA]]-(PRODUCTOS[[#This Row],[PPTO FALTANTE]]*PRODUCTOS[[#This Row],[PPTO]]),"")</f>
        <v>-16318.00371040008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5316484</v>
      </c>
      <c r="B127" t="s">
        <v>96</v>
      </c>
      <c r="C127" t="s">
        <v>602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62</v>
      </c>
      <c r="T127" s="3">
        <f>+IFERROR(PRODUCTOS[[#This Row],[CANTIDAD RECIBIDA]]/PRODUCTOS[[#This Row],[CANT X MODULO]],"")</f>
        <v>118.09523809523809</v>
      </c>
      <c r="U127" s="3">
        <f>+SUMIFS(DETALLE_GD_1[VALOR TOTAL POR ITEM GD],DETALLE_GD_1[CODIGO],PRODUCTOS[[#This Row],[CODIGO]])</f>
        <v>268837</v>
      </c>
      <c r="V127" s="3">
        <f>+IFERROR(PRODUCTOS[[#This Row],[PRECIO DE COMPRA]]/PRODUCTOS[[#This Row],[CANT. COMPRADA]],"")</f>
        <v>4336.0806451612907</v>
      </c>
      <c r="W127" s="3">
        <f>+IFERROR(PRODUCTOS[[#This Row],[PRECIO COMPRA UNITARIO]]*PRODUCTOS[[#This Row],[PPTO FALTANTE]],"")</f>
        <v>1333778.4064516132</v>
      </c>
      <c r="X127" s="7">
        <f>+IFERROR(PRODUCTOS[[#This Row],[PROYECCION COMPRA]]/PRODUCTOS[[#This Row],[PPTO TOTAL]]-1,"")</f>
        <v>-0.17472378578332259</v>
      </c>
      <c r="Y127" s="3">
        <f>+IFERROR((PRODUCTOS[[#This Row],[CANT X MODULO]]*704)-PRODUCTOS[[#This Row],[CANT. COMPRADA]],"")</f>
        <v>307.60000000000002</v>
      </c>
      <c r="Z127" s="17">
        <f>+IFERROR(PRODUCTOS[[#This Row],[CANT. COMPRADA]]/PRODUCTOS[[#This Row],[PPTO FALTANTE]],"")</f>
        <v>0.20156046814044212</v>
      </c>
      <c r="AA127" s="3">
        <f>+IFERROR(PRODUCTOS[[#This Row],[PROYECCION COMPRA]]-(PRODUCTOS[[#This Row],[PPTO FALTANTE]]*PRODUCTOS[[#This Row],[PPTO]]),"")</f>
        <v>-11272.502723186975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x14ac:dyDescent="0.25">
      <c r="A128">
        <v>302249</v>
      </c>
      <c r="B128" t="s">
        <v>178</v>
      </c>
      <c r="C128">
        <v>0</v>
      </c>
      <c r="D128" t="s">
        <v>240</v>
      </c>
      <c r="E128" t="s">
        <v>403</v>
      </c>
      <c r="F128" s="2">
        <v>2226.3091479999998</v>
      </c>
      <c r="G128" s="6" t="s">
        <v>20</v>
      </c>
      <c r="H128" s="2">
        <v>2226.3091479999998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14025.7476324</v>
      </c>
      <c r="N128" s="2">
        <f>+IFERROR(PRODUCTOS[[#This Row],[PPTO X MODULO]]*32,"")</f>
        <v>448823.9242368</v>
      </c>
      <c r="O128" s="2">
        <f>+IFERROR(PRODUCTOS[[#This Row],[PPTO X TORRE]]*22,"")</f>
        <v>9874126.3332096003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744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744</v>
      </c>
      <c r="T128" s="3">
        <f>+IFERROR(PRODUCTOS[[#This Row],[CANTIDAD RECIBIDA]]/PRODUCTOS[[#This Row],[CANT X MODULO]],"")</f>
        <v>118.09523809523809</v>
      </c>
      <c r="U128" s="3">
        <f>+SUMIFS(DETALLE_GD_1[VALOR TOTAL POR ITEM GD],DETALLE_GD_1[CODIGO],PRODUCTOS[[#This Row],[CODIGO]])</f>
        <v>1681108</v>
      </c>
      <c r="V128" s="3">
        <f>+IFERROR(PRODUCTOS[[#This Row],[PRECIO DE COMPRA]]/PRODUCTOS[[#This Row],[CANT. COMPRADA]],"")</f>
        <v>2259.5537634408602</v>
      </c>
      <c r="W128" s="3">
        <f>+IFERROR(PRODUCTOS[[#This Row],[PRECIO COMPRA UNITARIO]]*PRODUCTOS[[#This Row],[PPTO FALTANTE]],"")</f>
        <v>8340464.851612905</v>
      </c>
      <c r="X128" s="7">
        <f>+IFERROR(PRODUCTOS[[#This Row],[PROYECCION COMPRA]]/PRODUCTOS[[#This Row],[PPTO TOTAL]]-1,"")</f>
        <v>-0.15532123347850424</v>
      </c>
      <c r="Y128" s="3">
        <f>+IFERROR((PRODUCTOS[[#This Row],[CANT X MODULO]]*704)-PRODUCTOS[[#This Row],[CANT. COMPRADA]],"")</f>
        <v>3691.2000000000007</v>
      </c>
      <c r="Z128" s="17">
        <f>+IFERROR(PRODUCTOS[[#This Row],[CANT. COMPRADA]]/PRODUCTOS[[#This Row],[PPTO FALTANTE]],"")</f>
        <v>0.2015604681404421</v>
      </c>
      <c r="AA128" s="3">
        <f>+IFERROR(PRODUCTOS[[#This Row],[PROYECCION COMPRA]]-(PRODUCTOS[[#This Row],[PPTO FALTANTE]]*PRODUCTOS[[#This Row],[PPTO]]),"")</f>
        <v>122712.52451530378</v>
      </c>
      <c r="AB128" s="3">
        <f>+_xlfn.XLOOKUP(PRODUCTOS[[#This Row],[CODIGO]],DETALLE_GD_1[CODIGO],DETALLE_GD_1[VALOR PPTO],"",0)</f>
        <v>2226.3090999999999</v>
      </c>
      <c r="AC128" s="3">
        <f>+AB128-PRODUCTOS[[#This Row],[PPTO_ACTUALIZADO]]</f>
        <v>-4.799999987881165E-5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3550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3550</v>
      </c>
      <c r="T129" s="3">
        <f>+IFERROR(PRODUCTOS[[#This Row],[CANTIDAD RECIBIDA]]/PRODUCTOS[[#This Row],[CANT X MODULO]],"")</f>
        <v>116.58456486042692</v>
      </c>
      <c r="U129" s="3">
        <f>+SUMIFS(DETALLE_GD_1[VALOR TOTAL POR ITEM GD],DETALLE_GD_1[CODIGO],PRODUCTOS[[#This Row],[CODIGO]])</f>
        <v>125167</v>
      </c>
      <c r="V129" s="3">
        <f>+IFERROR(PRODUCTOS[[#This Row],[PRECIO DE COMPRA]]/PRODUCTOS[[#This Row],[CANT. COMPRADA]],"")</f>
        <v>35.258309859154927</v>
      </c>
      <c r="W129" s="3">
        <f>+IFERROR(PRODUCTOS[[#This Row],[PRECIO COMPRA UNITARIO]]*PRODUCTOS[[#This Row],[PPTO FALTANTE]],"")</f>
        <v>630658.33678873244</v>
      </c>
      <c r="X129" s="7">
        <f>+IFERROR(PRODUCTOS[[#This Row],[PROYECCION COMPRA]]/PRODUCTOS[[#This Row],[PPTO TOTAL]]-1,"")</f>
        <v>-0.16416055805874319</v>
      </c>
      <c r="Y129" s="3">
        <f>+IFERROR((PRODUCTOS[[#This Row],[CANT X MODULO]]*704)-PRODUCTOS[[#This Row],[CANT. COMPRADA]],"")</f>
        <v>17886.800000000003</v>
      </c>
      <c r="Z129" s="17">
        <f>+IFERROR(PRODUCTOS[[#This Row],[CANT. COMPRADA]]/PRODUCTOS[[#This Row],[PPTO FALTANTE]],"")</f>
        <v>0.19847038039224452</v>
      </c>
      <c r="AA129" s="3">
        <f>+IFERROR(PRODUCTOS[[#This Row],[PROYECCION COMPRA]]-(PRODUCTOS[[#This Row],[PPTO FALTANTE]]*PRODUCTOS[[#This Row],[PPTO]]),"")</f>
        <v>1088.4092607323546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61</v>
      </c>
      <c r="T130" s="3">
        <f>+IFERROR(PRODUCTOS[[#This Row],[CANTIDAD RECIBIDA]]/PRODUCTOS[[#This Row],[CANT X MODULO]],"")</f>
        <v>116.19047619047619</v>
      </c>
      <c r="U130" s="3">
        <f>+SUMIFS(DETALLE_GD_1[VALOR TOTAL POR ITEM GD],DETALLE_GD_1[CODIGO],PRODUCTOS[[#This Row],[CODIGO]])</f>
        <v>186197</v>
      </c>
      <c r="V130" s="3">
        <f>+IFERROR(PRODUCTOS[[#This Row],[PRECIO DE COMPRA]]/PRODUCTOS[[#This Row],[CANT. COMPRADA]],"")</f>
        <v>3052.4098360655739</v>
      </c>
      <c r="W130" s="3">
        <f>+IFERROR(PRODUCTOS[[#This Row],[PRECIO COMPRA UNITARIO]]*PRODUCTOS[[#This Row],[PPTO FALTANTE]],"")</f>
        <v>941973.67540983623</v>
      </c>
      <c r="X130" s="7">
        <f>+IFERROR(PRODUCTOS[[#This Row],[PROYECCION COMPRA]]/PRODUCTOS[[#This Row],[PPTO TOTAL]]-1,"")</f>
        <v>-0.21280440720821192</v>
      </c>
      <c r="Y130" s="3">
        <f>+IFERROR((PRODUCTOS[[#This Row],[CANT X MODULO]]*704)-PRODUCTOS[[#This Row],[CANT. COMPRADA]],"")</f>
        <v>308.60000000000002</v>
      </c>
      <c r="Z130" s="17">
        <f>+IFERROR(PRODUCTOS[[#This Row],[CANT. COMPRADA]]/PRODUCTOS[[#This Row],[PPTO FALTANTE]],"")</f>
        <v>0.19766688269604665</v>
      </c>
      <c r="AA130" s="3">
        <f>+IFERROR(PRODUCTOS[[#This Row],[PROYECCION COMPRA]]-(PRODUCTOS[[#This Row],[PPTO FALTANTE]]*PRODUCTOS[[#This Row],[PPTO]]),"")</f>
        <v>-57151.888919963851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407427</v>
      </c>
      <c r="B131" t="s">
        <v>172</v>
      </c>
      <c r="C131">
        <v>0</v>
      </c>
      <c r="D131" t="s">
        <v>240</v>
      </c>
      <c r="E131" t="s">
        <v>399</v>
      </c>
      <c r="F131" s="2">
        <v>22557.545454999999</v>
      </c>
      <c r="G131" s="6" t="s">
        <v>36</v>
      </c>
      <c r="H131" s="2">
        <v>22557.545454999999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0.105</v>
      </c>
      <c r="M131" s="2">
        <f>+IFERROR(PRODUCTOS[[#This Row],[PPTO]]*PRODUCTOS[[#This Row],[CANT X MODULO]],"")</f>
        <v>2368.5422727749997</v>
      </c>
      <c r="N131" s="2">
        <f>+IFERROR(PRODUCTOS[[#This Row],[PPTO X MODULO]]*32,"")</f>
        <v>75793.35272879999</v>
      </c>
      <c r="O131" s="2">
        <f>+IFERROR(PRODUCTOS[[#This Row],[PPTO X TORRE]]*22,"")</f>
        <v>1667453.7600335998</v>
      </c>
      <c r="P131" s="3">
        <f>+IFERROR(PRODUCTOS[[#This Row],[CANT X MODULO]]*702,"")</f>
        <v>73.709999999999994</v>
      </c>
      <c r="Q131" s="3">
        <f>+SUMIFS(DETALLE_GD_1[CANTIDAD SOLICITADA],DETALLE_GD_1[CODIGO],PRODUCTOS[[#This Row],[CODIGO]])</f>
        <v>12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12</v>
      </c>
      <c r="T131" s="3">
        <f>+IFERROR(PRODUCTOS[[#This Row],[CANTIDAD RECIBIDA]]/PRODUCTOS[[#This Row],[CANT X MODULO]],"")</f>
        <v>114.28571428571429</v>
      </c>
      <c r="U131" s="3">
        <f>+SUMIFS(DETALLE_GD_1[VALOR TOTAL POR ITEM GD],DETALLE_GD_1[CODIGO],PRODUCTOS[[#This Row],[CODIGO]])</f>
        <v>270692</v>
      </c>
      <c r="V131" s="3">
        <f>+IFERROR(PRODUCTOS[[#This Row],[PRECIO DE COMPRA]]/PRODUCTOS[[#This Row],[CANT. COMPRADA]],"")</f>
        <v>22557.666666666668</v>
      </c>
      <c r="W131" s="3">
        <f>+IFERROR(PRODUCTOS[[#This Row],[PRECIO COMPRA UNITARIO]]*PRODUCTOS[[#This Row],[PPTO FALTANTE]],"")</f>
        <v>1396770.7200000002</v>
      </c>
      <c r="X131" s="7">
        <f>+IFERROR(PRODUCTOS[[#This Row],[PROYECCION COMPRA]]/PRODUCTOS[[#This Row],[PPTO TOTAL]]-1,"")</f>
        <v>-0.16233316120750796</v>
      </c>
      <c r="Y131" s="3">
        <f>+IFERROR((PRODUCTOS[[#This Row],[CANT X MODULO]]*704)-PRODUCTOS[[#This Row],[CANT. COMPRADA]],"")</f>
        <v>61.92</v>
      </c>
      <c r="Z131" s="17">
        <f>+IFERROR(PRODUCTOS[[#This Row],[CANT. COMPRADA]]/PRODUCTOS[[#This Row],[PPTO FALTANTE]],"")</f>
        <v>0.19379844961240308</v>
      </c>
      <c r="AA131" s="3">
        <f>+IFERROR(PRODUCTOS[[#This Row],[PROYECCION COMPRA]]-(PRODUCTOS[[#This Row],[PPTO FALTANTE]]*PRODUCTOS[[#This Row],[PPTO]]),"")</f>
        <v>7.5054264001082629</v>
      </c>
      <c r="AB131" s="3">
        <f>+_xlfn.XLOOKUP(PRODUCTOS[[#This Row],[CODIGO]],DETALLE_GD_1[CODIGO],DETALLE_GD_1[VALOR PPTO],"",0)</f>
        <v>22557.5455</v>
      </c>
      <c r="AC131" s="3">
        <f>+AB131-PRODUCTOS[[#This Row],[PPTO_ACTUALIZADO]]</f>
        <v>4.5000000682193786E-5</v>
      </c>
    </row>
    <row r="132" spans="1:29" hidden="1" x14ac:dyDescent="0.25">
      <c r="A132">
        <v>704022</v>
      </c>
      <c r="B132" t="s">
        <v>330</v>
      </c>
      <c r="C132" t="s">
        <v>669</v>
      </c>
      <c r="D132" t="s">
        <v>240</v>
      </c>
      <c r="E132" t="s">
        <v>402</v>
      </c>
      <c r="F132" s="2">
        <v>306</v>
      </c>
      <c r="G132" s="6" t="s">
        <v>31</v>
      </c>
      <c r="H132" s="2">
        <v>306.00000000000006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14.175000000000001</v>
      </c>
      <c r="M132" s="2">
        <f>+IFERROR(PRODUCTOS[[#This Row],[PPTO]]*PRODUCTOS[[#This Row],[CANT X MODULO]],"")</f>
        <v>4337.55</v>
      </c>
      <c r="N132" s="2">
        <f>+IFERROR(PRODUCTOS[[#This Row],[PPTO X MODULO]]*32,"")</f>
        <v>138801.60000000001</v>
      </c>
      <c r="O132" s="2">
        <f>+IFERROR(PRODUCTOS[[#This Row],[PPTO X TORRE]]*22,"")</f>
        <v>3053635.2</v>
      </c>
      <c r="P132" s="3">
        <f>+IFERROR(PRODUCTOS[[#This Row],[CANT X MODULO]]*702,"")</f>
        <v>9950.85</v>
      </c>
      <c r="Q132" s="3">
        <f>+SUMIFS(DETALLE_GD_1[CANTIDAD SOLICITADA],DETALLE_GD_1[CODIGO],PRODUCTOS[[#This Row],[CODIGO]])</f>
        <v>1610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1610</v>
      </c>
      <c r="T132" s="3">
        <f>+IFERROR(PRODUCTOS[[#This Row],[CANTIDAD RECIBIDA]]/PRODUCTOS[[#This Row],[CANT X MODULO]],"")</f>
        <v>113.58024691358024</v>
      </c>
      <c r="U132" s="3">
        <f>+SUMIFS(DETALLE_GD_1[VALOR TOTAL POR ITEM GD],DETALLE_GD_1[CODIGO],PRODUCTOS[[#This Row],[CODIGO]])</f>
        <v>416003</v>
      </c>
      <c r="V132" s="3">
        <f>+IFERROR(PRODUCTOS[[#This Row],[PRECIO DE COMPRA]]/PRODUCTOS[[#This Row],[CANT. COMPRADA]],"")</f>
        <v>258.38695652173914</v>
      </c>
      <c r="W132" s="3">
        <f>+IFERROR(PRODUCTOS[[#This Row],[PRECIO COMPRA UNITARIO]]*PRODUCTOS[[#This Row],[PPTO FALTANTE]],"")</f>
        <v>2162492.1165217394</v>
      </c>
      <c r="X132" s="7">
        <f>+IFERROR(PRODUCTOS[[#This Row],[PROYECCION COMPRA]]/PRODUCTOS[[#This Row],[PPTO TOTAL]]-1,"")</f>
        <v>-0.29183023678737419</v>
      </c>
      <c r="Y132" s="3">
        <f>+IFERROR((PRODUCTOS[[#This Row],[CANT X MODULO]]*704)-PRODUCTOS[[#This Row],[CANT. COMPRADA]],"")</f>
        <v>8369.2000000000007</v>
      </c>
      <c r="Z132" s="17">
        <f>+IFERROR(PRODUCTOS[[#This Row],[CANT. COMPRADA]]/PRODUCTOS[[#This Row],[PPTO FALTANTE]],"")</f>
        <v>0.19237203077952492</v>
      </c>
      <c r="AA132" s="3">
        <f>+IFERROR(PRODUCTOS[[#This Row],[PROYECCION COMPRA]]-(PRODUCTOS[[#This Row],[PPTO FALTANTE]]*PRODUCTOS[[#This Row],[PPTO]]),"")</f>
        <v>-398483.08347826079</v>
      </c>
      <c r="AB132" s="3">
        <f>+_xlfn.XLOOKUP(PRODUCTOS[[#This Row],[CODIGO]],DETALLE_GD_1[CODIGO],DETALLE_GD_1[VALOR PPTO],"",0)</f>
        <v>306</v>
      </c>
      <c r="AC132" s="3">
        <f>+AB132-PRODUCTOS[[#This Row],[PPTO_ACTUALIZADO]]</f>
        <v>0</v>
      </c>
    </row>
    <row r="133" spans="1:29" hidden="1" x14ac:dyDescent="0.25">
      <c r="A133">
        <v>705028</v>
      </c>
      <c r="B133" t="s">
        <v>72</v>
      </c>
      <c r="C133" t="s">
        <v>590</v>
      </c>
      <c r="D133" t="s">
        <v>240</v>
      </c>
      <c r="E133" t="s">
        <v>402</v>
      </c>
      <c r="F133" s="2">
        <v>22927.086207</v>
      </c>
      <c r="G133" s="6" t="s">
        <v>18</v>
      </c>
      <c r="H133" s="2">
        <v>22927.086207</v>
      </c>
      <c r="I133" t="b">
        <v>1</v>
      </c>
      <c r="J133" t="str">
        <f>+_xlfn.XLOOKUP(PRODUCTOS[[#This Row],[CODIGO]],P_CRITICOS[CODIGO],P_CRITICOS[DESC CORTA],"",0)</f>
        <v>SIMPLISIMA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3.6749999999999998</v>
      </c>
      <c r="M133" s="2">
        <f>+IFERROR(PRODUCTOS[[#This Row],[PPTO]]*PRODUCTOS[[#This Row],[CANT X MODULO]],"")</f>
        <v>84257.041810725001</v>
      </c>
      <c r="N133" s="2">
        <f>+IFERROR(PRODUCTOS[[#This Row],[PPTO X MODULO]]*32,"")</f>
        <v>2696225.3379432</v>
      </c>
      <c r="O133" s="2">
        <f>+IFERROR(PRODUCTOS[[#This Row],[PPTO X TORRE]]*22,"")</f>
        <v>59316957.4347504</v>
      </c>
      <c r="P133" s="3">
        <f>+IFERROR(PRODUCTOS[[#This Row],[CANT X MODULO]]*702,"")</f>
        <v>2579.85</v>
      </c>
      <c r="Q133" s="3">
        <f>+SUMIFS(DETALLE_GD_1[CANTIDAD SOLICITADA],DETALLE_GD_1[CODIGO],PRODUCTOS[[#This Row],[CODIGO]])</f>
        <v>409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409</v>
      </c>
      <c r="T133" s="3">
        <f>+IFERROR(PRODUCTOS[[#This Row],[CANTIDAD RECIBIDA]]/PRODUCTOS[[#This Row],[CANT X MODULO]],"")</f>
        <v>111.29251700680273</v>
      </c>
      <c r="U133" s="3">
        <f>+SUMIFS(DETALLE_GD_1[VALOR TOTAL POR ITEM GD],DETALLE_GD_1[CODIGO],PRODUCTOS[[#This Row],[CODIGO]])</f>
        <v>9320133</v>
      </c>
      <c r="V133" s="3">
        <f>+IFERROR(PRODUCTOS[[#This Row],[PRECIO DE COMPRA]]/PRODUCTOS[[#This Row],[CANT. COMPRADA]],"")</f>
        <v>22787.611246943765</v>
      </c>
      <c r="W133" s="3">
        <f>+IFERROR(PRODUCTOS[[#This Row],[PRECIO COMPRA UNITARIO]]*PRODUCTOS[[#This Row],[PPTO FALTANTE]],"")</f>
        <v>49635974.818092905</v>
      </c>
      <c r="X133" s="7">
        <f>+IFERROR(PRODUCTOS[[#This Row],[PROYECCION COMPRA]]/PRODUCTOS[[#This Row],[PPTO TOTAL]]-1,"")</f>
        <v>-0.16320767340952591</v>
      </c>
      <c r="Y133" s="3">
        <f>+IFERROR((PRODUCTOS[[#This Row],[CANT X MODULO]]*704)-PRODUCTOS[[#This Row],[CANT. COMPRADA]],"")</f>
        <v>2178.1999999999998</v>
      </c>
      <c r="Z133" s="17">
        <f>+IFERROR(PRODUCTOS[[#This Row],[CANT. COMPRADA]]/PRODUCTOS[[#This Row],[PPTO FALTANTE]],"")</f>
        <v>0.18776971811587551</v>
      </c>
      <c r="AA133" s="3">
        <f>+IFERROR(PRODUCTOS[[#This Row],[PROYECCION COMPRA]]-(PRODUCTOS[[#This Row],[PPTO FALTANTE]]*PRODUCTOS[[#This Row],[PPTO]]),"")</f>
        <v>-303804.35799448937</v>
      </c>
      <c r="AB133" s="3">
        <f>+_xlfn.XLOOKUP(PRODUCTOS[[#This Row],[CODIGO]],DETALLE_GD_1[CODIGO],DETALLE_GD_1[VALOR PPTO],"",0)</f>
        <v>22927.086200000002</v>
      </c>
      <c r="AC133" s="3">
        <f>+AB133-PRODUCTOS[[#This Row],[PPTO_ACTUALIZADO]]</f>
        <v>-6.999998731771484E-6</v>
      </c>
    </row>
    <row r="134" spans="1:29" hidden="1" x14ac:dyDescent="0.25">
      <c r="A134">
        <v>408088</v>
      </c>
      <c r="B134" t="s">
        <v>109</v>
      </c>
      <c r="C134" t="s">
        <v>614</v>
      </c>
      <c r="D134" t="s">
        <v>240</v>
      </c>
      <c r="E134" t="s">
        <v>399</v>
      </c>
      <c r="F134" s="2">
        <v>17500.092714999999</v>
      </c>
      <c r="G134" s="6" t="s">
        <v>36</v>
      </c>
      <c r="H134" s="2">
        <v>17500.092714999999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0.126</v>
      </c>
      <c r="M134" s="2">
        <f>+IFERROR(PRODUCTOS[[#This Row],[PPTO]]*PRODUCTOS[[#This Row],[CANT X MODULO]],"")</f>
        <v>2205.0116820899998</v>
      </c>
      <c r="N134" s="2">
        <f>+IFERROR(PRODUCTOS[[#This Row],[PPTO X MODULO]]*32,"")</f>
        <v>70560.373826879993</v>
      </c>
      <c r="O134" s="2">
        <f>+IFERROR(PRODUCTOS[[#This Row],[PPTO X TORRE]]*22,"")</f>
        <v>1552328.2241913599</v>
      </c>
      <c r="P134" s="3">
        <f>+IFERROR(PRODUCTOS[[#This Row],[CANT X MODULO]]*702,"")</f>
        <v>88.451999999999998</v>
      </c>
      <c r="Q134" s="3">
        <f>+SUMIFS(DETALLE_GD_1[CANTIDAD SOLICITADA],DETALLE_GD_1[CODIGO],PRODUCTOS[[#This Row],[CODIGO]])</f>
        <v>14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14</v>
      </c>
      <c r="T134" s="3">
        <f>+IFERROR(PRODUCTOS[[#This Row],[CANTIDAD RECIBIDA]]/PRODUCTOS[[#This Row],[CANT X MODULO]],"")</f>
        <v>111.11111111111111</v>
      </c>
      <c r="U134" s="3">
        <f>+SUMIFS(DETALLE_GD_1[VALOR TOTAL POR ITEM GD],DETALLE_GD_1[CODIGO],PRODUCTOS[[#This Row],[CODIGO]])</f>
        <v>245000</v>
      </c>
      <c r="V134" s="3">
        <f>+IFERROR(PRODUCTOS[[#This Row],[PRECIO DE COMPRA]]/PRODUCTOS[[#This Row],[CANT. COMPRADA]],"")</f>
        <v>17500</v>
      </c>
      <c r="W134" s="3">
        <f>+IFERROR(PRODUCTOS[[#This Row],[PRECIO COMPRA UNITARIO]]*PRODUCTOS[[#This Row],[PPTO FALTANTE]],"")</f>
        <v>1307320.0000000002</v>
      </c>
      <c r="X134" s="7">
        <f>+IFERROR(PRODUCTOS[[#This Row],[PROYECCION COMPRA]]/PRODUCTOS[[#This Row],[PPTO TOTAL]]-1,"")</f>
        <v>-0.15783274463040164</v>
      </c>
      <c r="Y134" s="3">
        <f>+IFERROR((PRODUCTOS[[#This Row],[CANT X MODULO]]*704)-PRODUCTOS[[#This Row],[CANT. COMPRADA]],"")</f>
        <v>74.704000000000008</v>
      </c>
      <c r="Z134" s="17">
        <f>+IFERROR(PRODUCTOS[[#This Row],[CANT. COMPRADA]]/PRODUCTOS[[#This Row],[PPTO FALTANTE]],"")</f>
        <v>0.1874062968515742</v>
      </c>
      <c r="AA134" s="3">
        <f>+IFERROR(PRODUCTOS[[#This Row],[PROYECCION COMPRA]]-(PRODUCTOS[[#This Row],[PPTO FALTANTE]]*PRODUCTOS[[#This Row],[PPTO]]),"")</f>
        <v>-6.9261813599150628</v>
      </c>
      <c r="AB134" s="3">
        <f>+_xlfn.XLOOKUP(PRODUCTOS[[#This Row],[CODIGO]],DETALLE_GD_1[CODIGO],DETALLE_GD_1[VALOR PPTO],"",0)</f>
        <v>17500.092700000001</v>
      </c>
      <c r="AC134" s="3">
        <f>+AB134-PRODUCTOS[[#This Row],[PPTO_ACTUALIZADO]]</f>
        <v>-1.4999997802078724E-5</v>
      </c>
    </row>
    <row r="135" spans="1:29" hidden="1" x14ac:dyDescent="0.25">
      <c r="A135">
        <v>412302</v>
      </c>
      <c r="B135" t="s">
        <v>165</v>
      </c>
      <c r="C135">
        <v>0</v>
      </c>
      <c r="D135" t="s">
        <v>240</v>
      </c>
      <c r="E135" t="s">
        <v>399</v>
      </c>
      <c r="F135" s="2">
        <v>4742.4586669999999</v>
      </c>
      <c r="G135" s="6" t="s">
        <v>31</v>
      </c>
      <c r="H135" s="2">
        <v>4742.4586669999999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1.05</v>
      </c>
      <c r="M135" s="2">
        <f>+IFERROR(PRODUCTOS[[#This Row],[PPTO]]*PRODUCTOS[[#This Row],[CANT X MODULO]],"")</f>
        <v>4979.5816003500004</v>
      </c>
      <c r="N135" s="2">
        <f>+IFERROR(PRODUCTOS[[#This Row],[PPTO X MODULO]]*32,"")</f>
        <v>159346.61121120001</v>
      </c>
      <c r="O135" s="2">
        <f>+IFERROR(PRODUCTOS[[#This Row],[PPTO X TORRE]]*22,"")</f>
        <v>3505625.4466464003</v>
      </c>
      <c r="P135" s="3">
        <f>+IFERROR(PRODUCTOS[[#This Row],[CANT X MODULO]]*702,"")</f>
        <v>737.1</v>
      </c>
      <c r="Q135" s="3">
        <f>+SUMIFS(DETALLE_GD_1[CANTIDAD SOLICITADA],DETALLE_GD_1[CODIGO],PRODUCTOS[[#This Row],[CODIGO]])</f>
        <v>115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115</v>
      </c>
      <c r="T135" s="3">
        <f>+IFERROR(PRODUCTOS[[#This Row],[CANTIDAD RECIBIDA]]/PRODUCTOS[[#This Row],[CANT X MODULO]],"")</f>
        <v>109.52380952380952</v>
      </c>
      <c r="U135" s="3">
        <f>+SUMIFS(DETALLE_GD_1[VALOR TOTAL POR ITEM GD],DETALLE_GD_1[CODIGO],PRODUCTOS[[#This Row],[CODIGO]])</f>
        <v>545384</v>
      </c>
      <c r="V135" s="3">
        <f>+IFERROR(PRODUCTOS[[#This Row],[PRECIO DE COMPRA]]/PRODUCTOS[[#This Row],[CANT. COMPRADA]],"")</f>
        <v>4742.4695652173914</v>
      </c>
      <c r="W135" s="3">
        <f>+IFERROR(PRODUCTOS[[#This Row],[PRECIO COMPRA UNITARIO]]*PRODUCTOS[[#This Row],[PPTO FALTANTE]],"")</f>
        <v>2960249.502608696</v>
      </c>
      <c r="X135" s="7">
        <f>+IFERROR(PRODUCTOS[[#This Row],[PROYECCION COMPRA]]/PRODUCTOS[[#This Row],[PPTO TOTAL]]-1,"")</f>
        <v>-0.15557165257327454</v>
      </c>
      <c r="Y135" s="3">
        <f>+IFERROR((PRODUCTOS[[#This Row],[CANT X MODULO]]*704)-PRODUCTOS[[#This Row],[CANT. COMPRADA]],"")</f>
        <v>624.20000000000005</v>
      </c>
      <c r="Z135" s="17">
        <f>+IFERROR(PRODUCTOS[[#This Row],[CANT. COMPRADA]]/PRODUCTOS[[#This Row],[PPTO FALTANTE]],"")</f>
        <v>0.18423582185197052</v>
      </c>
      <c r="AA135" s="3">
        <f>+IFERROR(PRODUCTOS[[#This Row],[PROYECCION COMPRA]]-(PRODUCTOS[[#This Row],[PPTO FALTANTE]]*PRODUCTOS[[#This Row],[PPTO]]),"")</f>
        <v>6.802667296025902</v>
      </c>
      <c r="AB135" s="3">
        <f>+_xlfn.XLOOKUP(PRODUCTOS[[#This Row],[CODIGO]],DETALLE_GD_1[CODIGO],DETALLE_GD_1[VALOR PPTO],"",0)</f>
        <v>4742.4587000000001</v>
      </c>
      <c r="AC135" s="3">
        <f>+AB135-PRODUCTOS[[#This Row],[PPTO_ACTUALIZADO]]</f>
        <v>3.3000000257743523E-5</v>
      </c>
    </row>
    <row r="136" spans="1:29" hidden="1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72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72</v>
      </c>
      <c r="T136" s="3">
        <f>+IFERROR(PRODUCTOS[[#This Row],[CANTIDAD RECIBIDA]]/PRODUCTOS[[#This Row],[CANT X MODULO]],"")</f>
        <v>104.60048426150121</v>
      </c>
      <c r="U136" s="3">
        <f>+SUMIFS(DETALLE_GD_1[VALOR TOTAL POR ITEM GD],DETALLE_GD_1[CODIGO],PRODUCTOS[[#This Row],[CODIGO]])</f>
        <v>4221794</v>
      </c>
      <c r="V136" s="3">
        <f>+IFERROR(PRODUCTOS[[#This Row],[PRECIO DE COMPRA]]/PRODUCTOS[[#This Row],[CANT. COMPRADA]],"")</f>
        <v>58636.027777777781</v>
      </c>
      <c r="W136" s="3">
        <f>+IFERROR(PRODUCTOS[[#This Row],[PRECIO COMPRA UNITARIO]]*PRODUCTOS[[#This Row],[PPTO FALTANTE]],"")</f>
        <v>24192443.24740741</v>
      </c>
      <c r="X136" s="7">
        <f>+IFERROR(PRODUCTOS[[#This Row],[PROYECCION COMPRA]]/PRODUCTOS[[#This Row],[PPTO TOTAL]]-1,"")</f>
        <v>-0.10624076631901958</v>
      </c>
      <c r="Y136" s="3">
        <f>+IFERROR((PRODUCTOS[[#This Row],[CANT X MODULO]]*704)-PRODUCTOS[[#This Row],[CANT. COMPRADA]],"")</f>
        <v>412.5866666666667</v>
      </c>
      <c r="Z136" s="17">
        <f>+IFERROR(PRODUCTOS[[#This Row],[CANT. COMPRADA]]/PRODUCTOS[[#This Row],[PPTO FALTANTE]],"")</f>
        <v>0.17450879007238881</v>
      </c>
      <c r="AA136" s="3">
        <f>+IFERROR(PRODUCTOS[[#This Row],[PROYECCION COMPRA]]-(PRODUCTOS[[#This Row],[PPTO FALTANTE]]*PRODUCTOS[[#This Row],[PPTO]]),"")</f>
        <v>1146052.6661897004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hidden="1" x14ac:dyDescent="0.25">
      <c r="A137">
        <v>412280</v>
      </c>
      <c r="B137" t="s">
        <v>40</v>
      </c>
      <c r="C137" t="s">
        <v>552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798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798</v>
      </c>
      <c r="T137" s="3">
        <f>+IFERROR(PRODUCTOS[[#This Row],[CANTIDAD RECIBIDA]]/PRODUCTOS[[#This Row],[CANT X MODULO]],"")</f>
        <v>101.33333333333333</v>
      </c>
      <c r="U137" s="3">
        <f>+SUMIFS(DETALLE_GD_1[VALOR TOTAL POR ITEM GD],DETALLE_GD_1[CODIGO],PRODUCTOS[[#This Row],[CODIGO]])</f>
        <v>31293935</v>
      </c>
      <c r="V137" s="3">
        <f>+IFERROR(PRODUCTOS[[#This Row],[PRECIO DE COMPRA]]/PRODUCTOS[[#This Row],[CANT. COMPRADA]],"")</f>
        <v>39215.45739348371</v>
      </c>
      <c r="W137" s="3">
        <f>+IFERROR(PRODUCTOS[[#This Row],[PRECIO COMPRA UNITARIO]]*PRODUCTOS[[#This Row],[PPTO FALTANTE]],"")</f>
        <v>186116560.78947368</v>
      </c>
      <c r="X137" s="7">
        <f>+IFERROR(PRODUCTOS[[#This Row],[PROYECCION COMPRA]]/PRODUCTOS[[#This Row],[PPTO TOTAL]]-1,"")</f>
        <v>-0.16079105862364274</v>
      </c>
      <c r="Y137" s="3">
        <f>+IFERROR((PRODUCTOS[[#This Row],[CANT X MODULO]]*704)-PRODUCTOS[[#This Row],[CANT. COMPRADA]],"")</f>
        <v>4746</v>
      </c>
      <c r="Z137" s="17">
        <f>+IFERROR(PRODUCTOS[[#This Row],[CANT. COMPRADA]]/PRODUCTOS[[#This Row],[PPTO FALTANTE]],"")</f>
        <v>0.16814159292035399</v>
      </c>
      <c r="AA137" s="3">
        <f>+IFERROR(PRODUCTOS[[#This Row],[PROYECCION COMPRA]]-(PRODUCTOS[[#This Row],[PPTO FALTANTE]]*PRODUCTOS[[#This Row],[PPTO]]),"")</f>
        <v>-3737297.9719043076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hidden="1" x14ac:dyDescent="0.25">
      <c r="A138">
        <v>304101</v>
      </c>
      <c r="B138" t="s">
        <v>17</v>
      </c>
      <c r="C138" t="s">
        <v>535</v>
      </c>
      <c r="D138" t="s">
        <v>240</v>
      </c>
      <c r="E138" t="s">
        <v>401</v>
      </c>
      <c r="F138" s="2">
        <v>9657.5879499999992</v>
      </c>
      <c r="G138" s="6" t="s">
        <v>18</v>
      </c>
      <c r="H138" s="2">
        <v>9657.5879500000046</v>
      </c>
      <c r="I138" t="b">
        <v>1</v>
      </c>
      <c r="J138" t="str">
        <f>+_xlfn.XLOOKUP(PRODUCTOS[[#This Row],[CODIGO]],P_CRITICOS[CODIGO],P_CRITICOS[DESC CORTA],"",0)</f>
        <v>OSB 9.5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47.643749999999976</v>
      </c>
      <c r="M138" s="2">
        <f>+IFERROR(PRODUCTOS[[#This Row],[PPTO]]*PRODUCTOS[[#This Row],[CANT X MODULO]],"")</f>
        <v>460123.70589281223</v>
      </c>
      <c r="N138" s="2">
        <f>+IFERROR(PRODUCTOS[[#This Row],[PPTO X MODULO]]*32,"")</f>
        <v>14723958.588569991</v>
      </c>
      <c r="O138" s="2">
        <f>+IFERROR(PRODUCTOS[[#This Row],[PPTO X TORRE]]*22,"")</f>
        <v>323927088.94853979</v>
      </c>
      <c r="P138" s="3">
        <f>+IFERROR(PRODUCTOS[[#This Row],[CANT X MODULO]]*702,"")</f>
        <v>33445.912499999984</v>
      </c>
      <c r="Q138" s="3">
        <f>+SUMIFS(DETALLE_GD_1[CANTIDAD SOLICITADA],DETALLE_GD_1[CODIGO],PRODUCTOS[[#This Row],[CODIGO]])</f>
        <v>4801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4801</v>
      </c>
      <c r="T138" s="3">
        <f>+IFERROR(PRODUCTOS[[#This Row],[CANTIDAD RECIBIDA]]/PRODUCTOS[[#This Row],[CANT X MODULO]],"")</f>
        <v>100.76872622327173</v>
      </c>
      <c r="U138" s="3">
        <f>+SUMIFS(DETALLE_GD_1[VALOR TOTAL POR ITEM GD],DETALLE_GD_1[CODIGO],PRODUCTOS[[#This Row],[CODIGO]])</f>
        <v>46341721</v>
      </c>
      <c r="V138" s="3">
        <f>+IFERROR(PRODUCTOS[[#This Row],[PRECIO DE COMPRA]]/PRODUCTOS[[#This Row],[CANT. COMPRADA]],"")</f>
        <v>9652.5142678608627</v>
      </c>
      <c r="W138" s="3">
        <f>+IFERROR(PRODUCTOS[[#This Row],[PRECIO COMPRA UNITARIO]]*PRODUCTOS[[#This Row],[PPTO FALTANTE]],"")</f>
        <v>277415190.56117457</v>
      </c>
      <c r="X138" s="7">
        <f>+IFERROR(PRODUCTOS[[#This Row],[PROYECCION COMPRA]]/PRODUCTOS[[#This Row],[PPTO TOTAL]]-1,"")</f>
        <v>-0.14358755403366175</v>
      </c>
      <c r="Y138" s="3">
        <f>+IFERROR((PRODUCTOS[[#This Row],[CANT X MODULO]]*704)-PRODUCTOS[[#This Row],[CANT. COMPRADA]],"")</f>
        <v>28740.199999999983</v>
      </c>
      <c r="Z138" s="17">
        <f>+IFERROR(PRODUCTOS[[#This Row],[CANT. COMPRADA]]/PRODUCTOS[[#This Row],[PPTO FALTANTE]],"")</f>
        <v>0.16704824601081422</v>
      </c>
      <c r="AA138" s="3">
        <f>+IFERROR(PRODUCTOS[[#This Row],[PROYECCION COMPRA]]-(PRODUCTOS[[#This Row],[PPTO FALTANTE]]*PRODUCTOS[[#This Row],[PPTO]]),"")</f>
        <v>-145818.63941526413</v>
      </c>
      <c r="AB138" s="3">
        <f>+_xlfn.XLOOKUP(PRODUCTOS[[#This Row],[CODIGO]],DETALLE_GD_1[CODIGO],DETALLE_GD_1[VALOR PPTO],"",0)</f>
        <v>9657.5879999999997</v>
      </c>
      <c r="AC138" s="3">
        <f>+AB138-PRODUCTOS[[#This Row],[PPTO_ACTUALIZADO]]</f>
        <v>4.9999995098914951E-5</v>
      </c>
    </row>
    <row r="139" spans="1:29" hidden="1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2315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2315</v>
      </c>
      <c r="T139" s="3">
        <f>+IFERROR(PRODUCTOS[[#This Row],[CANTIDAD RECIBIDA]]/PRODUCTOS[[#This Row],[CANT X MODULO]],"")</f>
        <v>99.470422051067175</v>
      </c>
      <c r="U139" s="3">
        <f>+SUMIFS(DETALLE_GD_1[VALOR TOTAL POR ITEM GD],DETALLE_GD_1[CODIGO],PRODUCTOS[[#This Row],[CODIGO]])</f>
        <v>34768107</v>
      </c>
      <c r="V139" s="3">
        <f>+IFERROR(PRODUCTOS[[#This Row],[PRECIO DE COMPRA]]/PRODUCTOS[[#This Row],[CANT. COMPRADA]],"")</f>
        <v>15018.620734341253</v>
      </c>
      <c r="W139" s="3">
        <f>+IFERROR(PRODUCTOS[[#This Row],[PRECIO COMPRA UNITARIO]]*PRODUCTOS[[#This Row],[PPTO FALTANTE]],"")</f>
        <v>211302501.96387741</v>
      </c>
      <c r="X139" s="7">
        <f>+IFERROR(PRODUCTOS[[#This Row],[PROYECCION COMPRA]]/PRODUCTOS[[#This Row],[PPTO TOTAL]]-1,"")</f>
        <v>-0.13919426285914227</v>
      </c>
      <c r="Y139" s="3">
        <f>+IFERROR((PRODUCTOS[[#This Row],[CANT X MODULO]]*704)-PRODUCTOS[[#This Row],[CANT. COMPRADA]],"")</f>
        <v>14069.368000000006</v>
      </c>
      <c r="Z139" s="17">
        <f>+IFERROR(PRODUCTOS[[#This Row],[CANT. COMPRADA]]/PRODUCTOS[[#This Row],[PPTO FALTANTE]],"")</f>
        <v>0.16454186143968932</v>
      </c>
      <c r="AA139" s="3">
        <f>+IFERROR(PRODUCTOS[[#This Row],[PROYECCION COMPRA]]-(PRODUCTOS[[#This Row],[PPTO FALTANTE]]*PRODUCTOS[[#This Row],[PPTO]]),"")</f>
        <v>515230.58787733316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hidden="1" x14ac:dyDescent="0.25">
      <c r="A140">
        <v>1901008</v>
      </c>
      <c r="B140" t="s">
        <v>278</v>
      </c>
      <c r="C140" t="s">
        <v>540</v>
      </c>
      <c r="D140" t="s">
        <v>240</v>
      </c>
      <c r="E140" t="s">
        <v>404</v>
      </c>
      <c r="F140" s="2">
        <v>2112.795779</v>
      </c>
      <c r="G140" s="6" t="s">
        <v>26</v>
      </c>
      <c r="H140" s="2">
        <v>2112.795779</v>
      </c>
      <c r="I140" t="b">
        <v>1</v>
      </c>
      <c r="J140" t="str">
        <f>+_xlfn.XLOOKUP(PRODUCTOS[[#This Row],[CODIGO]],P_CRITICOS[CODIGO],P_CRITICOS[DESC CORTA],"",0)</f>
        <v>AISLAN GLASS 90MM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62.430325650000007</v>
      </c>
      <c r="M140" s="2">
        <f>+IFERROR(PRODUCTOS[[#This Row],[PPTO]]*PRODUCTOS[[#This Row],[CANT X MODULO]],"")</f>
        <v>131902.52851491544</v>
      </c>
      <c r="N140" s="2">
        <f>+IFERROR(PRODUCTOS[[#This Row],[PPTO X MODULO]]*32,"")</f>
        <v>4220880.912477294</v>
      </c>
      <c r="O140" s="2">
        <f>+IFERROR(PRODUCTOS[[#This Row],[PPTO X TORRE]]*22,"")</f>
        <v>92859380.074500471</v>
      </c>
      <c r="P140" s="3">
        <f>+IFERROR(PRODUCTOS[[#This Row],[CANT X MODULO]]*702,"")</f>
        <v>43826.088606300007</v>
      </c>
      <c r="Q140" s="3">
        <f>+SUMIFS(DETALLE_GD_1[CANTIDAD SOLICITADA],DETALLE_GD_1[CODIGO],PRODUCTOS[[#This Row],[CODIGO]])</f>
        <v>6207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6207</v>
      </c>
      <c r="T140" s="3">
        <f>+IFERROR(PRODUCTOS[[#This Row],[CANTIDAD RECIBIDA]]/PRODUCTOS[[#This Row],[CANT X MODULO]],"")</f>
        <v>99.422835543065915</v>
      </c>
      <c r="U140" s="3">
        <f>+SUMIFS(DETALLE_GD_1[VALOR TOTAL POR ITEM GD],DETALLE_GD_1[CODIGO],PRODUCTOS[[#This Row],[CODIGO]])</f>
        <v>12785089</v>
      </c>
      <c r="V140" s="3">
        <f>+IFERROR(PRODUCTOS[[#This Row],[PRECIO DE COMPRA]]/PRODUCTOS[[#This Row],[CANT. COMPRADA]],"")</f>
        <v>2059.785564685033</v>
      </c>
      <c r="W140" s="3">
        <f>+IFERROR(PRODUCTOS[[#This Row],[PRECIO COMPRA UNITARIO]]*PRODUCTOS[[#This Row],[PPTO FALTANTE]],"")</f>
        <v>77744441.83500886</v>
      </c>
      <c r="X140" s="7">
        <f>+IFERROR(PRODUCTOS[[#This Row],[PROYECCION COMPRA]]/PRODUCTOS[[#This Row],[PPTO TOTAL]]-1,"")</f>
        <v>-0.1627723362719522</v>
      </c>
      <c r="Y140" s="3">
        <f>+IFERROR((PRODUCTOS[[#This Row],[CANT X MODULO]]*704)-PRODUCTOS[[#This Row],[CANT. COMPRADA]],"")</f>
        <v>37743.949257600005</v>
      </c>
      <c r="Z140" s="17">
        <f>+IFERROR(PRODUCTOS[[#This Row],[CANT. COMPRADA]]/PRODUCTOS[[#This Row],[PPTO FALTANTE]],"")</f>
        <v>0.16445019988866633</v>
      </c>
      <c r="AA140" s="3">
        <f>+IFERROR(PRODUCTOS[[#This Row],[PROYECCION COMPRA]]-(PRODUCTOS[[#This Row],[PPTO FALTANTE]]*PRODUCTOS[[#This Row],[PPTO]]),"")</f>
        <v>-2000814.8392386138</v>
      </c>
      <c r="AB140" s="3">
        <f>+_xlfn.XLOOKUP(PRODUCTOS[[#This Row],[CODIGO]],DETALLE_GD_1[CODIGO],DETALLE_GD_1[VALOR PPTO],"",0)</f>
        <v>2112.7957999999999</v>
      </c>
      <c r="AC140" s="3">
        <f>+AB140-PRODUCTOS[[#This Row],[PPTO_ACTUALIZADO]]</f>
        <v>2.0999999833293259E-5</v>
      </c>
    </row>
    <row r="141" spans="1:29" hidden="1" x14ac:dyDescent="0.25">
      <c r="A141">
        <v>410126</v>
      </c>
      <c r="B141" t="s">
        <v>159</v>
      </c>
      <c r="C141">
        <v>0</v>
      </c>
      <c r="D141" t="s">
        <v>240</v>
      </c>
      <c r="E141">
        <v>0</v>
      </c>
      <c r="F141" s="2">
        <v>983.61888099999999</v>
      </c>
      <c r="G141" s="6" t="s">
        <v>31</v>
      </c>
      <c r="H141" s="2">
        <v>983.61888099999999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10.5</v>
      </c>
      <c r="M141" s="2">
        <f>+IFERROR(PRODUCTOS[[#This Row],[PPTO]]*PRODUCTOS[[#This Row],[CANT X MODULO]],"")</f>
        <v>10327.998250500001</v>
      </c>
      <c r="N141" s="2">
        <f>+IFERROR(PRODUCTOS[[#This Row],[PPTO X MODULO]]*32,"")</f>
        <v>330495.94401600002</v>
      </c>
      <c r="O141" s="2">
        <f>+IFERROR(PRODUCTOS[[#This Row],[PPTO X TORRE]]*22,"")</f>
        <v>7270910.768352</v>
      </c>
      <c r="P141" s="3">
        <f>+IFERROR(PRODUCTOS[[#This Row],[CANT X MODULO]]*702,"")</f>
        <v>7371</v>
      </c>
      <c r="Q141" s="3">
        <f>+SUMIFS(DETALLE_GD_1[CANTIDAD SOLICITADA],DETALLE_GD_1[CODIGO],PRODUCTOS[[#This Row],[CODIGO]])</f>
        <v>1018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1018</v>
      </c>
      <c r="T141" s="3">
        <f>+IFERROR(PRODUCTOS[[#This Row],[CANTIDAD RECIBIDA]]/PRODUCTOS[[#This Row],[CANT X MODULO]],"")</f>
        <v>96.952380952380949</v>
      </c>
      <c r="U141" s="3">
        <f>+SUMIFS(DETALLE_GD_1[VALOR TOTAL POR ITEM GD],DETALLE_GD_1[CODIGO],PRODUCTOS[[#This Row],[CODIGO]])</f>
        <v>1001510</v>
      </c>
      <c r="V141" s="3">
        <f>+IFERROR(PRODUCTOS[[#This Row],[PRECIO DE COMPRA]]/PRODUCTOS[[#This Row],[CANT. COMPRADA]],"")</f>
        <v>983.80157170923383</v>
      </c>
      <c r="W141" s="3">
        <f>+IFERROR(PRODUCTOS[[#This Row],[PRECIO COMPRA UNITARIO]]*PRODUCTOS[[#This Row],[PPTO FALTANTE]],"")</f>
        <v>6270751.2180746561</v>
      </c>
      <c r="X141" s="7">
        <f>+IFERROR(PRODUCTOS[[#This Row],[PROYECCION COMPRA]]/PRODUCTOS[[#This Row],[PPTO TOTAL]]-1,"")</f>
        <v>-0.13755629550987281</v>
      </c>
      <c r="Y141" s="3">
        <f>+IFERROR((PRODUCTOS[[#This Row],[CANT X MODULO]]*704)-PRODUCTOS[[#This Row],[CANT. COMPRADA]],"")</f>
        <v>6374</v>
      </c>
      <c r="Z141" s="17">
        <f>+IFERROR(PRODUCTOS[[#This Row],[CANT. COMPRADA]]/PRODUCTOS[[#This Row],[PPTO FALTANTE]],"")</f>
        <v>0.15971132726702228</v>
      </c>
      <c r="AA141" s="3">
        <f>+IFERROR(PRODUCTOS[[#This Row],[PROYECCION COMPRA]]-(PRODUCTOS[[#This Row],[PPTO FALTANTE]]*PRODUCTOS[[#This Row],[PPTO]]),"")</f>
        <v>1164.4705806560814</v>
      </c>
      <c r="AB141" s="3">
        <f>+_xlfn.XLOOKUP(PRODUCTOS[[#This Row],[CODIGO]],DETALLE_GD_1[CODIGO],DETALLE_GD_1[VALOR PPTO],"",0)</f>
        <v>983.61890000000005</v>
      </c>
      <c r="AC141" s="3">
        <f>+AB141-PRODUCTOS[[#This Row],[PPTO_ACTUALIZADO]]</f>
        <v>1.9000000065716449E-5</v>
      </c>
    </row>
    <row r="142" spans="1:29" hidden="1" x14ac:dyDescent="0.25">
      <c r="A142">
        <v>602255</v>
      </c>
      <c r="B142" t="s">
        <v>203</v>
      </c>
      <c r="C142">
        <v>0</v>
      </c>
      <c r="D142" t="s">
        <v>244</v>
      </c>
      <c r="E142" t="s">
        <v>407</v>
      </c>
      <c r="F142" s="2">
        <v>47889.5</v>
      </c>
      <c r="G142" s="6" t="s">
        <v>25</v>
      </c>
      <c r="H142" s="2">
        <v>47889.5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0.30194718749999999</v>
      </c>
      <c r="M142" s="2">
        <f>+IFERROR(PRODUCTOS[[#This Row],[PPTO]]*PRODUCTOS[[#This Row],[CANT X MODULO]],"")</f>
        <v>14460.09983578125</v>
      </c>
      <c r="N142" s="2">
        <f>+IFERROR(PRODUCTOS[[#This Row],[PPTO X MODULO]]*32,"")</f>
        <v>462723.19474499999</v>
      </c>
      <c r="O142" s="2">
        <f>+IFERROR(PRODUCTOS[[#This Row],[PPTO X TORRE]]*22,"")</f>
        <v>10179910.284389999</v>
      </c>
      <c r="P142" s="3">
        <f>+IFERROR(PRODUCTOS[[#This Row],[CANT X MODULO]]*702,"")</f>
        <v>211.96692562499999</v>
      </c>
      <c r="Q142" s="3">
        <f>+SUMIFS(DETALLE_GD_1[CANTIDAD SOLICITADA],DETALLE_GD_1[CODIGO],PRODUCTOS[[#This Row],[CODIGO]])</f>
        <v>29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29</v>
      </c>
      <c r="T142" s="3">
        <f>+IFERROR(PRODUCTOS[[#This Row],[CANTIDAD RECIBIDA]]/PRODUCTOS[[#This Row],[CANT X MODULO]],"")</f>
        <v>96.043285715320664</v>
      </c>
      <c r="U142" s="3">
        <f>+SUMIFS(DETALLE_GD_1[VALOR TOTAL POR ITEM GD],DETALLE_GD_1[CODIGO],PRODUCTOS[[#This Row],[CODIGO]])</f>
        <v>1388810</v>
      </c>
      <c r="V142" s="3">
        <f>+IFERROR(PRODUCTOS[[#This Row],[PRECIO DE COMPRA]]/PRODUCTOS[[#This Row],[CANT. COMPRADA]],"")</f>
        <v>47890</v>
      </c>
      <c r="W142" s="3">
        <f>+IFERROR(PRODUCTOS[[#This Row],[PRECIO COMPRA UNITARIO]]*PRODUCTOS[[#This Row],[PPTO FALTANTE]],"")</f>
        <v>8791206.5698000006</v>
      </c>
      <c r="X142" s="7">
        <f>+IFERROR(PRODUCTOS[[#This Row],[PROYECCION COMPRA]]/PRODUCTOS[[#This Row],[PPTO TOTAL]]-1,"")</f>
        <v>-0.13641610542672988</v>
      </c>
      <c r="Y142" s="3">
        <f>+IFERROR((PRODUCTOS[[#This Row],[CANT X MODULO]]*704)-PRODUCTOS[[#This Row],[CANT. COMPRADA]],"")</f>
        <v>183.57082</v>
      </c>
      <c r="Z142" s="17">
        <f>+IFERROR(PRODUCTOS[[#This Row],[CANT. COMPRADA]]/PRODUCTOS[[#This Row],[PPTO FALTANTE]],"")</f>
        <v>0.15797717741850256</v>
      </c>
      <c r="AA142" s="3">
        <f>+IFERROR(PRODUCTOS[[#This Row],[PROYECCION COMPRA]]-(PRODUCTOS[[#This Row],[PPTO FALTANTE]]*PRODUCTOS[[#This Row],[PPTO]]),"")</f>
        <v>91.785410000011325</v>
      </c>
      <c r="AB142" s="3">
        <f>+_xlfn.XLOOKUP(PRODUCTOS[[#This Row],[CODIGO]],DETALLE_GD_1[CODIGO],DETALLE_GD_1[VALOR PPTO],"",0)</f>
        <v>47889.5</v>
      </c>
      <c r="AC142" s="3">
        <f>+AB142-PRODUCTOS[[#This Row],[PPTO_ACTUALIZADO]]</f>
        <v>0</v>
      </c>
    </row>
    <row r="143" spans="1:29" hidden="1" x14ac:dyDescent="0.25">
      <c r="A143">
        <v>407115</v>
      </c>
      <c r="B143" t="s">
        <v>282</v>
      </c>
      <c r="C143">
        <v>0</v>
      </c>
      <c r="D143" t="s">
        <v>240</v>
      </c>
      <c r="E143" t="s">
        <v>399</v>
      </c>
      <c r="F143" s="2">
        <v>547.98400000000004</v>
      </c>
      <c r="G143" s="6" t="s">
        <v>31</v>
      </c>
      <c r="H143" s="2">
        <v>567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4.2</v>
      </c>
      <c r="M143" s="2">
        <f>+IFERROR(PRODUCTOS[[#This Row],[PPTO]]*PRODUCTOS[[#This Row],[CANT X MODULO]],"")</f>
        <v>2301.5328000000004</v>
      </c>
      <c r="N143" s="2">
        <f>+IFERROR(PRODUCTOS[[#This Row],[PPTO X MODULO]]*32,"")</f>
        <v>73649.049600000013</v>
      </c>
      <c r="O143" s="2">
        <f>+IFERROR(PRODUCTOS[[#This Row],[PPTO X TORRE]]*22,"")</f>
        <v>1620279.0912000004</v>
      </c>
      <c r="P143" s="3">
        <f>+IFERROR(PRODUCTOS[[#This Row],[CANT X MODULO]]*702,"")</f>
        <v>2948.4</v>
      </c>
      <c r="Q143" s="3">
        <f>+SUMIFS(DETALLE_GD_1[CANTIDAD SOLICITADA],DETALLE_GD_1[CODIGO],PRODUCTOS[[#This Row],[CODIGO]])</f>
        <v>400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400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219193</v>
      </c>
      <c r="V143" s="3">
        <f>+IFERROR(PRODUCTOS[[#This Row],[PRECIO DE COMPRA]]/PRODUCTOS[[#This Row],[CANT. COMPRADA]],"")</f>
        <v>547.98249999999996</v>
      </c>
      <c r="W143" s="3">
        <f>+IFERROR(PRODUCTOS[[#This Row],[PRECIO COMPRA UNITARIO]]*PRODUCTOS[[#This Row],[PPTO FALTANTE]],"")</f>
        <v>1401081.656</v>
      </c>
      <c r="X143" s="7">
        <f>+IFERROR(PRODUCTOS[[#This Row],[PROYECCION COMPRA]]/PRODUCTOS[[#This Row],[PPTO TOTAL]]-1,"")</f>
        <v>-0.13528375228100975</v>
      </c>
      <c r="Y143" s="3">
        <f>+IFERROR((PRODUCTOS[[#This Row],[CANT X MODULO]]*704)-PRODUCTOS[[#This Row],[CANT. COMPRADA]],"")</f>
        <v>2556.8000000000002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-3.8352000003214926</v>
      </c>
      <c r="AB143" s="3">
        <f>+_xlfn.XLOOKUP(PRODUCTOS[[#This Row],[CODIGO]],DETALLE_GD_1[CODIGO],DETALLE_GD_1[VALOR PPTO],"",0)</f>
        <v>567</v>
      </c>
      <c r="AC143" s="3">
        <f>+AB143-PRODUCTOS[[#This Row],[PPTO_ACTUALIZADO]]</f>
        <v>0</v>
      </c>
    </row>
    <row r="144" spans="1:29" hidden="1" x14ac:dyDescent="0.25">
      <c r="A144">
        <v>1103086</v>
      </c>
      <c r="B144" t="s">
        <v>489</v>
      </c>
      <c r="C144" t="s">
        <v>686</v>
      </c>
      <c r="D144" t="s">
        <v>355</v>
      </c>
      <c r="E144" t="s">
        <v>355</v>
      </c>
      <c r="G144" s="6" t="s">
        <v>137</v>
      </c>
      <c r="H144" s="2">
        <v>10466</v>
      </c>
      <c r="I144" t="b">
        <v>0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0.52500000000000002</v>
      </c>
      <c r="M144" s="2">
        <f>+IFERROR(PRODUCTOS[[#This Row],[PPTO]]*PRODUCTOS[[#This Row],[CANT X MODULO]],"")</f>
        <v>0</v>
      </c>
      <c r="N144" s="2">
        <f>+IFERROR(PRODUCTOS[[#This Row],[PPTO X MODULO]]*32,"")</f>
        <v>0</v>
      </c>
      <c r="O144" s="2">
        <f>+IFERROR(PRODUCTOS[[#This Row],[PPTO X TORRE]]*22,"")</f>
        <v>0</v>
      </c>
      <c r="P144" s="3">
        <f>+IFERROR(PRODUCTOS[[#This Row],[CANT X MODULO]]*702,"")</f>
        <v>368.55</v>
      </c>
      <c r="Q144" s="3">
        <f>+SUMIFS(DETALLE_GD_1[CANTIDAD SOLICITADA],DETALLE_GD_1[CODIGO],PRODUCTOS[[#This Row],[CODIGO]])</f>
        <v>50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50</v>
      </c>
      <c r="T144" s="3">
        <f>+IFERROR(PRODUCTOS[[#This Row],[CANTIDAD RECIBIDA]]/PRODUCTOS[[#This Row],[CANT X MODULO]],"")</f>
        <v>95.238095238095241</v>
      </c>
      <c r="U144" s="3">
        <f>+SUMIFS(DETALLE_GD_1[VALOR TOTAL POR ITEM GD],DETALLE_GD_1[CODIGO],PRODUCTOS[[#This Row],[CODIGO]])</f>
        <v>523291</v>
      </c>
      <c r="V144" s="3">
        <f>+IFERROR(PRODUCTOS[[#This Row],[PRECIO DE COMPRA]]/PRODUCTOS[[#This Row],[CANT. COMPRADA]],"")</f>
        <v>10465.82</v>
      </c>
      <c r="W144" s="3">
        <f>+IFERROR(PRODUCTOS[[#This Row],[PRECIO COMPRA UNITARIO]]*PRODUCTOS[[#This Row],[PPTO FALTANTE]],"")</f>
        <v>3344876.0720000002</v>
      </c>
      <c r="X144" s="7" t="str">
        <f>+IFERROR(PRODUCTOS[[#This Row],[PROYECCION COMPRA]]/PRODUCTOS[[#This Row],[PPTO TOTAL]]-1,"")</f>
        <v/>
      </c>
      <c r="Y144" s="3">
        <f>+IFERROR((PRODUCTOS[[#This Row],[CANT X MODULO]]*704)-PRODUCTOS[[#This Row],[CANT. COMPRADA]],"")</f>
        <v>319.60000000000002</v>
      </c>
      <c r="Z144" s="17">
        <f>+IFERROR(PRODUCTOS[[#This Row],[CANT. COMPRADA]]/PRODUCTOS[[#This Row],[PPTO FALTANTE]],"")</f>
        <v>0.15644555694618273</v>
      </c>
      <c r="AA144" s="3">
        <f>+IFERROR(PRODUCTOS[[#This Row],[PROYECCION COMPRA]]-(PRODUCTOS[[#This Row],[PPTO FALTANTE]]*PRODUCTOS[[#This Row],[PPTO]]),"")</f>
        <v>3344876.0720000002</v>
      </c>
      <c r="AB144" s="3">
        <f>+_xlfn.XLOOKUP(PRODUCTOS[[#This Row],[CODIGO]],DETALLE_GD_1[CODIGO],DETALLE_GD_1[VALOR PPTO],"",0)</f>
        <v>10466</v>
      </c>
      <c r="AC144" s="3">
        <f>+AB144-PRODUCTOS[[#This Row],[PPTO_ACTUALIZADO]]</f>
        <v>0</v>
      </c>
    </row>
    <row r="145" spans="1:29" hidden="1" x14ac:dyDescent="0.25">
      <c r="A145">
        <v>1103087</v>
      </c>
      <c r="B145" t="s">
        <v>490</v>
      </c>
      <c r="C145" t="s">
        <v>686</v>
      </c>
      <c r="D145" t="s">
        <v>355</v>
      </c>
      <c r="E145" t="s">
        <v>355</v>
      </c>
      <c r="G145" s="6" t="s">
        <v>137</v>
      </c>
      <c r="H145" s="2">
        <v>9841</v>
      </c>
      <c r="I145" t="b">
        <v>0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0</v>
      </c>
      <c r="N145" s="2">
        <f>+IFERROR(PRODUCTOS[[#This Row],[PPTO X MODULO]]*32,"")</f>
        <v>0</v>
      </c>
      <c r="O145" s="2">
        <f>+IFERROR(PRODUCTOS[[#This Row],[PPTO X TORRE]]*22,"")</f>
        <v>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50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50</v>
      </c>
      <c r="T145" s="3">
        <f>+IFERROR(PRODUCTOS[[#This Row],[CANTIDAD RECIBIDA]]/PRODUCTOS[[#This Row],[CANT X MODULO]],"")</f>
        <v>95.238095238095241</v>
      </c>
      <c r="U145" s="3">
        <f>+SUMIFS(DETALLE_GD_1[VALOR TOTAL POR ITEM GD],DETALLE_GD_1[CODIGO],PRODUCTOS[[#This Row],[CODIGO]])</f>
        <v>492044</v>
      </c>
      <c r="V145" s="3">
        <f>+IFERROR(PRODUCTOS[[#This Row],[PRECIO DE COMPRA]]/PRODUCTOS[[#This Row],[CANT. COMPRADA]],"")</f>
        <v>9840.8799999999992</v>
      </c>
      <c r="W145" s="3">
        <f>+IFERROR(PRODUCTOS[[#This Row],[PRECIO COMPRA UNITARIO]]*PRODUCTOS[[#This Row],[PPTO FALTANTE]],"")</f>
        <v>3145145.2480000001</v>
      </c>
      <c r="X145" s="7" t="str">
        <f>+IFERROR(PRODUCTOS[[#This Row],[PROYECCION COMPRA]]/PRODUCTOS[[#This Row],[PPTO TOTAL]]-1,"")</f>
        <v/>
      </c>
      <c r="Y145" s="3">
        <f>+IFERROR((PRODUCTOS[[#This Row],[CANT X MODULO]]*704)-PRODUCTOS[[#This Row],[CANT. COMPRADA]],"")</f>
        <v>319.60000000000002</v>
      </c>
      <c r="Z145" s="17">
        <f>+IFERROR(PRODUCTOS[[#This Row],[CANT. COMPRADA]]/PRODUCTOS[[#This Row],[PPTO FALTANTE]],"")</f>
        <v>0.15644555694618273</v>
      </c>
      <c r="AA145" s="3">
        <f>+IFERROR(PRODUCTOS[[#This Row],[PROYECCION COMPRA]]-(PRODUCTOS[[#This Row],[PPTO FALTANTE]]*PRODUCTOS[[#This Row],[PPTO]]),"")</f>
        <v>3145145.2480000001</v>
      </c>
      <c r="AB145" s="3">
        <f>+_xlfn.XLOOKUP(PRODUCTOS[[#This Row],[CODIGO]],DETALLE_GD_1[CODIGO],DETALLE_GD_1[VALOR PPTO],"",0)</f>
        <v>9841</v>
      </c>
      <c r="AC145" s="3">
        <f>+AB145-PRODUCTOS[[#This Row],[PPTO_ACTUALIZADO]]</f>
        <v>0</v>
      </c>
    </row>
    <row r="146" spans="1:29" hidden="1" x14ac:dyDescent="0.25">
      <c r="A146">
        <v>304002</v>
      </c>
      <c r="B146" t="s">
        <v>37</v>
      </c>
      <c r="C146" t="s">
        <v>545</v>
      </c>
      <c r="D146" t="s">
        <v>240</v>
      </c>
      <c r="E146" t="s">
        <v>402</v>
      </c>
      <c r="F146" s="2">
        <v>21246.507152999999</v>
      </c>
      <c r="G146" s="6" t="s">
        <v>18</v>
      </c>
      <c r="H146" s="2">
        <v>21246.507152999999</v>
      </c>
      <c r="I146" t="b">
        <v>1</v>
      </c>
      <c r="J146" t="str">
        <f>+_xlfn.XLOOKUP(PRODUCTOS[[#This Row],[CODIGO]],P_CRITICOS[CODIGO],P_CRITICOS[DESC CORTA],"",0)</f>
        <v>SMARTPANEL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23.296874999999996</v>
      </c>
      <c r="M146" s="2">
        <f>+IFERROR(PRODUCTOS[[#This Row],[PPTO]]*PRODUCTOS[[#This Row],[CANT X MODULO]],"")</f>
        <v>494977.22133004677</v>
      </c>
      <c r="N146" s="2">
        <f>+IFERROR(PRODUCTOS[[#This Row],[PPTO X MODULO]]*32,"")</f>
        <v>15839271.082561497</v>
      </c>
      <c r="O146" s="2">
        <f>+IFERROR(PRODUCTOS[[#This Row],[PPTO X TORRE]]*22,"")</f>
        <v>348463963.8163529</v>
      </c>
      <c r="P146" s="3">
        <f>+IFERROR(PRODUCTOS[[#This Row],[CANT X MODULO]]*702,"")</f>
        <v>16354.406249999998</v>
      </c>
      <c r="Q146" s="3">
        <f>+SUMIFS(DETALLE_GD_1[CANTIDAD SOLICITADA],DETALLE_GD_1[CODIGO],PRODUCTOS[[#This Row],[CODIGO]])</f>
        <v>2207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2207</v>
      </c>
      <c r="T146" s="3">
        <f>+IFERROR(PRODUCTOS[[#This Row],[CANTIDAD RECIBIDA]]/PRODUCTOS[[#This Row],[CANT X MODULO]],"")</f>
        <v>94.733735747820276</v>
      </c>
      <c r="U146" s="3">
        <f>+SUMIFS(DETALLE_GD_1[VALOR TOTAL POR ITEM GD],DETALLE_GD_1[CODIGO],PRODUCTOS[[#This Row],[CODIGO]])</f>
        <v>47625002</v>
      </c>
      <c r="V146" s="3">
        <f>+IFERROR(PRODUCTOS[[#This Row],[PRECIO DE COMPRA]]/PRODUCTOS[[#This Row],[CANT. COMPRADA]],"")</f>
        <v>21579.067512460355</v>
      </c>
      <c r="W146" s="3">
        <f>+IFERROR(PRODUCTOS[[#This Row],[PRECIO COMPRA UNITARIO]]*PRODUCTOS[[#This Row],[PPTO FALTANTE]],"")</f>
        <v>306293284.27186221</v>
      </c>
      <c r="X146" s="7">
        <f>+IFERROR(PRODUCTOS[[#This Row],[PROYECCION COMPRA]]/PRODUCTOS[[#This Row],[PPTO TOTAL]]-1,"")</f>
        <v>-0.12101876785949506</v>
      </c>
      <c r="Y146" s="3">
        <f>+IFERROR((PRODUCTOS[[#This Row],[CANT X MODULO]]*704)-PRODUCTOS[[#This Row],[CANT. COMPRADA]],"")</f>
        <v>14193.999999999996</v>
      </c>
      <c r="Z146" s="17">
        <f>+IFERROR(PRODUCTOS[[#This Row],[CANT. COMPRADA]]/PRODUCTOS[[#This Row],[PPTO FALTANTE]],"")</f>
        <v>0.15548823446526705</v>
      </c>
      <c r="AA146" s="3">
        <f>+IFERROR(PRODUCTOS[[#This Row],[PROYECCION COMPRA]]-(PRODUCTOS[[#This Row],[PPTO FALTANTE]]*PRODUCTOS[[#This Row],[PPTO]]),"")</f>
        <v>4720361.7421802878</v>
      </c>
      <c r="AB146" s="3">
        <f>+_xlfn.XLOOKUP(PRODUCTOS[[#This Row],[CODIGO]],DETALLE_GD_1[CODIGO],DETALLE_GD_1[VALOR PPTO],"",0)</f>
        <v>21246.5072</v>
      </c>
      <c r="AC146" s="3">
        <f>+AB146-PRODUCTOS[[#This Row],[PPTO_ACTUALIZADO]]</f>
        <v>4.7000001359265298E-5</v>
      </c>
    </row>
    <row r="147" spans="1:29" hidden="1" x14ac:dyDescent="0.25">
      <c r="A147">
        <v>1902014</v>
      </c>
      <c r="B147" t="s">
        <v>316</v>
      </c>
      <c r="C147" t="s">
        <v>300</v>
      </c>
      <c r="D147" t="s">
        <v>240</v>
      </c>
      <c r="E147">
        <v>0</v>
      </c>
      <c r="F147" s="2">
        <v>29779</v>
      </c>
      <c r="G147" s="6" t="s">
        <v>18</v>
      </c>
      <c r="H147" s="2">
        <v>29779.000000000004</v>
      </c>
      <c r="I147" t="b">
        <v>1</v>
      </c>
      <c r="J147" t="str">
        <f>+_xlfn.XLOOKUP(PRODUCTOS[[#This Row],[CODIGO]],P_CRITICOS[CODIGO],P_CRITICOS[DESC CORTA],"",0)</f>
        <v>VOLCOGLASS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5.5125000000000002</v>
      </c>
      <c r="M147" s="2">
        <f>+IFERROR(PRODUCTOS[[#This Row],[PPTO]]*PRODUCTOS[[#This Row],[CANT X MODULO]],"")</f>
        <v>164156.73750000002</v>
      </c>
      <c r="N147" s="2">
        <f>+IFERROR(PRODUCTOS[[#This Row],[PPTO X MODULO]]*32,"")</f>
        <v>5253015.6000000006</v>
      </c>
      <c r="O147" s="2">
        <f>+IFERROR(PRODUCTOS[[#This Row],[PPTO X TORRE]]*22,"")</f>
        <v>115566343.20000002</v>
      </c>
      <c r="P147" s="3">
        <f>+IFERROR(PRODUCTOS[[#This Row],[CANT X MODULO]]*702,"")</f>
        <v>3869.7750000000001</v>
      </c>
      <c r="Q147" s="3">
        <f>+SUMIFS(DETALLE_GD_1[CANTIDAD SOLICITADA],DETALLE_GD_1[CODIGO],PRODUCTOS[[#This Row],[CODIGO]])</f>
        <v>520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520</v>
      </c>
      <c r="T147" s="3">
        <f>+IFERROR(PRODUCTOS[[#This Row],[CANTIDAD RECIBIDA]]/PRODUCTOS[[#This Row],[CANT X MODULO]],"")</f>
        <v>94.331065759637184</v>
      </c>
      <c r="U147" s="3">
        <f>+SUMIFS(DETALLE_GD_1[VALOR TOTAL POR ITEM GD],DETALLE_GD_1[CODIGO],PRODUCTOS[[#This Row],[CODIGO]])</f>
        <v>15495874</v>
      </c>
      <c r="V147" s="3">
        <f>+IFERROR(PRODUCTOS[[#This Row],[PRECIO DE COMPRA]]/PRODUCTOS[[#This Row],[CANT. COMPRADA]],"")</f>
        <v>29799.757692307692</v>
      </c>
      <c r="W147" s="3">
        <f>+IFERROR(PRODUCTOS[[#This Row],[PRECIO COMPRA UNITARIO]]*PRODUCTOS[[#This Row],[PPTO FALTANTE]],"")</f>
        <v>100151025.6523077</v>
      </c>
      <c r="X147" s="7">
        <f>+IFERROR(PRODUCTOS[[#This Row],[PROYECCION COMPRA]]/PRODUCTOS[[#This Row],[PPTO TOTAL]]-1,"")</f>
        <v>-0.13338933396044594</v>
      </c>
      <c r="Y147" s="3">
        <f>+IFERROR((PRODUCTOS[[#This Row],[CANT X MODULO]]*704)-PRODUCTOS[[#This Row],[CANT. COMPRADA]],"")</f>
        <v>3360.8</v>
      </c>
      <c r="Z147" s="17">
        <f>+IFERROR(PRODUCTOS[[#This Row],[CANT. COMPRADA]]/PRODUCTOS[[#This Row],[PPTO FALTANTE]],"")</f>
        <v>0.1547250654606046</v>
      </c>
      <c r="AA147" s="3">
        <f>+IFERROR(PRODUCTOS[[#This Row],[PROYECCION COMPRA]]-(PRODUCTOS[[#This Row],[PPTO FALTANTE]]*PRODUCTOS[[#This Row],[PPTO]]),"")</f>
        <v>69762.452307701111</v>
      </c>
      <c r="AB147" s="3">
        <f>+_xlfn.XLOOKUP(PRODUCTOS[[#This Row],[CODIGO]],DETALLE_GD_1[CODIGO],DETALLE_GD_1[VALOR PPTO],"",0)</f>
        <v>29779</v>
      </c>
      <c r="AC147" s="3">
        <f>+AB147-PRODUCTOS[[#This Row],[PPTO_ACTUALIZADO]]</f>
        <v>0</v>
      </c>
    </row>
    <row r="148" spans="1:29" hidden="1" x14ac:dyDescent="0.25">
      <c r="A148">
        <v>407011</v>
      </c>
      <c r="B148" t="s">
        <v>30</v>
      </c>
      <c r="C148" t="s">
        <v>549</v>
      </c>
      <c r="D148" t="s">
        <v>240</v>
      </c>
      <c r="E148" t="s">
        <v>399</v>
      </c>
      <c r="F148" s="2">
        <v>473.17523999999997</v>
      </c>
      <c r="G148" s="6" t="s">
        <v>31</v>
      </c>
      <c r="H148" s="2">
        <v>473.17523999999992</v>
      </c>
      <c r="I148" t="b">
        <v>1</v>
      </c>
      <c r="J148" t="str">
        <f>+_xlfn.XLOOKUP(PRODUCTOS[[#This Row],[CODIGO]],P_CRITICOS[CODIGO],P_CRITICOS[DESC CORTA],"",0)</f>
        <v>TORNILLO SIMPSON 6"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588</v>
      </c>
      <c r="M148" s="2">
        <f>+IFERROR(PRODUCTOS[[#This Row],[PPTO]]*PRODUCTOS[[#This Row],[CANT X MODULO]],"")</f>
        <v>278227.04112000001</v>
      </c>
      <c r="N148" s="2">
        <f>+IFERROR(PRODUCTOS[[#This Row],[PPTO X MODULO]]*32,"")</f>
        <v>8903265.3158400003</v>
      </c>
      <c r="O148" s="2">
        <f>+IFERROR(PRODUCTOS[[#This Row],[PPTO X TORRE]]*22,"")</f>
        <v>195871836.94848001</v>
      </c>
      <c r="P148" s="3">
        <f>+IFERROR(PRODUCTOS[[#This Row],[CANT X MODULO]]*702,"")</f>
        <v>412776</v>
      </c>
      <c r="Q148" s="3">
        <f>+SUMIFS(DETALLE_GD_1[CANTIDAD SOLICITADA],DETALLE_GD_1[CODIGO],PRODUCTOS[[#This Row],[CODIGO]])</f>
        <v>55298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55298</v>
      </c>
      <c r="T148" s="3">
        <f>+IFERROR(PRODUCTOS[[#This Row],[CANTIDAD RECIBIDA]]/PRODUCTOS[[#This Row],[CANT X MODULO]],"")</f>
        <v>94.044217687074834</v>
      </c>
      <c r="U148" s="3">
        <f>+SUMIFS(DETALLE_GD_1[VALOR TOTAL POR ITEM GD],DETALLE_GD_1[CODIGO],PRODUCTOS[[#This Row],[CODIGO]])</f>
        <v>25839815</v>
      </c>
      <c r="V148" s="3">
        <f>+IFERROR(PRODUCTOS[[#This Row],[PRECIO DE COMPRA]]/PRODUCTOS[[#This Row],[CANT. COMPRADA]],"")</f>
        <v>467.28299395999858</v>
      </c>
      <c r="W148" s="3">
        <f>+IFERROR(PRODUCTOS[[#This Row],[PRECIO COMPRA UNITARIO]]*PRODUCTOS[[#This Row],[PPTO FALTANTE]],"")</f>
        <v>167592914.91572934</v>
      </c>
      <c r="X148" s="7">
        <f>+IFERROR(PRODUCTOS[[#This Row],[PROYECCION COMPRA]]/PRODUCTOS[[#This Row],[PPTO TOTAL]]-1,"")</f>
        <v>-0.14437462002354551</v>
      </c>
      <c r="Y148" s="3">
        <f>+IFERROR((PRODUCTOS[[#This Row],[CANT X MODULO]]*704)-PRODUCTOS[[#This Row],[CANT. COMPRADA]],"")</f>
        <v>358654</v>
      </c>
      <c r="Z148" s="17">
        <f>+IFERROR(PRODUCTOS[[#This Row],[CANT. COMPRADA]]/PRODUCTOS[[#This Row],[PPTO FALTANTE]],"")</f>
        <v>0.15418202501575334</v>
      </c>
      <c r="AA148" s="3">
        <f>+IFERROR(PRODUCTOS[[#This Row],[PROYECCION COMPRA]]-(PRODUCTOS[[#This Row],[PPTO FALTANTE]]*PRODUCTOS[[#This Row],[PPTO]]),"")</f>
        <v>-2113277.6112306416</v>
      </c>
      <c r="AB148" s="3">
        <f>+_xlfn.XLOOKUP(PRODUCTOS[[#This Row],[CODIGO]],DETALLE_GD_1[CODIGO],DETALLE_GD_1[VALOR PPTO],"",0)</f>
        <v>473.17520000000002</v>
      </c>
      <c r="AC148" s="3">
        <f>+AB148-PRODUCTOS[[#This Row],[PPTO_ACTUALIZADO]]</f>
        <v>-3.9999999899009708E-5</v>
      </c>
    </row>
    <row r="149" spans="1:29" hidden="1" x14ac:dyDescent="0.25">
      <c r="A149" s="27">
        <v>5309018</v>
      </c>
      <c r="B149" s="27" t="s">
        <v>112</v>
      </c>
      <c r="C149">
        <v>0</v>
      </c>
      <c r="D149" s="27" t="s">
        <v>244</v>
      </c>
      <c r="E149" s="27">
        <v>0</v>
      </c>
      <c r="F149" s="28">
        <v>699.99923200000001</v>
      </c>
      <c r="G149" s="32" t="s">
        <v>113</v>
      </c>
      <c r="H149" s="2">
        <v>699.99923200000046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34.649999999999991</v>
      </c>
      <c r="M149" s="28">
        <f>+IFERROR(PRODUCTOS[[#This Row],[PPTO]]*PRODUCTOS[[#This Row],[CANT X MODULO]],"")</f>
        <v>24254.973388799994</v>
      </c>
      <c r="N149" s="28">
        <f>+IFERROR(PRODUCTOS[[#This Row],[PPTO X MODULO]]*32,"")</f>
        <v>776159.1484415998</v>
      </c>
      <c r="O149" s="28">
        <f>+IFERROR(PRODUCTOS[[#This Row],[PPTO X TORRE]]*22,"")</f>
        <v>17075501.265715197</v>
      </c>
      <c r="P149" s="29">
        <f>+IFERROR(PRODUCTOS[[#This Row],[CANT X MODULO]]*702,"")</f>
        <v>24324.299999999996</v>
      </c>
      <c r="Q149" s="29">
        <f>+SUMIFS(DETALLE_GD_1[CANTIDAD SOLICITADA],DETALLE_GD_1[CODIGO],PRODUCTOS[[#This Row],[CODIGO]])</f>
        <v>3200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3200</v>
      </c>
      <c r="T149" s="29">
        <f>+IFERROR(PRODUCTOS[[#This Row],[CANTIDAD RECIBIDA]]/PRODUCTOS[[#This Row],[CANT X MODULO]],"")</f>
        <v>92.35209235209237</v>
      </c>
      <c r="U149" s="29">
        <f>+SUMIFS(DETALLE_GD_1[VALOR TOTAL POR ITEM GD],DETALLE_GD_1[CODIGO],PRODUCTOS[[#This Row],[CODIGO]])</f>
        <v>2260552</v>
      </c>
      <c r="V149" s="29">
        <f>+IFERROR(PRODUCTOS[[#This Row],[PRECIO DE COMPRA]]/PRODUCTOS[[#This Row],[CANT. COMPRADA]],"")</f>
        <v>706.42250000000001</v>
      </c>
      <c r="W149" s="29">
        <f>+IFERROR(PRODUCTOS[[#This Row],[PRECIO COMPRA UNITARIO]]*PRODUCTOS[[#This Row],[PPTO FALTANTE]],"")</f>
        <v>14971635.895999996</v>
      </c>
      <c r="X149" s="30">
        <f>+IFERROR(PRODUCTOS[[#This Row],[PROYECCION COMPRA]]/PRODUCTOS[[#This Row],[PPTO TOTAL]]-1,"")</f>
        <v>-0.12320958178483565</v>
      </c>
      <c r="Y149" s="29">
        <f>+IFERROR((PRODUCTOS[[#This Row],[CANT X MODULO]]*704)-PRODUCTOS[[#This Row],[CANT. COMPRADA]],"")</f>
        <v>21193.599999999995</v>
      </c>
      <c r="Z149" s="31">
        <f>+IFERROR(PRODUCTOS[[#This Row],[CANT. COMPRADA]]/PRODUCTOS[[#This Row],[PPTO FALTANTE]],"")</f>
        <v>0.15098897780462031</v>
      </c>
      <c r="AA149" s="29">
        <f>+IFERROR(PRODUCTOS[[#This Row],[PROYECCION COMPRA]]-(PRODUCTOS[[#This Row],[PPTO FALTANTE]]*PRODUCTOS[[#This Row],[PPTO]]),"")</f>
        <v>136132.17268479988</v>
      </c>
      <c r="AB149" s="3">
        <f>+_xlfn.XLOOKUP(PRODUCTOS[[#This Row],[CODIGO]],DETALLE_GD_1[CODIGO],DETALLE_GD_1[VALOR PPTO],"",0)</f>
        <v>699.99919999999997</v>
      </c>
      <c r="AC149" s="3">
        <f>+AB149-PRODUCTOS[[#This Row],[PPTO_ACTUALIZADO]]</f>
        <v>-3.2000000487641955E-5</v>
      </c>
    </row>
    <row r="150" spans="1:29" x14ac:dyDescent="0.25">
      <c r="A150">
        <v>302010</v>
      </c>
      <c r="B150" t="s">
        <v>323</v>
      </c>
      <c r="C150" t="s">
        <v>537</v>
      </c>
      <c r="D150" t="s">
        <v>240</v>
      </c>
      <c r="E150" t="s">
        <v>403</v>
      </c>
      <c r="F150" s="2">
        <v>6585.1337450000001</v>
      </c>
      <c r="G150" s="6" t="s">
        <v>20</v>
      </c>
      <c r="H150" s="2">
        <v>6585.1337449999919</v>
      </c>
      <c r="I150" t="b">
        <v>0</v>
      </c>
      <c r="J150" t="str">
        <f>+_xlfn.XLOOKUP(PRODUCTOS[[#This Row],[CODIGO]],P_CRITICOS[CODIGO],P_CRITICOS[DESC CORTA],"",0)</f>
        <v>PINO 2X6X320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34.912500000000023</v>
      </c>
      <c r="M150" s="2">
        <f>+IFERROR(PRODUCTOS[[#This Row],[PPTO]]*PRODUCTOS[[#This Row],[CANT X MODULO]],"")</f>
        <v>229903.48187231267</v>
      </c>
      <c r="N150" s="2">
        <f>+IFERROR(PRODUCTOS[[#This Row],[PPTO X MODULO]]*32,"")</f>
        <v>7356911.4199140053</v>
      </c>
      <c r="O150" s="2">
        <f>+IFERROR(PRODUCTOS[[#This Row],[PPTO X TORRE]]*22,"")</f>
        <v>161852051.23810813</v>
      </c>
      <c r="P150" s="3">
        <f>+IFERROR(PRODUCTOS[[#This Row],[CANT X MODULO]]*702,"")</f>
        <v>24508.575000000015</v>
      </c>
      <c r="Q150" s="3">
        <f>+SUMIFS(DETALLE_GD_1[CANTIDAD SOLICITADA],DETALLE_GD_1[CODIGO],PRODUCTOS[[#This Row],[CODIGO]])</f>
        <v>3612</v>
      </c>
      <c r="R150" s="3">
        <f>+SUMIFS(DETALLE_GD_1[DEVOLUCIÓN],DETALLE_GD_1[CODIGO],PRODUCTOS[[#This Row],[CODIGO]])</f>
        <v>588</v>
      </c>
      <c r="S150" s="3">
        <f>+PRODUCTOS[[#This Row],[CANT. COMPRADA]]-PRODUCTOS[[#This Row],[DEVOLUCIONES]]</f>
        <v>3024</v>
      </c>
      <c r="T150" s="3">
        <f>+IFERROR(PRODUCTOS[[#This Row],[CANTIDAD RECIBIDA]]/PRODUCTOS[[#This Row],[CANT X MODULO]],"")</f>
        <v>86.616541353383397</v>
      </c>
      <c r="U150" s="3">
        <f>+SUMIFS(DETALLE_GD_1[VALOR TOTAL POR ITEM GD],DETALLE_GD_1[CODIGO],PRODUCTOS[[#This Row],[CODIGO]])</f>
        <v>20107495</v>
      </c>
      <c r="V150" s="3">
        <f>+IFERROR(PRODUCTOS[[#This Row],[PRECIO DE COMPRA]]/PRODUCTOS[[#This Row],[CANT. COMPRADA]],"")</f>
        <v>5566.8590808416393</v>
      </c>
      <c r="W150" s="3">
        <f>+IFERROR(PRODUCTOS[[#This Row],[PRECIO COMPRA UNITARIO]]*PRODUCTOS[[#This Row],[PPTO FALTANTE]],"")</f>
        <v>116716994.23255824</v>
      </c>
      <c r="X150" s="7">
        <f>+IFERROR(PRODUCTOS[[#This Row],[PROYECCION COMPRA]]/PRODUCTOS[[#This Row],[PPTO TOTAL]]-1,"")</f>
        <v>-0.27886614139446153</v>
      </c>
      <c r="Y150" s="3">
        <f>+IFERROR((PRODUCTOS[[#This Row],[CANT X MODULO]]*704)-PRODUCTOS[[#This Row],[CANT. COMPRADA]],"")</f>
        <v>20966.400000000016</v>
      </c>
      <c r="Z150" s="17">
        <f>+IFERROR(PRODUCTOS[[#This Row],[CANT. COMPRADA]]/PRODUCTOS[[#This Row],[PPTO FALTANTE]],"")</f>
        <v>0.17227564102564089</v>
      </c>
      <c r="AA150" s="3">
        <f>+IFERROR(PRODUCTOS[[#This Row],[PROYECCION COMPRA]]-(PRODUCTOS[[#This Row],[PPTO FALTANTE]]*PRODUCTOS[[#This Row],[PPTO]]),"")</f>
        <v>-21349553.918609872</v>
      </c>
      <c r="AB150" s="3">
        <f>+_xlfn.XLOOKUP(PRODUCTOS[[#This Row],[CODIGO]],DETALLE_GD_1[CODIGO],DETALLE_GD_1[VALOR PPTO],"",0)</f>
        <v>6585.1337000000003</v>
      </c>
      <c r="AC150" s="3">
        <f>+AB150-PRODUCTOS[[#This Row],[PPTO_ACTUALIZADO]]</f>
        <v>-4.4999991587246768E-5</v>
      </c>
    </row>
    <row r="151" spans="1:29" hidden="1" x14ac:dyDescent="0.25">
      <c r="A151">
        <v>602256</v>
      </c>
      <c r="B151" t="s">
        <v>495</v>
      </c>
      <c r="C151">
        <v>0</v>
      </c>
      <c r="D151" t="s">
        <v>355</v>
      </c>
      <c r="E151" t="s">
        <v>355</v>
      </c>
      <c r="G151" s="6" t="s">
        <v>355</v>
      </c>
      <c r="H151" s="2">
        <v>59000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2.3099999999999999E-2</v>
      </c>
      <c r="M151" s="2">
        <f>+IFERROR(PRODUCTOS[[#This Row],[PPTO]]*PRODUCTOS[[#This Row],[CANT X MODULO]],"")</f>
        <v>0</v>
      </c>
      <c r="N151" s="2">
        <f>+IFERROR(PRODUCTOS[[#This Row],[PPTO X MODULO]]*32,"")</f>
        <v>0</v>
      </c>
      <c r="O151" s="2">
        <f>+IFERROR(PRODUCTOS[[#This Row],[PPTO X TORRE]]*22,"")</f>
        <v>0</v>
      </c>
      <c r="P151" s="3">
        <f>+IFERROR(PRODUCTOS[[#This Row],[CANT X MODULO]]*702,"")</f>
        <v>16.216200000000001</v>
      </c>
      <c r="Q151" s="3">
        <f>+SUMIFS(DETALLE_GD_1[CANTIDAD SOLICITADA],DETALLE_GD_1[CODIGO],PRODUCTOS[[#This Row],[CODIGO]])</f>
        <v>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</v>
      </c>
      <c r="T151" s="3">
        <f>+IFERROR(PRODUCTOS[[#This Row],[CANTIDAD RECIBIDA]]/PRODUCTOS[[#This Row],[CANT X MODULO]],"")</f>
        <v>86.580086580086586</v>
      </c>
      <c r="U151" s="3">
        <f>+SUMIFS(DETALLE_GD_1[VALOR TOTAL POR ITEM GD],DETALLE_GD_1[CODIGO],PRODUCTOS[[#This Row],[CODIGO]])</f>
        <v>118000</v>
      </c>
      <c r="V151" s="3">
        <f>+IFERROR(PRODUCTOS[[#This Row],[PRECIO DE COMPRA]]/PRODUCTOS[[#This Row],[CANT. COMPRADA]],"")</f>
        <v>59000</v>
      </c>
      <c r="W151" s="3">
        <f>+IFERROR(PRODUCTOS[[#This Row],[PRECIO COMPRA UNITARIO]]*PRODUCTOS[[#This Row],[PPTO FALTANTE]],"")</f>
        <v>841481.6</v>
      </c>
      <c r="X151" s="7" t="str">
        <f>+IFERROR(PRODUCTOS[[#This Row],[PROYECCION COMPRA]]/PRODUCTOS[[#This Row],[PPTO TOTAL]]-1,"")</f>
        <v/>
      </c>
      <c r="Y151" s="3">
        <f>+IFERROR((PRODUCTOS[[#This Row],[CANT X MODULO]]*704)-PRODUCTOS[[#This Row],[CANT. COMPRADA]],"")</f>
        <v>14.2624</v>
      </c>
      <c r="Z151" s="17">
        <f>+IFERROR(PRODUCTOS[[#This Row],[CANT. COMPRADA]]/PRODUCTOS[[#This Row],[PPTO FALTANTE]],"")</f>
        <v>0.14022885348889388</v>
      </c>
      <c r="AA151" s="3">
        <f>+IFERROR(PRODUCTOS[[#This Row],[PROYECCION COMPRA]]-(PRODUCTOS[[#This Row],[PPTO FALTANTE]]*PRODUCTOS[[#This Row],[PPTO]]),"")</f>
        <v>841481.6</v>
      </c>
      <c r="AB151" s="3">
        <f>+_xlfn.XLOOKUP(PRODUCTOS[[#This Row],[CODIGO]],DETALLE_GD_1[CODIGO],DETALLE_GD_1[VALOR PPTO],"",0)</f>
        <v>59000</v>
      </c>
      <c r="AC151" s="3">
        <f>+AB151-PRODUCTOS[[#This Row],[PPTO_ACTUALIZADO]]</f>
        <v>0</v>
      </c>
    </row>
    <row r="152" spans="1:29" hidden="1" x14ac:dyDescent="0.25">
      <c r="A152">
        <v>602254</v>
      </c>
      <c r="B152" t="s">
        <v>214</v>
      </c>
      <c r="C152">
        <v>0</v>
      </c>
      <c r="D152" t="s">
        <v>244</v>
      </c>
      <c r="E152" t="s">
        <v>407</v>
      </c>
      <c r="F152" s="2">
        <v>46060</v>
      </c>
      <c r="G152" s="6" t="s">
        <v>25</v>
      </c>
      <c r="H152" s="2">
        <v>46060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0.35920828125000004</v>
      </c>
      <c r="M152" s="2">
        <f>+IFERROR(PRODUCTOS[[#This Row],[PPTO]]*PRODUCTOS[[#This Row],[CANT X MODULO]],"")</f>
        <v>16545.133434375002</v>
      </c>
      <c r="N152" s="2">
        <f>+IFERROR(PRODUCTOS[[#This Row],[PPTO X MODULO]]*32,"")</f>
        <v>529444.26990000007</v>
      </c>
      <c r="O152" s="2">
        <f>+IFERROR(PRODUCTOS[[#This Row],[PPTO X TORRE]]*22,"")</f>
        <v>11647773.937800001</v>
      </c>
      <c r="P152" s="3">
        <f>+IFERROR(PRODUCTOS[[#This Row],[CANT X MODULO]]*702,"")</f>
        <v>252.16421343750002</v>
      </c>
      <c r="Q152" s="3">
        <f>+SUMIFS(DETALLE_GD_1[CANTIDAD SOLICITADA],DETALLE_GD_1[CODIGO],PRODUCTOS[[#This Row],[CODIGO]])</f>
        <v>32</v>
      </c>
      <c r="R152" s="3">
        <f>+SUMIFS(DETALLE_GD_1[DEVOLUCIÓN],DETALLE_GD_1[CODIGO],PRODUCTOS[[#This Row],[CODIGO]])</f>
        <v>1</v>
      </c>
      <c r="S152" s="3">
        <f>+PRODUCTOS[[#This Row],[CANT. COMPRADA]]-PRODUCTOS[[#This Row],[DEVOLUCIONES]]</f>
        <v>31</v>
      </c>
      <c r="T152" s="3">
        <f>+IFERROR(PRODUCTOS[[#This Row],[CANTIDAD RECIBIDA]]/PRODUCTOS[[#This Row],[CANT X MODULO]],"")</f>
        <v>86.300905681026791</v>
      </c>
      <c r="U152" s="3">
        <f>+SUMIFS(DETALLE_GD_1[VALOR TOTAL POR ITEM GD],DETALLE_GD_1[CODIGO],PRODUCTOS[[#This Row],[CODIGO]])</f>
        <v>1427860</v>
      </c>
      <c r="V152" s="3">
        <f>+IFERROR(PRODUCTOS[[#This Row],[PRECIO DE COMPRA]]/PRODUCTOS[[#This Row],[CANT. COMPRADA]],"")</f>
        <v>44620.625</v>
      </c>
      <c r="W152" s="3">
        <f>+IFERROR(PRODUCTOS[[#This Row],[PRECIO COMPRA UNITARIO]]*PRODUCTOS[[#This Row],[PPTO FALTANTE]],"")</f>
        <v>9855921.0022437517</v>
      </c>
      <c r="X152" s="7">
        <f>+IFERROR(PRODUCTOS[[#This Row],[PROYECCION COMPRA]]/PRODUCTOS[[#This Row],[PPTO TOTAL]]-1,"")</f>
        <v>-0.15383651375145846</v>
      </c>
      <c r="Y152" s="3">
        <f>+IFERROR((PRODUCTOS[[#This Row],[CANT X MODULO]]*704)-PRODUCTOS[[#This Row],[CANT. COMPRADA]],"")</f>
        <v>220.88263000000003</v>
      </c>
      <c r="Z152" s="17">
        <f>+IFERROR(PRODUCTOS[[#This Row],[CANT. COMPRADA]]/PRODUCTOS[[#This Row],[PPTO FALTANTE]],"")</f>
        <v>0.14487332027873806</v>
      </c>
      <c r="AA152" s="3">
        <f>+IFERROR(PRODUCTOS[[#This Row],[PROYECCION COMPRA]]-(PRODUCTOS[[#This Row],[PPTO FALTANTE]]*PRODUCTOS[[#This Row],[PPTO]]),"")</f>
        <v>-317932.93555624969</v>
      </c>
      <c r="AB152" s="3">
        <f>+_xlfn.XLOOKUP(PRODUCTOS[[#This Row],[CODIGO]],DETALLE_GD_1[CODIGO],DETALLE_GD_1[VALOR PPTO],"",0)</f>
        <v>46060</v>
      </c>
      <c r="AC152" s="3">
        <f>+AB152-PRODUCTOS[[#This Row],[PPTO_ACTUALIZADO]]</f>
        <v>0</v>
      </c>
    </row>
    <row r="153" spans="1:29" hidden="1" x14ac:dyDescent="0.25">
      <c r="A153">
        <v>1808003</v>
      </c>
      <c r="B153" t="s">
        <v>195</v>
      </c>
      <c r="C153">
        <v>0</v>
      </c>
      <c r="D153" t="s">
        <v>244</v>
      </c>
      <c r="E153" t="s">
        <v>406</v>
      </c>
      <c r="F153" s="2">
        <v>167.74485799999999</v>
      </c>
      <c r="G153" s="6" t="s">
        <v>31</v>
      </c>
      <c r="H153" s="2">
        <v>167.74485800000002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0.91874999999999996</v>
      </c>
      <c r="M153" s="2">
        <f>+IFERROR(PRODUCTOS[[#This Row],[PPTO]]*PRODUCTOS[[#This Row],[CANT X MODULO]],"")</f>
        <v>154.11558828749997</v>
      </c>
      <c r="N153" s="2">
        <f>+IFERROR(PRODUCTOS[[#This Row],[PPTO X MODULO]]*32,"")</f>
        <v>4931.6988251999992</v>
      </c>
      <c r="O153" s="2">
        <f>+IFERROR(PRODUCTOS[[#This Row],[PPTO X TORRE]]*22,"")</f>
        <v>108497.37415439998</v>
      </c>
      <c r="P153" s="3">
        <f>+IFERROR(PRODUCTOS[[#This Row],[CANT X MODULO]]*702,"")</f>
        <v>644.96249999999998</v>
      </c>
      <c r="Q153" s="3">
        <f>+SUMIFS(DETALLE_GD_1[CANTIDAD SOLICITADA],DETALLE_GD_1[CODIGO],PRODUCTOS[[#This Row],[CODIGO]])</f>
        <v>79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79</v>
      </c>
      <c r="T153" s="3">
        <f>+IFERROR(PRODUCTOS[[#This Row],[CANTIDAD RECIBIDA]]/PRODUCTOS[[#This Row],[CANT X MODULO]],"")</f>
        <v>85.986394557823132</v>
      </c>
      <c r="U153" s="3">
        <f>+SUMIFS(DETALLE_GD_1[VALOR TOTAL POR ITEM GD],DETALLE_GD_1[CODIGO],PRODUCTOS[[#This Row],[CODIGO]])</f>
        <v>13251</v>
      </c>
      <c r="V153" s="3">
        <f>+IFERROR(PRODUCTOS[[#This Row],[PRECIO DE COMPRA]]/PRODUCTOS[[#This Row],[CANT. COMPRADA]],"")</f>
        <v>167.73417721518987</v>
      </c>
      <c r="W153" s="3">
        <f>+IFERROR(PRODUCTOS[[#This Row],[PRECIO COMPRA UNITARIO]]*PRODUCTOS[[#This Row],[PPTO FALTANTE]],"")</f>
        <v>95239.465822784798</v>
      </c>
      <c r="X153" s="7">
        <f>+IFERROR(PRODUCTOS[[#This Row],[PROYECCION COMPRA]]/PRODUCTOS[[#This Row],[PPTO TOTAL]]-1,"")</f>
        <v>-0.12219566081616107</v>
      </c>
      <c r="Y153" s="3">
        <f>+IFERROR((PRODUCTOS[[#This Row],[CANT X MODULO]]*704)-PRODUCTOS[[#This Row],[CANT. COMPRADA]],"")</f>
        <v>567.79999999999995</v>
      </c>
      <c r="Z153" s="17">
        <f>+IFERROR(PRODUCTOS[[#This Row],[CANT. COMPRADA]]/PRODUCTOS[[#This Row],[PPTO FALTANTE]],"")</f>
        <v>0.13913349771046143</v>
      </c>
      <c r="AA153" s="3">
        <f>+IFERROR(PRODUCTOS[[#This Row],[PROYECCION COMPRA]]-(PRODUCTOS[[#This Row],[PPTO FALTANTE]]*PRODUCTOS[[#This Row],[PPTO]]),"")</f>
        <v>-6.0645496151846601</v>
      </c>
      <c r="AB153" s="3">
        <f>+_xlfn.XLOOKUP(PRODUCTOS[[#This Row],[CODIGO]],DETALLE_GD_1[CODIGO],DETALLE_GD_1[VALOR PPTO],"",0)</f>
        <v>167.7449</v>
      </c>
      <c r="AC153" s="3">
        <f>+AB153-PRODUCTOS[[#This Row],[PPTO_ACTUALIZADO]]</f>
        <v>4.1999999979225322E-5</v>
      </c>
    </row>
    <row r="154" spans="1:29" hidden="1" x14ac:dyDescent="0.25">
      <c r="A154">
        <v>412260</v>
      </c>
      <c r="B154" t="s">
        <v>41</v>
      </c>
      <c r="C154" t="s">
        <v>551</v>
      </c>
      <c r="D154" t="s">
        <v>240</v>
      </c>
      <c r="E154" t="s">
        <v>399</v>
      </c>
      <c r="F154" s="2">
        <v>87567.442477999997</v>
      </c>
      <c r="G154" s="6" t="s">
        <v>31</v>
      </c>
      <c r="H154" s="2">
        <v>87567.442477999983</v>
      </c>
      <c r="I154" t="b">
        <v>1</v>
      </c>
      <c r="J154" t="str">
        <f>+_xlfn.XLOOKUP(PRODUCTOS[[#This Row],[CODIGO]],P_CRITICOS[CODIGO],P_CRITICOS[DESC CORTA],"",0)</f>
        <v>HOLDOWN PB1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5.7750000000000004</v>
      </c>
      <c r="M154" s="2">
        <f>+IFERROR(PRODUCTOS[[#This Row],[PPTO]]*PRODUCTOS[[#This Row],[CANT X MODULO]],"")</f>
        <v>505701.98031045002</v>
      </c>
      <c r="N154" s="2">
        <f>+IFERROR(PRODUCTOS[[#This Row],[PPTO X MODULO]]*32,"")</f>
        <v>16182463.369934401</v>
      </c>
      <c r="O154" s="2">
        <f>+IFERROR(PRODUCTOS[[#This Row],[PPTO X TORRE]]*22,"")</f>
        <v>356014194.13855684</v>
      </c>
      <c r="P154" s="3">
        <f>+IFERROR(PRODUCTOS[[#This Row],[CANT X MODULO]]*702,"")</f>
        <v>4054.05</v>
      </c>
      <c r="Q154" s="3">
        <f>+SUMIFS(DETALLE_GD_1[CANTIDAD SOLICITADA],DETALLE_GD_1[CODIGO],PRODUCTOS[[#This Row],[CODIGO]])</f>
        <v>492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492</v>
      </c>
      <c r="T154" s="3">
        <f>+IFERROR(PRODUCTOS[[#This Row],[CANTIDAD RECIBIDA]]/PRODUCTOS[[#This Row],[CANT X MODULO]],"")</f>
        <v>85.194805194805184</v>
      </c>
      <c r="U154" s="3">
        <f>+SUMIFS(DETALLE_GD_1[VALOR TOTAL POR ITEM GD],DETALLE_GD_1[CODIGO],PRODUCTOS[[#This Row],[CODIGO]])</f>
        <v>42755890</v>
      </c>
      <c r="V154" s="3">
        <f>+IFERROR(PRODUCTOS[[#This Row],[PRECIO DE COMPRA]]/PRODUCTOS[[#This Row],[CANT. COMPRADA]],"")</f>
        <v>86902.215447154478</v>
      </c>
      <c r="W154" s="3">
        <f>+IFERROR(PRODUCTOS[[#This Row],[PRECIO COMPRA UNITARIO]]*PRODUCTOS[[#This Row],[PPTO FALTANTE]],"")</f>
        <v>310553757.12195128</v>
      </c>
      <c r="X154" s="7">
        <f>+IFERROR(PRODUCTOS[[#This Row],[PROYECCION COMPRA]]/PRODUCTOS[[#This Row],[PPTO TOTAL]]-1,"")</f>
        <v>-0.12769276552752518</v>
      </c>
      <c r="Y154" s="3">
        <f>+IFERROR((PRODUCTOS[[#This Row],[CANT X MODULO]]*704)-PRODUCTOS[[#This Row],[CANT. COMPRADA]],"")</f>
        <v>3573.6000000000004</v>
      </c>
      <c r="Z154" s="17">
        <f>+IFERROR(PRODUCTOS[[#This Row],[CANT. COMPRADA]]/PRODUCTOS[[#This Row],[PPTO FALTANTE]],"")</f>
        <v>0.13767629281396909</v>
      </c>
      <c r="AA154" s="3">
        <f>+IFERROR(PRODUCTOS[[#This Row],[PROYECCION COMPRA]]-(PRODUCTOS[[#This Row],[PPTO FALTANTE]]*PRODUCTOS[[#This Row],[PPTO]]),"")</f>
        <v>-2377255.3174295425</v>
      </c>
      <c r="AB154" s="3">
        <f>+_xlfn.XLOOKUP(PRODUCTOS[[#This Row],[CODIGO]],DETALLE_GD_1[CODIGO],DETALLE_GD_1[VALOR PPTO],"",0)</f>
        <v>87567.442500000005</v>
      </c>
      <c r="AC154" s="3">
        <f>+AB154-PRODUCTOS[[#This Row],[PPTO_ACTUALIZADO]]</f>
        <v>2.2000021999701858E-5</v>
      </c>
    </row>
    <row r="155" spans="1:29" hidden="1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2644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2644</v>
      </c>
      <c r="T155" s="3">
        <f>+IFERROR(PRODUCTOS[[#This Row],[CANTIDAD RECIBIDA]]/PRODUCTOS[[#This Row],[CANT X MODULO]],"")</f>
        <v>84.641856742697087</v>
      </c>
      <c r="U155" s="3">
        <f>+SUMIFS(DETALLE_GD_1[VALOR TOTAL POR ITEM GD],DETALLE_GD_1[CODIGO],PRODUCTOS[[#This Row],[CODIGO]])</f>
        <v>42903640</v>
      </c>
      <c r="V155" s="3">
        <f>+IFERROR(PRODUCTOS[[#This Row],[PRECIO DE COMPRA]]/PRODUCTOS[[#This Row],[CANT. COMPRADA]],"")</f>
        <v>16226.792738275341</v>
      </c>
      <c r="W155" s="3">
        <f>+IFERROR(PRODUCTOS[[#This Row],[PRECIO COMPRA UNITARIO]]*PRODUCTOS[[#This Row],[PPTO FALTANTE]],"")</f>
        <v>313943004.46596062</v>
      </c>
      <c r="X155" s="7">
        <f>+IFERROR(PRODUCTOS[[#This Row],[PROYECCION COMPRA]]/PRODUCTOS[[#This Row],[PPTO TOTAL]]-1,"")</f>
        <v>-0.10886711764967671</v>
      </c>
      <c r="Y155" s="3">
        <f>+IFERROR((PRODUCTOS[[#This Row],[CANT X MODULO]]*704)-PRODUCTOS[[#This Row],[CANT. COMPRADA]],"")</f>
        <v>19347.199999999997</v>
      </c>
      <c r="Z155" s="17">
        <f>+IFERROR(PRODUCTOS[[#This Row],[CANT. COMPRADA]]/PRODUCTOS[[#This Row],[PPTO FALTANTE]],"")</f>
        <v>0.1366606020509428</v>
      </c>
      <c r="AA155" s="3">
        <f>+IFERROR(PRODUCTOS[[#This Row],[PROYECCION COMPRA]]-(PRODUCTOS[[#This Row],[PPTO FALTANTE]]*PRODUCTOS[[#This Row],[PPTO]]),"")</f>
        <v>4003072.1411286592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hidden="1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640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640</v>
      </c>
      <c r="T156" s="3">
        <f>+IFERROR(PRODUCTOS[[#This Row],[CANTIDAD RECIBIDA]]/PRODUCTOS[[#This Row],[CANT X MODULO]],"")</f>
        <v>84.072249589490966</v>
      </c>
      <c r="U156" s="3">
        <f>+SUMIFS(DETALLE_GD_1[VALOR TOTAL POR ITEM GD],DETALLE_GD_1[CODIGO],PRODUCTOS[[#This Row],[CODIGO]])</f>
        <v>8587895</v>
      </c>
      <c r="V156" s="3">
        <f>+IFERROR(PRODUCTOS[[#This Row],[PRECIO DE COMPRA]]/PRODUCTOS[[#This Row],[CANT. COMPRADA]],"")</f>
        <v>13418.5859375</v>
      </c>
      <c r="W156" s="3">
        <f>+IFERROR(PRODUCTOS[[#This Row],[PRECIO COMPRA UNITARIO]]*PRODUCTOS[[#This Row],[PPTO FALTANTE]],"")</f>
        <v>63324990.756249994</v>
      </c>
      <c r="X156" s="7">
        <f>+IFERROR(PRODUCTOS[[#This Row],[PROYECCION COMPRA]]/PRODUCTOS[[#This Row],[PPTO TOTAL]]-1,"")</f>
        <v>-5.576351258238188E-3</v>
      </c>
      <c r="Y156" s="3">
        <f>+IFERROR((PRODUCTOS[[#This Row],[CANT X MODULO]]*704)-PRODUCTOS[[#This Row],[CANT. COMPRADA]],"")</f>
        <v>4719.2</v>
      </c>
      <c r="Z156" s="17">
        <f>+IFERROR(PRODUCTOS[[#This Row],[CANT. COMPRADA]]/PRODUCTOS[[#This Row],[PPTO FALTANTE]],"")</f>
        <v>0.13561620613663333</v>
      </c>
      <c r="AA156" s="3">
        <f>+IFERROR(PRODUCTOS[[#This Row],[PROYECCION COMPRA]]-(PRODUCTOS[[#This Row],[PPTO FALTANTE]]*PRODUCTOS[[#This Row],[PPTO]]),"")</f>
        <v>7249625.6983435974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hidden="1" x14ac:dyDescent="0.25">
      <c r="A157">
        <v>907031</v>
      </c>
      <c r="B157" t="s">
        <v>256</v>
      </c>
      <c r="C157" t="s">
        <v>546</v>
      </c>
      <c r="D157" t="s">
        <v>240</v>
      </c>
      <c r="E157" t="s">
        <v>411</v>
      </c>
      <c r="F157" s="2">
        <v>156269.16666700001</v>
      </c>
      <c r="G157" s="6" t="s">
        <v>47</v>
      </c>
      <c r="H157" s="2">
        <v>156269.16666700004</v>
      </c>
      <c r="I157" t="b">
        <v>1</v>
      </c>
      <c r="J157" t="str">
        <f>+_xlfn.XLOOKUP(PRODUCTOS[[#This Row],[CODIGO]],P_CRITICOS[CODIGO],P_CRITICOS[DESC CORTA],"",0)</f>
        <v>MEMBRANA PVC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0.7111632270168855</v>
      </c>
      <c r="M157" s="2">
        <f>+IFERROR(PRODUCTOS[[#This Row],[PPTO]]*PRODUCTOS[[#This Row],[CANT X MODULO]],"")</f>
        <v>111132.88485014325</v>
      </c>
      <c r="N157" s="2">
        <f>+IFERROR(PRODUCTOS[[#This Row],[PPTO X MODULO]]*32,"")</f>
        <v>3556252.315204584</v>
      </c>
      <c r="O157" s="2">
        <f>+IFERROR(PRODUCTOS[[#This Row],[PPTO X TORRE]]*22,"")</f>
        <v>78237550.934500843</v>
      </c>
      <c r="P157" s="3">
        <f>+IFERROR(PRODUCTOS[[#This Row],[CANT X MODULO]]*702,"")</f>
        <v>499.23658536585361</v>
      </c>
      <c r="Q157" s="3">
        <f>+SUMIFS(DETALLE_GD_1[CANTIDAD SOLICITADA],DETALLE_GD_1[CODIGO],PRODUCTOS[[#This Row],[CODIGO]])</f>
        <v>58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58</v>
      </c>
      <c r="T157" s="3">
        <f>+IFERROR(PRODUCTOS[[#This Row],[CANTIDAD RECIBIDA]]/PRODUCTOS[[#This Row],[CANT X MODULO]],"")</f>
        <v>81.556522886162782</v>
      </c>
      <c r="U157" s="3">
        <f>+SUMIFS(DETALLE_GD_1[VALOR TOTAL POR ITEM GD],DETALLE_GD_1[CODIGO],PRODUCTOS[[#This Row],[CODIGO]])</f>
        <v>8942514</v>
      </c>
      <c r="V157" s="3">
        <f>+IFERROR(PRODUCTOS[[#This Row],[PRECIO DE COMPRA]]/PRODUCTOS[[#This Row],[CANT. COMPRADA]],"")</f>
        <v>154181.27586206896</v>
      </c>
      <c r="W157" s="3">
        <f>+IFERROR(PRODUCTOS[[#This Row],[PRECIO COMPRA UNITARIO]]*PRODUCTOS[[#This Row],[PPTO FALTANTE]],"")</f>
        <v>68249715.79610531</v>
      </c>
      <c r="X157" s="7">
        <f>+IFERROR(PRODUCTOS[[#This Row],[PROYECCION COMPRA]]/PRODUCTOS[[#This Row],[PPTO TOTAL]]-1,"")</f>
        <v>-0.12766037560093335</v>
      </c>
      <c r="Y157" s="3">
        <f>+IFERROR((PRODUCTOS[[#This Row],[CANT X MODULO]]*704)-PRODUCTOS[[#This Row],[CANT. COMPRADA]],"")</f>
        <v>442.65891181988741</v>
      </c>
      <c r="Z157" s="17">
        <f>+IFERROR(PRODUCTOS[[#This Row],[CANT. COMPRADA]]/PRODUCTOS[[#This Row],[PPTO FALTANTE]],"")</f>
        <v>0.1310263917686571</v>
      </c>
      <c r="AA157" s="3">
        <f>+IFERROR(PRODUCTOS[[#This Row],[PROYECCION COMPRA]]-(PRODUCTOS[[#This Row],[PPTO FALTANTE]]*PRODUCTOS[[#This Row],[PPTO]]),"")</f>
        <v>-924223.47170953453</v>
      </c>
      <c r="AB157" s="3">
        <f>+_xlfn.XLOOKUP(PRODUCTOS[[#This Row],[CODIGO]],DETALLE_GD_1[CODIGO],DETALLE_GD_1[VALOR PPTO],"",0)</f>
        <v>156269.1667</v>
      </c>
      <c r="AC157" s="3">
        <f>+AB157-PRODUCTOS[[#This Row],[PPTO_ACTUALIZADO]]</f>
        <v>3.2999960239976645E-5</v>
      </c>
    </row>
    <row r="158" spans="1:29" hidden="1" x14ac:dyDescent="0.25">
      <c r="A158">
        <v>2508992</v>
      </c>
      <c r="B158" t="s">
        <v>486</v>
      </c>
      <c r="C158" t="s">
        <v>683</v>
      </c>
      <c r="D158" t="s">
        <v>355</v>
      </c>
      <c r="E158" t="s">
        <v>355</v>
      </c>
      <c r="F158" s="2">
        <v>4139.6666670000004</v>
      </c>
      <c r="G158" s="6" t="s">
        <v>355</v>
      </c>
      <c r="H158" s="2">
        <v>5084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0.7875000000000002</v>
      </c>
      <c r="M158" s="2">
        <f>+IFERROR(PRODUCTOS[[#This Row],[PPTO]]*PRODUCTOS[[#This Row],[CANT X MODULO]],"")</f>
        <v>3259.9875002625013</v>
      </c>
      <c r="N158" s="2">
        <f>+IFERROR(PRODUCTOS[[#This Row],[PPTO X MODULO]]*32,"")</f>
        <v>104319.60000840004</v>
      </c>
      <c r="O158" s="2">
        <f>+IFERROR(PRODUCTOS[[#This Row],[PPTO X TORRE]]*22,"")</f>
        <v>2295031.2001848007</v>
      </c>
      <c r="P158" s="3">
        <f>+IFERROR(PRODUCTOS[[#This Row],[CANT X MODULO]]*702,"")</f>
        <v>552.82500000000016</v>
      </c>
      <c r="Q158" s="3">
        <f>+SUMIFS(DETALLE_GD_1[CANTIDAD SOLICITADA],DETALLE_GD_1[CODIGO],PRODUCTOS[[#This Row],[CODIGO]])</f>
        <v>64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64</v>
      </c>
      <c r="T158" s="3">
        <f>+IFERROR(PRODUCTOS[[#This Row],[CANTIDAD RECIBIDA]]/PRODUCTOS[[#This Row],[CANT X MODULO]],"")</f>
        <v>81.269841269841251</v>
      </c>
      <c r="U158" s="3">
        <f>+SUMIFS(DETALLE_GD_1[VALOR TOTAL POR ITEM GD],DETALLE_GD_1[CODIGO],PRODUCTOS[[#This Row],[CODIGO]])</f>
        <v>324133</v>
      </c>
      <c r="V158" s="3">
        <f>+IFERROR(PRODUCTOS[[#This Row],[PRECIO DE COMPRA]]/PRODUCTOS[[#This Row],[CANT. COMPRADA]],"")</f>
        <v>5064.578125</v>
      </c>
      <c r="W158" s="3">
        <f>+IFERROR(PRODUCTOS[[#This Row],[PRECIO COMPRA UNITARIO]]*PRODUCTOS[[#This Row],[PPTO FALTANTE]],"")</f>
        <v>2483669.1125000003</v>
      </c>
      <c r="X158" s="7">
        <f>+IFERROR(PRODUCTOS[[#This Row],[PROYECCION COMPRA]]/PRODUCTOS[[#This Row],[PPTO TOTAL]]-1,"")</f>
        <v>8.2194051348848829E-2</v>
      </c>
      <c r="Y158" s="3">
        <f>+IFERROR((PRODUCTOS[[#This Row],[CANT X MODULO]]*704)-PRODUCTOS[[#This Row],[CANT. COMPRADA]],"")</f>
        <v>490.40000000000009</v>
      </c>
      <c r="Z158" s="17">
        <f>+IFERROR(PRODUCTOS[[#This Row],[CANT. COMPRADA]]/PRODUCTOS[[#This Row],[PPTO FALTANTE]],"")</f>
        <v>0.13050570962479607</v>
      </c>
      <c r="AA158" s="3">
        <f>+IFERROR(PRODUCTOS[[#This Row],[PROYECCION COMPRA]]-(PRODUCTOS[[#This Row],[PPTO FALTANTE]]*PRODUCTOS[[#This Row],[PPTO]]),"")</f>
        <v>453576.5790031997</v>
      </c>
      <c r="AB158" s="3">
        <f>+_xlfn.XLOOKUP(PRODUCTOS[[#This Row],[CODIGO]],DETALLE_GD_1[CODIGO],DETALLE_GD_1[VALOR PPTO],"",0)</f>
        <v>5084</v>
      </c>
      <c r="AC158" s="3">
        <f>+AB158-PRODUCTOS[[#This Row],[PPTO_ACTUALIZADO]]</f>
        <v>0</v>
      </c>
    </row>
    <row r="159" spans="1:29" hidden="1" x14ac:dyDescent="0.25">
      <c r="A159">
        <v>407049</v>
      </c>
      <c r="B159" t="s">
        <v>232</v>
      </c>
      <c r="C159">
        <v>0</v>
      </c>
      <c r="D159" t="s">
        <v>240</v>
      </c>
      <c r="E159" t="s">
        <v>399</v>
      </c>
      <c r="F159" s="2">
        <v>16.202162000000001</v>
      </c>
      <c r="G159" s="6" t="s">
        <v>31</v>
      </c>
      <c r="H159" s="2">
        <v>16.202162000000001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52.5</v>
      </c>
      <c r="M159" s="2">
        <f>+IFERROR(PRODUCTOS[[#This Row],[PPTO]]*PRODUCTOS[[#This Row],[CANT X MODULO]],"")</f>
        <v>850.61350500000003</v>
      </c>
      <c r="N159" s="2">
        <f>+IFERROR(PRODUCTOS[[#This Row],[PPTO X MODULO]]*32,"")</f>
        <v>27219.632160000001</v>
      </c>
      <c r="O159" s="2">
        <f>+IFERROR(PRODUCTOS[[#This Row],[PPTO X TORRE]]*22,"")</f>
        <v>598831.90752000001</v>
      </c>
      <c r="P159" s="3">
        <f>+IFERROR(PRODUCTOS[[#This Row],[CANT X MODULO]]*702,"")</f>
        <v>36855</v>
      </c>
      <c r="Q159" s="3">
        <f>+SUMIFS(DETALLE_GD_1[CANTIDAD SOLICITADA],DETALLE_GD_1[CODIGO],PRODUCTOS[[#This Row],[CODIGO]])</f>
        <v>4255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4255</v>
      </c>
      <c r="T159" s="3">
        <f>+IFERROR(PRODUCTOS[[#This Row],[CANTIDAD RECIBIDA]]/PRODUCTOS[[#This Row],[CANT X MODULO]],"")</f>
        <v>81.047619047619051</v>
      </c>
      <c r="U159" s="3">
        <f>+SUMIFS(DETALLE_GD_1[VALOR TOTAL POR ITEM GD],DETALLE_GD_1[CODIGO],PRODUCTOS[[#This Row],[CODIGO]])</f>
        <v>68939</v>
      </c>
      <c r="V159" s="3">
        <f>+IFERROR(PRODUCTOS[[#This Row],[PRECIO DE COMPRA]]/PRODUCTOS[[#This Row],[CANT. COMPRADA]],"")</f>
        <v>16.201880141010577</v>
      </c>
      <c r="W159" s="3">
        <f>+IFERROR(PRODUCTOS[[#This Row],[PRECIO COMPRA UNITARIO]]*PRODUCTOS[[#This Row],[PPTO FALTANTE]],"")</f>
        <v>529882.49001175095</v>
      </c>
      <c r="X159" s="7">
        <f>+IFERROR(PRODUCTOS[[#This Row],[PROYECCION COMPRA]]/PRODUCTOS[[#This Row],[PPTO TOTAL]]-1,"")</f>
        <v>-0.11513985250685099</v>
      </c>
      <c r="Y159" s="3">
        <f>+IFERROR((PRODUCTOS[[#This Row],[CANT X MODULO]]*704)-PRODUCTOS[[#This Row],[CANT. COMPRADA]],"")</f>
        <v>32705</v>
      </c>
      <c r="Z159" s="17">
        <f>+IFERROR(PRODUCTOS[[#This Row],[CANT. COMPRADA]]/PRODUCTOS[[#This Row],[PPTO FALTANTE]],"")</f>
        <v>0.13010243082097539</v>
      </c>
      <c r="AA159" s="3">
        <f>+IFERROR(PRODUCTOS[[#This Row],[PROYECCION COMPRA]]-(PRODUCTOS[[#This Row],[PPTO FALTANTE]]*PRODUCTOS[[#This Row],[PPTO]]),"")</f>
        <v>-9.21819824911654</v>
      </c>
      <c r="AB159" s="3">
        <f>+_xlfn.XLOOKUP(PRODUCTOS[[#This Row],[CODIGO]],DETALLE_GD_1[CODIGO],DETALLE_GD_1[VALOR PPTO],"",0)</f>
        <v>16.202200000000001</v>
      </c>
      <c r="AC159" s="3">
        <f>+AB159-PRODUCTOS[[#This Row],[PPTO_ACTUALIZADO]]</f>
        <v>3.7999999999982492E-5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41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41</v>
      </c>
      <c r="T160" s="3">
        <f>+IFERROR(PRODUCTOS[[#This Row],[CANTIDAD RECIBIDA]]/PRODUCTOS[[#This Row],[CANT X MODULO]],"")</f>
        <v>78.095238095238088</v>
      </c>
      <c r="U160" s="3">
        <f>+SUMIFS(DETALLE_GD_1[VALOR TOTAL POR ITEM GD],DETALLE_GD_1[CODIGO],PRODUCTOS[[#This Row],[CODIGO]])</f>
        <v>15656989</v>
      </c>
      <c r="V160" s="3">
        <f>+IFERROR(PRODUCTOS[[#This Row],[PRECIO DE COMPRA]]/PRODUCTOS[[#This Row],[CANT. COMPRADA]],"")</f>
        <v>381877.78048780491</v>
      </c>
      <c r="W160" s="3">
        <f>+IFERROR(PRODUCTOS[[#This Row],[PRECIO COMPRA UNITARIO]]*PRODUCTOS[[#This Row],[PPTO FALTANTE]],"")</f>
        <v>125485038.6682927</v>
      </c>
      <c r="X160" s="7">
        <f>+IFERROR(PRODUCTOS[[#This Row],[PROYECCION COMPRA]]/PRODUCTOS[[#This Row],[PPTO TOTAL]]-1,"")</f>
        <v>-3.0339958523053157E-2</v>
      </c>
      <c r="Y160" s="3">
        <f>+IFERROR((PRODUCTOS[[#This Row],[CANT X MODULO]]*704)-PRODUCTOS[[#This Row],[CANT. COMPRADA]],"")</f>
        <v>328.6</v>
      </c>
      <c r="Z160" s="17">
        <f>+IFERROR(PRODUCTOS[[#This Row],[CANT. COMPRADA]]/PRODUCTOS[[#This Row],[PPTO FALTANTE]],"")</f>
        <v>0.1247717589774802</v>
      </c>
      <c r="AA160" s="3">
        <f>+IFERROR(PRODUCTOS[[#This Row],[PROYECCION COMPRA]]-(PRODUCTOS[[#This Row],[PPTO FALTANTE]]*PRODUCTOS[[#This Row],[PPTO]]),"")</f>
        <v>10429363.268292695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2505058</v>
      </c>
      <c r="B161" t="s">
        <v>142</v>
      </c>
      <c r="C161" t="s">
        <v>634</v>
      </c>
      <c r="D161" t="s">
        <v>244</v>
      </c>
      <c r="E161" t="s">
        <v>410</v>
      </c>
      <c r="F161" s="2">
        <v>17870.144068000001</v>
      </c>
      <c r="G161" s="6" t="s">
        <v>31</v>
      </c>
      <c r="H161" s="2">
        <v>17870.144068000001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2.1000000000000005</v>
      </c>
      <c r="M161" s="2">
        <f>+IFERROR(PRODUCTOS[[#This Row],[PPTO]]*PRODUCTOS[[#This Row],[CANT X MODULO]],"")</f>
        <v>37527.302542800011</v>
      </c>
      <c r="N161" s="2">
        <f>+IFERROR(PRODUCTOS[[#This Row],[PPTO X MODULO]]*32,"")</f>
        <v>1200873.6813696004</v>
      </c>
      <c r="O161" s="2">
        <f>+IFERROR(PRODUCTOS[[#This Row],[PPTO X TORRE]]*22,"")</f>
        <v>26419220.990131207</v>
      </c>
      <c r="P161" s="3">
        <f>+IFERROR(PRODUCTOS[[#This Row],[CANT X MODULO]]*702,"")</f>
        <v>1474.2000000000003</v>
      </c>
      <c r="Q161" s="3">
        <f>+SUMIFS(DETALLE_GD_1[CANTIDAD SOLICITADA],DETALLE_GD_1[CODIGO],PRODUCTOS[[#This Row],[CODIGO]])</f>
        <v>162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162</v>
      </c>
      <c r="T161" s="3">
        <f>+IFERROR(PRODUCTOS[[#This Row],[CANTIDAD RECIBIDA]]/PRODUCTOS[[#This Row],[CANT X MODULO]],"")</f>
        <v>77.142857142857125</v>
      </c>
      <c r="U161" s="3">
        <f>+SUMIFS(DETALLE_GD_1[VALOR TOTAL POR ITEM GD],DETALLE_GD_1[CODIGO],PRODUCTOS[[#This Row],[CODIGO]])</f>
        <v>2701057</v>
      </c>
      <c r="V161" s="3">
        <f>+IFERROR(PRODUCTOS[[#This Row],[PRECIO DE COMPRA]]/PRODUCTOS[[#This Row],[CANT. COMPRADA]],"")</f>
        <v>16673.191358024691</v>
      </c>
      <c r="W161" s="3">
        <f>+IFERROR(PRODUCTOS[[#This Row],[PRECIO COMPRA UNITARIO]]*PRODUCTOS[[#This Row],[PPTO FALTANTE]],"")</f>
        <v>21948589.103703707</v>
      </c>
      <c r="X161" s="7">
        <f>+IFERROR(PRODUCTOS[[#This Row],[PROYECCION COMPRA]]/PRODUCTOS[[#This Row],[PPTO TOTAL]]-1,"")</f>
        <v>-0.16921891406629608</v>
      </c>
      <c r="Y161" s="3">
        <f>+IFERROR((PRODUCTOS[[#This Row],[CANT X MODULO]]*704)-PRODUCTOS[[#This Row],[CANT. COMPRADA]],"")</f>
        <v>1316.4000000000003</v>
      </c>
      <c r="Z161" s="17">
        <f>+IFERROR(PRODUCTOS[[#This Row],[CANT. COMPRADA]]/PRODUCTOS[[#This Row],[PPTO FALTANTE]],"")</f>
        <v>0.12306289881494983</v>
      </c>
      <c r="AA161" s="3">
        <f>+IFERROR(PRODUCTOS[[#This Row],[PROYECCION COMPRA]]-(PRODUCTOS[[#This Row],[PPTO FALTANTE]]*PRODUCTOS[[#This Row],[PPTO]]),"")</f>
        <v>-1575668.5474115014</v>
      </c>
      <c r="AB161" s="3">
        <f>+_xlfn.XLOOKUP(PRODUCTOS[[#This Row],[CODIGO]],DETALLE_GD_1[CODIGO],DETALLE_GD_1[VALOR PPTO],"",0)</f>
        <v>17870.144100000001</v>
      </c>
      <c r="AC161" s="3">
        <f>+AB161-PRODUCTOS[[#This Row],[PPTO_ACTUALIZADO]]</f>
        <v>3.1999999919207767E-5</v>
      </c>
    </row>
    <row r="162" spans="1:29" hidden="1" x14ac:dyDescent="0.25">
      <c r="A162">
        <v>2302118</v>
      </c>
      <c r="B162" t="s">
        <v>228</v>
      </c>
      <c r="C162">
        <v>0</v>
      </c>
      <c r="D162">
        <v>0</v>
      </c>
      <c r="E162">
        <v>0</v>
      </c>
      <c r="F162" s="2">
        <v>0</v>
      </c>
      <c r="G162" s="6" t="s">
        <v>31</v>
      </c>
      <c r="H162" s="2">
        <v>101250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0.31171874999999999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218.82656249999999</v>
      </c>
      <c r="Q162" s="3">
        <f>+SUMIFS(DETALLE_GD_1[CANTIDAD SOLICITADA],DETALLE_GD_1[CODIGO],PRODUCTOS[[#This Row],[CODIGO]])</f>
        <v>24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24</v>
      </c>
      <c r="T162" s="3">
        <f>+IFERROR(PRODUCTOS[[#This Row],[CANTIDAD RECIBIDA]]/PRODUCTOS[[#This Row],[CANT X MODULO]],"")</f>
        <v>76.992481203007515</v>
      </c>
      <c r="U162" s="3">
        <f>+SUMIFS(DETALLE_GD_1[VALOR TOTAL POR ITEM GD],DETALLE_GD_1[CODIGO],PRODUCTOS[[#This Row],[CODIGO]])</f>
        <v>1992878</v>
      </c>
      <c r="V162" s="3">
        <f>+IFERROR(PRODUCTOS[[#This Row],[PRECIO DE COMPRA]]/PRODUCTOS[[#This Row],[CANT. COMPRADA]],"")</f>
        <v>83036.583333333328</v>
      </c>
      <c r="W162" s="3">
        <f>+IFERROR(PRODUCTOS[[#This Row],[PRECIO COMPRA UNITARIO]]*PRODUCTOS[[#This Row],[PPTO FALTANTE]],"")</f>
        <v>16229500.212499999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195.45</v>
      </c>
      <c r="Z162" s="17">
        <f>+IFERROR(PRODUCTOS[[#This Row],[CANT. COMPRADA]]/PRODUCTOS[[#This Row],[PPTO FALTANTE]],"")</f>
        <v>0.12279355333844974</v>
      </c>
      <c r="AA162" s="3">
        <f>+IFERROR(PRODUCTOS[[#This Row],[PROYECCION COMPRA]]-(PRODUCTOS[[#This Row],[PPTO FALTANTE]]*PRODUCTOS[[#This Row],[PPTO]]),"")</f>
        <v>16229500.212499999</v>
      </c>
      <c r="AB162" s="3">
        <f>+_xlfn.XLOOKUP(PRODUCTOS[[#This Row],[CODIGO]],DETALLE_GD_1[CODIGO],DETALLE_GD_1[VALOR PPTO],"",0)</f>
        <v>101250</v>
      </c>
      <c r="AC162" s="3">
        <f>+AB162-PRODUCTOS[[#This Row],[PPTO_ACTUALIZADO]]</f>
        <v>0</v>
      </c>
    </row>
    <row r="163" spans="1:29" hidden="1" x14ac:dyDescent="0.25">
      <c r="A163">
        <v>1901086</v>
      </c>
      <c r="B163" t="s">
        <v>279</v>
      </c>
      <c r="C163" t="s">
        <v>550</v>
      </c>
      <c r="D163" t="s">
        <v>240</v>
      </c>
      <c r="E163" t="s">
        <v>404</v>
      </c>
      <c r="F163" s="2">
        <v>3711.5870410000002</v>
      </c>
      <c r="G163" s="6" t="s">
        <v>26</v>
      </c>
      <c r="H163" s="2">
        <v>3711.5870410000002</v>
      </c>
      <c r="I163" t="b">
        <v>1</v>
      </c>
      <c r="J163" t="str">
        <f>+_xlfn.XLOOKUP(PRODUCTOS[[#This Row],[CODIGO]],P_CRITICOS[CODIGO],P_CRITICOS[DESC CORTA],"",0)</f>
        <v>AISLAN GLASS 140MM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31.794434700000004</v>
      </c>
      <c r="M163" s="2">
        <f>+IFERROR(PRODUCTOS[[#This Row],[PPTO]]*PRODUCTOS[[#This Row],[CANT X MODULO]],"")</f>
        <v>118007.81180844075</v>
      </c>
      <c r="N163" s="2">
        <f>+IFERROR(PRODUCTOS[[#This Row],[PPTO X MODULO]]*32,"")</f>
        <v>3776249.9778701039</v>
      </c>
      <c r="O163" s="2">
        <f>+IFERROR(PRODUCTOS[[#This Row],[PPTO X TORRE]]*22,"")</f>
        <v>83077499.513142288</v>
      </c>
      <c r="P163" s="3">
        <f>+IFERROR(PRODUCTOS[[#This Row],[CANT X MODULO]]*702,"")</f>
        <v>22319.693159400002</v>
      </c>
      <c r="Q163" s="3">
        <f>+SUMIFS(DETALLE_GD_1[CANTIDAD SOLICITADA],DETALLE_GD_1[CODIGO],PRODUCTOS[[#This Row],[CODIGO]])</f>
        <v>2436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2436</v>
      </c>
      <c r="T163" s="3">
        <f>+IFERROR(PRODUCTOS[[#This Row],[CANTIDAD RECIBIDA]]/PRODUCTOS[[#This Row],[CANT X MODULO]],"")</f>
        <v>76.617182314614311</v>
      </c>
      <c r="U163" s="3">
        <f>+SUMIFS(DETALLE_GD_1[VALOR TOTAL POR ITEM GD],DETALLE_GD_1[CODIGO],PRODUCTOS[[#This Row],[CODIGO]])</f>
        <v>8849507</v>
      </c>
      <c r="V163" s="3">
        <f>+IFERROR(PRODUCTOS[[#This Row],[PRECIO DE COMPRA]]/PRODUCTOS[[#This Row],[CANT. COMPRADA]],"")</f>
        <v>3632.8025451559934</v>
      </c>
      <c r="W163" s="3">
        <f>+IFERROR(PRODUCTOS[[#This Row],[PRECIO COMPRA UNITARIO]]*PRODUCTOS[[#This Row],[PPTO FALTANTE]],"")</f>
        <v>72464536.923169062</v>
      </c>
      <c r="X163" s="7">
        <f>+IFERROR(PRODUCTOS[[#This Row],[PROYECCION COMPRA]]/PRODUCTOS[[#This Row],[PPTO TOTAL]]-1,"")</f>
        <v>-0.1277477373797743</v>
      </c>
      <c r="Y163" s="3">
        <f>+IFERROR((PRODUCTOS[[#This Row],[CANT X MODULO]]*704)-PRODUCTOS[[#This Row],[CANT. COMPRADA]],"")</f>
        <v>19947.282028800004</v>
      </c>
      <c r="Z163" s="17">
        <f>+IFERROR(PRODUCTOS[[#This Row],[CANT. COMPRADA]]/PRODUCTOS[[#This Row],[PPTO FALTANTE]],"")</f>
        <v>0.12212190094283967</v>
      </c>
      <c r="AA163" s="3">
        <f>+IFERROR(PRODUCTOS[[#This Row],[PROYECCION COMPRA]]-(PRODUCTOS[[#This Row],[PPTO FALTANTE]]*PRODUCTOS[[#This Row],[PPTO]]),"")</f>
        <v>-1571536.5580972284</v>
      </c>
      <c r="AB163" s="3">
        <f>+_xlfn.XLOOKUP(PRODUCTOS[[#This Row],[CODIGO]],DETALLE_GD_1[CODIGO],DETALLE_GD_1[VALOR PPTO],"",0)</f>
        <v>3711.587</v>
      </c>
      <c r="AC163" s="3">
        <f>+AB163-PRODUCTOS[[#This Row],[PPTO_ACTUALIZADO]]</f>
        <v>-4.1000000237545464E-5</v>
      </c>
    </row>
    <row r="164" spans="1:29" hidden="1" x14ac:dyDescent="0.25">
      <c r="A164">
        <v>1206002</v>
      </c>
      <c r="B164" t="s">
        <v>192</v>
      </c>
      <c r="C164">
        <v>0</v>
      </c>
      <c r="D164" t="s">
        <v>244</v>
      </c>
      <c r="E164" t="s">
        <v>406</v>
      </c>
      <c r="F164" s="2">
        <v>15783.483871</v>
      </c>
      <c r="G164" s="6" t="s">
        <v>31</v>
      </c>
      <c r="H164" s="2">
        <v>15783.483871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8286.3290322749999</v>
      </c>
      <c r="N164" s="2">
        <f>+IFERROR(PRODUCTOS[[#This Row],[PPTO X MODULO]]*32,"")</f>
        <v>265162.5290328</v>
      </c>
      <c r="O164" s="2">
        <f>+IFERROR(PRODUCTOS[[#This Row],[PPTO X TORRE]]*22,"")</f>
        <v>5833575.6387216002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40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40</v>
      </c>
      <c r="T164" s="3">
        <f>+IFERROR(PRODUCTOS[[#This Row],[CANTIDAD RECIBIDA]]/PRODUCTOS[[#This Row],[CANT X MODULO]],"")</f>
        <v>76.19047619047619</v>
      </c>
      <c r="U164" s="3">
        <f>+SUMIFS(DETALLE_GD_1[VALOR TOTAL POR ITEM GD],DETALLE_GD_1[CODIGO],PRODUCTOS[[#This Row],[CODIGO]])</f>
        <v>804173</v>
      </c>
      <c r="V164" s="3">
        <f>+IFERROR(PRODUCTOS[[#This Row],[PRECIO DE COMPRA]]/PRODUCTOS[[#This Row],[CANT. COMPRADA]],"")</f>
        <v>20104.325000000001</v>
      </c>
      <c r="W164" s="3">
        <f>+IFERROR(PRODUCTOS[[#This Row],[PRECIO COMPRA UNITARIO]]*PRODUCTOS[[#This Row],[PPTO FALTANTE]],"")</f>
        <v>6626385.5200000005</v>
      </c>
      <c r="X164" s="7">
        <f>+IFERROR(PRODUCTOS[[#This Row],[PROYECCION COMPRA]]/PRODUCTOS[[#This Row],[PPTO TOTAL]]-1,"")</f>
        <v>0.13590462014685412</v>
      </c>
      <c r="Y164" s="3">
        <f>+IFERROR((PRODUCTOS[[#This Row],[CANT X MODULO]]*704)-PRODUCTOS[[#This Row],[CANT. COMPRADA]],"")</f>
        <v>329.6</v>
      </c>
      <c r="Z164" s="17">
        <f>+IFERROR(PRODUCTOS[[#This Row],[CANT. COMPRADA]]/PRODUCTOS[[#This Row],[PPTO FALTANTE]],"")</f>
        <v>0.12135922330097086</v>
      </c>
      <c r="AA164" s="3">
        <f>+IFERROR(PRODUCTOS[[#This Row],[PROYECCION COMPRA]]-(PRODUCTOS[[#This Row],[PPTO FALTANTE]]*PRODUCTOS[[#This Row],[PPTO]]),"")</f>
        <v>1424149.2361184005</v>
      </c>
      <c r="AB164" s="3">
        <f>+_xlfn.XLOOKUP(PRODUCTOS[[#This Row],[CODIGO]],DETALLE_GD_1[CODIGO],DETALLE_GD_1[VALOR PPTO],"",0)</f>
        <v>15783.483899999999</v>
      </c>
      <c r="AC164" s="3">
        <f>+AB164-PRODUCTOS[[#This Row],[PPTO_ACTUALIZADO]]</f>
        <v>2.8999998903600499E-5</v>
      </c>
    </row>
    <row r="165" spans="1:29" hidden="1" x14ac:dyDescent="0.25">
      <c r="A165">
        <v>1802171</v>
      </c>
      <c r="B165" t="s">
        <v>265</v>
      </c>
      <c r="C165" t="s">
        <v>659</v>
      </c>
      <c r="D165" t="s">
        <v>244</v>
      </c>
      <c r="E165" t="s">
        <v>406</v>
      </c>
      <c r="F165" s="2">
        <v>3167.794425</v>
      </c>
      <c r="G165" s="6" t="s">
        <v>31</v>
      </c>
      <c r="H165" s="2">
        <v>3632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1663.0920731250001</v>
      </c>
      <c r="N165" s="2">
        <f>+IFERROR(PRODUCTOS[[#This Row],[PPTO X MODULO]]*32,"")</f>
        <v>53218.946340000002</v>
      </c>
      <c r="O165" s="2">
        <f>+IFERROR(PRODUCTOS[[#This Row],[PPTO X TORRE]]*22,"")</f>
        <v>1170816.8194800001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39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39</v>
      </c>
      <c r="T165" s="3">
        <f>+IFERROR(PRODUCTOS[[#This Row],[CANTIDAD RECIBIDA]]/PRODUCTOS[[#This Row],[CANT X MODULO]],"")</f>
        <v>74.285714285714278</v>
      </c>
      <c r="U165" s="3">
        <f>+SUMIFS(DETALLE_GD_1[VALOR TOTAL POR ITEM GD],DETALLE_GD_1[CODIGO],PRODUCTOS[[#This Row],[CODIGO]])</f>
        <v>124511</v>
      </c>
      <c r="V165" s="3">
        <f>+IFERROR(PRODUCTOS[[#This Row],[PRECIO DE COMPRA]]/PRODUCTOS[[#This Row],[CANT. COMPRADA]],"")</f>
        <v>3192.5897435897436</v>
      </c>
      <c r="W165" s="3">
        <f>+IFERROR(PRODUCTOS[[#This Row],[PRECIO COMPRA UNITARIO]]*PRODUCTOS[[#This Row],[PPTO FALTANTE]],"")</f>
        <v>1055470.1692307694</v>
      </c>
      <c r="X165" s="7">
        <f>+IFERROR(PRODUCTOS[[#This Row],[PROYECCION COMPRA]]/PRODUCTOS[[#This Row],[PPTO TOTAL]]-1,"")</f>
        <v>-9.851810149128204E-2</v>
      </c>
      <c r="Y165" s="3">
        <f>+IFERROR((PRODUCTOS[[#This Row],[CANT X MODULO]]*704)-PRODUCTOS[[#This Row],[CANT. COMPRADA]],"")</f>
        <v>330.6</v>
      </c>
      <c r="Z165" s="17">
        <f>+IFERROR(PRODUCTOS[[#This Row],[CANT. COMPRADA]]/PRODUCTOS[[#This Row],[PPTO FALTANTE]],"")</f>
        <v>0.11796733212341197</v>
      </c>
      <c r="AA165" s="3">
        <f>+IFERROR(PRODUCTOS[[#This Row],[PROYECCION COMPRA]]-(PRODUCTOS[[#This Row],[PPTO FALTANTE]]*PRODUCTOS[[#This Row],[PPTO]]),"")</f>
        <v>8197.3323257693555</v>
      </c>
      <c r="AB165" s="3">
        <f>+_xlfn.XLOOKUP(PRODUCTOS[[#This Row],[CODIGO]],DETALLE_GD_1[CODIGO],DETALLE_GD_1[VALOR PPTO],"",0)</f>
        <v>3632</v>
      </c>
      <c r="AC165" s="3">
        <f>+AB165-PRODUCTOS[[#This Row],[PPTO_ACTUALIZADO]]</f>
        <v>0</v>
      </c>
    </row>
    <row r="166" spans="1:29" hidden="1" x14ac:dyDescent="0.25">
      <c r="A166">
        <v>2508994</v>
      </c>
      <c r="B166" t="s">
        <v>488</v>
      </c>
      <c r="C166" t="s">
        <v>685</v>
      </c>
      <c r="D166" t="s">
        <v>355</v>
      </c>
      <c r="E166" t="s">
        <v>355</v>
      </c>
      <c r="F166" s="2">
        <v>4139.7142860000004</v>
      </c>
      <c r="G166" s="6" t="s">
        <v>355</v>
      </c>
      <c r="H166" s="2">
        <v>1598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2173.3500001500001</v>
      </c>
      <c r="N166" s="2">
        <f>+IFERROR(PRODUCTOS[[#This Row],[PPTO X MODULO]]*32,"")</f>
        <v>69547.200004800005</v>
      </c>
      <c r="O166" s="2">
        <f>+IFERROR(PRODUCTOS[[#This Row],[PPTO X TORRE]]*22,"")</f>
        <v>1530038.4001056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39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39</v>
      </c>
      <c r="T166" s="3">
        <f>+IFERROR(PRODUCTOS[[#This Row],[CANTIDAD RECIBIDA]]/PRODUCTOS[[#This Row],[CANT X MODULO]],"")</f>
        <v>74.285714285714278</v>
      </c>
      <c r="U166" s="3">
        <f>+SUMIFS(DETALLE_GD_1[VALOR TOTAL POR ITEM GD],DETALLE_GD_1[CODIGO],PRODUCTOS[[#This Row],[CODIGO]])</f>
        <v>67371</v>
      </c>
      <c r="V166" s="3">
        <f>+IFERROR(PRODUCTOS[[#This Row],[PRECIO DE COMPRA]]/PRODUCTOS[[#This Row],[CANT. COMPRADA]],"")</f>
        <v>1727.4615384615386</v>
      </c>
      <c r="W166" s="3">
        <f>+IFERROR(PRODUCTOS[[#This Row],[PRECIO COMPRA UNITARIO]]*PRODUCTOS[[#This Row],[PPTO FALTANTE]],"")</f>
        <v>571098.78461538465</v>
      </c>
      <c r="X166" s="7">
        <f>+IFERROR(PRODUCTOS[[#This Row],[PROYECCION COMPRA]]/PRODUCTOS[[#This Row],[PPTO TOTAL]]-1,"")</f>
        <v>-0.62674218857777131</v>
      </c>
      <c r="Y166" s="3">
        <f>+IFERROR((PRODUCTOS[[#This Row],[CANT X MODULO]]*704)-PRODUCTOS[[#This Row],[CANT. COMPRADA]],"")</f>
        <v>330.6</v>
      </c>
      <c r="Z166" s="17">
        <f>+IFERROR(PRODUCTOS[[#This Row],[CANT. COMPRADA]]/PRODUCTOS[[#This Row],[PPTO FALTANTE]],"")</f>
        <v>0.11796733212341197</v>
      </c>
      <c r="AA166" s="3">
        <f>+IFERROR(PRODUCTOS[[#This Row],[PROYECCION COMPRA]]-(PRODUCTOS[[#This Row],[PPTO FALTANTE]]*PRODUCTOS[[#This Row],[PPTO]]),"")</f>
        <v>-797490.75833621551</v>
      </c>
      <c r="AB166" s="3">
        <f>+_xlfn.XLOOKUP(PRODUCTOS[[#This Row],[CODIGO]],DETALLE_GD_1[CODIGO],DETALLE_GD_1[VALOR PPTO],"",0)</f>
        <v>1598</v>
      </c>
      <c r="AC166" s="3">
        <f>+AB166-PRODUCTOS[[#This Row],[PPTO_ACTUALIZADO]]</f>
        <v>0</v>
      </c>
    </row>
    <row r="167" spans="1:29" hidden="1" x14ac:dyDescent="0.25">
      <c r="A167">
        <v>307033</v>
      </c>
      <c r="B167" t="s">
        <v>248</v>
      </c>
      <c r="C167">
        <v>0</v>
      </c>
      <c r="D167" t="s">
        <v>244</v>
      </c>
      <c r="E167" t="s">
        <v>402</v>
      </c>
      <c r="F167" s="2">
        <v>1889.0535440000001</v>
      </c>
      <c r="G167" s="6" t="s">
        <v>31</v>
      </c>
      <c r="H167" s="2">
        <v>1889.0535440000001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7.8750000000000018</v>
      </c>
      <c r="M167" s="2">
        <f>+IFERROR(PRODUCTOS[[#This Row],[PPTO]]*PRODUCTOS[[#This Row],[CANT X MODULO]],"")</f>
        <v>14876.296659000003</v>
      </c>
      <c r="N167" s="2">
        <f>+IFERROR(PRODUCTOS[[#This Row],[PPTO X MODULO]]*32,"")</f>
        <v>476041.4930880001</v>
      </c>
      <c r="O167" s="2">
        <f>+IFERROR(PRODUCTOS[[#This Row],[PPTO X TORRE]]*22,"")</f>
        <v>10472912.847936003</v>
      </c>
      <c r="P167" s="3">
        <f>+IFERROR(PRODUCTOS[[#This Row],[CANT X MODULO]]*702,"")</f>
        <v>5528.2500000000009</v>
      </c>
      <c r="Q167" s="3">
        <f>+SUMIFS(DETALLE_GD_1[CANTIDAD SOLICITADA],DETALLE_GD_1[CODIGO],PRODUCTOS[[#This Row],[CODIGO]])</f>
        <v>580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580</v>
      </c>
      <c r="T167" s="3">
        <f>+IFERROR(PRODUCTOS[[#This Row],[CANTIDAD RECIBIDA]]/PRODUCTOS[[#This Row],[CANT X MODULO]],"")</f>
        <v>73.650793650793631</v>
      </c>
      <c r="U167" s="3">
        <f>+SUMIFS(DETALLE_GD_1[VALOR TOTAL POR ITEM GD],DETALLE_GD_1[CODIGO],PRODUCTOS[[#This Row],[CODIGO]])</f>
        <v>1095981</v>
      </c>
      <c r="V167" s="3">
        <f>+IFERROR(PRODUCTOS[[#This Row],[PRECIO DE COMPRA]]/PRODUCTOS[[#This Row],[CANT. COMPRADA]],"")</f>
        <v>1889.6224137931035</v>
      </c>
      <c r="W167" s="3">
        <f>+IFERROR(PRODUCTOS[[#This Row],[PRECIO COMPRA UNITARIO]]*PRODUCTOS[[#This Row],[PPTO FALTANTE]],"")</f>
        <v>9380085.6620689668</v>
      </c>
      <c r="X167" s="7">
        <f>+IFERROR(PRODUCTOS[[#This Row],[PROYECCION COMPRA]]/PRODUCTOS[[#This Row],[PPTO TOTAL]]-1,"")</f>
        <v>-0.1043479690640613</v>
      </c>
      <c r="Y167" s="3">
        <f>+IFERROR((PRODUCTOS[[#This Row],[CANT X MODULO]]*704)-PRODUCTOS[[#This Row],[CANT. COMPRADA]],"")</f>
        <v>4964.0000000000009</v>
      </c>
      <c r="Z167" s="17">
        <f>+IFERROR(PRODUCTOS[[#This Row],[CANT. COMPRADA]]/PRODUCTOS[[#This Row],[PPTO FALTANTE]],"")</f>
        <v>0.11684125705076549</v>
      </c>
      <c r="AA167" s="3">
        <f>+IFERROR(PRODUCTOS[[#This Row],[PROYECCION COMPRA]]-(PRODUCTOS[[#This Row],[PPTO FALTANTE]]*PRODUCTOS[[#This Row],[PPTO]]),"")</f>
        <v>2823.8696529641747</v>
      </c>
      <c r="AB167" s="3">
        <f>+_xlfn.XLOOKUP(PRODUCTOS[[#This Row],[CODIGO]],DETALLE_GD_1[CODIGO],DETALLE_GD_1[VALOR PPTO],"",0)</f>
        <v>1889.0535</v>
      </c>
      <c r="AC167" s="3">
        <f>+AB167-PRODUCTOS[[#This Row],[PPTO_ACTUALIZADO]]</f>
        <v>-4.4000000116284355E-5</v>
      </c>
    </row>
    <row r="168" spans="1:29" hidden="1" x14ac:dyDescent="0.25">
      <c r="A168" t="s">
        <v>296</v>
      </c>
      <c r="B168" t="s">
        <v>297</v>
      </c>
      <c r="C168" t="s">
        <v>529</v>
      </c>
      <c r="D168" t="s">
        <v>244</v>
      </c>
      <c r="E168" t="s">
        <v>408</v>
      </c>
      <c r="F168" s="2">
        <v>205500</v>
      </c>
      <c r="G168" s="6" t="s">
        <v>31</v>
      </c>
      <c r="H168" s="2">
        <v>205500</v>
      </c>
      <c r="I168" t="b">
        <v>1</v>
      </c>
      <c r="J168" t="str">
        <f>+_xlfn.XLOOKUP(PRODUCTOS[[#This Row],[CODIGO]],P_CRITICOS[CODIGO],P_CRITICOS[DESC CORTA],"",0)</f>
        <v>VENTANA V-01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1.5750000000000002</v>
      </c>
      <c r="M168" s="2">
        <f>+IFERROR(PRODUCTOS[[#This Row],[PPTO]]*PRODUCTOS[[#This Row],[CANT X MODULO]],"")</f>
        <v>323662.50000000006</v>
      </c>
      <c r="N168" s="2">
        <f>+IFERROR(PRODUCTOS[[#This Row],[PPTO X MODULO]]*32,"")</f>
        <v>10357200.000000002</v>
      </c>
      <c r="O168" s="2">
        <f>+IFERROR(PRODUCTOS[[#This Row],[PPTO X TORRE]]*22,"")</f>
        <v>227858400.00000003</v>
      </c>
      <c r="P168" s="3">
        <f>+IFERROR(PRODUCTOS[[#This Row],[CANT X MODULO]]*702,"")</f>
        <v>1105.6500000000001</v>
      </c>
      <c r="Q168" s="3">
        <f>+SUMIFS(DETALLE_GD_1[CANTIDAD SOLICITADA],DETALLE_GD_1[CODIGO],PRODUCTOS[[#This Row],[CODIGO]])</f>
        <v>114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114</v>
      </c>
      <c r="T168" s="3">
        <f>+IFERROR(PRODUCTOS[[#This Row],[CANTIDAD RECIBIDA]]/PRODUCTOS[[#This Row],[CANT X MODULO]],"")</f>
        <v>72.38095238095238</v>
      </c>
      <c r="U168" s="3">
        <f>+SUMIFS(DETALLE_GD_1[VALOR TOTAL POR ITEM GD],DETALLE_GD_1[CODIGO],PRODUCTOS[[#This Row],[CODIGO]])</f>
        <v>23168467</v>
      </c>
      <c r="V168" s="3">
        <f>+IFERROR(PRODUCTOS[[#This Row],[PRECIO DE COMPRA]]/PRODUCTOS[[#This Row],[CANT. COMPRADA]],"")</f>
        <v>203232.16666666666</v>
      </c>
      <c r="W168" s="3">
        <f>+IFERROR(PRODUCTOS[[#This Row],[PRECIO COMPRA UNITARIO]]*PRODUCTOS[[#This Row],[PPTO FALTANTE]],"")</f>
        <v>202175359.40000004</v>
      </c>
      <c r="X168" s="7">
        <f>+IFERROR(PRODUCTOS[[#This Row],[PROYECCION COMPRA]]/PRODUCTOS[[#This Row],[PPTO TOTAL]]-1,"")</f>
        <v>-0.11271491680798251</v>
      </c>
      <c r="Y168" s="3">
        <f>+IFERROR((PRODUCTOS[[#This Row],[CANT X MODULO]]*704)-PRODUCTOS[[#This Row],[CANT. COMPRADA]],"")</f>
        <v>994.80000000000018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-2256040.599999994</v>
      </c>
      <c r="AB168" s="3">
        <f>+_xlfn.XLOOKUP(PRODUCTOS[[#This Row],[CODIGO]],DETALLE_GD_1[CODIGO],DETALLE_GD_1[VALOR PPTO],"",0)</f>
        <v>205500</v>
      </c>
      <c r="AC168" s="3">
        <f>+AB168-PRODUCTOS[[#This Row],[PPTO_ACTUALIZADO]]</f>
        <v>0</v>
      </c>
    </row>
    <row r="169" spans="1:29" hidden="1" x14ac:dyDescent="0.25">
      <c r="A169">
        <v>1802162</v>
      </c>
      <c r="B169" t="s">
        <v>260</v>
      </c>
      <c r="C169" t="s">
        <v>654</v>
      </c>
      <c r="D169" t="s">
        <v>244</v>
      </c>
      <c r="E169" t="s">
        <v>406</v>
      </c>
      <c r="F169" s="2">
        <v>42840</v>
      </c>
      <c r="G169" s="6" t="s">
        <v>31</v>
      </c>
      <c r="H169" s="2">
        <v>42840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22491</v>
      </c>
      <c r="N169" s="2">
        <f>+IFERROR(PRODUCTOS[[#This Row],[PPTO X MODULO]]*32,"")</f>
        <v>719712</v>
      </c>
      <c r="O169" s="2">
        <f>+IFERROR(PRODUCTOS[[#This Row],[PPTO X TORRE]]*22,"")</f>
        <v>15833664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38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38</v>
      </c>
      <c r="T169" s="3">
        <f>+IFERROR(PRODUCTOS[[#This Row],[CANTIDAD RECIBIDA]]/PRODUCTOS[[#This Row],[CANT X MODULO]],"")</f>
        <v>72.38095238095238</v>
      </c>
      <c r="U169" s="3">
        <f>+SUMIFS(DETALLE_GD_1[VALOR TOTAL POR ITEM GD],DETALLE_GD_1[CODIGO],PRODUCTOS[[#This Row],[CODIGO]])</f>
        <v>1627920</v>
      </c>
      <c r="V169" s="3">
        <f>+IFERROR(PRODUCTOS[[#This Row],[PRECIO DE COMPRA]]/PRODUCTOS[[#This Row],[CANT. COMPRADA]],"")</f>
        <v>42840</v>
      </c>
      <c r="W169" s="3">
        <f>+IFERROR(PRODUCTOS[[#This Row],[PRECIO COMPRA UNITARIO]]*PRODUCTOS[[#This Row],[PPTO FALTANTE]],"")</f>
        <v>14205744.000000002</v>
      </c>
      <c r="X169" s="7">
        <f>+IFERROR(PRODUCTOS[[#This Row],[PROYECCION COMPRA]]/PRODUCTOS[[#This Row],[PPTO TOTAL]]-1,"")</f>
        <v>-0.10281385281385269</v>
      </c>
      <c r="Y169" s="3">
        <f>+IFERROR((PRODUCTOS[[#This Row],[CANT X MODULO]]*704)-PRODUCTOS[[#This Row],[CANT. COMPRADA]],"")</f>
        <v>331.6</v>
      </c>
      <c r="Z169" s="17">
        <f>+IFERROR(PRODUCTOS[[#This Row],[CANT. COMPRADA]]/PRODUCTOS[[#This Row],[PPTO FALTANTE]],"")</f>
        <v>0.11459589867310012</v>
      </c>
      <c r="AA169" s="3">
        <f>+IFERROR(PRODUCTOS[[#This Row],[PROYECCION COMPRA]]-(PRODUCTOS[[#This Row],[PPTO FALTANTE]]*PRODUCTOS[[#This Row],[PPTO]]),"")</f>
        <v>0</v>
      </c>
      <c r="AB169" s="3">
        <f>+_xlfn.XLOOKUP(PRODUCTOS[[#This Row],[CODIGO]],DETALLE_GD_1[CODIGO],DETALLE_GD_1[VALOR PPTO],"",0)</f>
        <v>42840</v>
      </c>
      <c r="AC169" s="3">
        <f>+AB169-PRODUCTOS[[#This Row],[PPTO_ACTUALIZADO]]</f>
        <v>0</v>
      </c>
    </row>
    <row r="170" spans="1:29" hidden="1" x14ac:dyDescent="0.25">
      <c r="A170">
        <v>1808156</v>
      </c>
      <c r="B170" t="s">
        <v>277</v>
      </c>
      <c r="C170" t="s">
        <v>656</v>
      </c>
      <c r="D170" t="s">
        <v>244</v>
      </c>
      <c r="E170">
        <v>0</v>
      </c>
      <c r="F170" s="2">
        <v>1943.6823529999999</v>
      </c>
      <c r="G170" s="6" t="s">
        <v>31</v>
      </c>
      <c r="H170" s="2">
        <v>1916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1020.4332353250001</v>
      </c>
      <c r="N170" s="2">
        <f>+IFERROR(PRODUCTOS[[#This Row],[PPTO X MODULO]]*32,"")</f>
        <v>32653.863530400002</v>
      </c>
      <c r="O170" s="2">
        <f>+IFERROR(PRODUCTOS[[#This Row],[PPTO X TORRE]]*22,"")</f>
        <v>718384.99766880006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38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38</v>
      </c>
      <c r="T170" s="3">
        <f>+IFERROR(PRODUCTOS[[#This Row],[CANTIDAD RECIBIDA]]/PRODUCTOS[[#This Row],[CANT X MODULO]],"")</f>
        <v>72.38095238095238</v>
      </c>
      <c r="U170" s="3">
        <f>+SUMIFS(DETALLE_GD_1[VALOR TOTAL POR ITEM GD],DETALLE_GD_1[CODIGO],PRODUCTOS[[#This Row],[CODIGO]])</f>
        <v>73401</v>
      </c>
      <c r="V170" s="3">
        <f>+IFERROR(PRODUCTOS[[#This Row],[PRECIO DE COMPRA]]/PRODUCTOS[[#This Row],[CANT. COMPRADA]],"")</f>
        <v>1931.6052631578948</v>
      </c>
      <c r="W170" s="3">
        <f>+IFERROR(PRODUCTOS[[#This Row],[PRECIO COMPRA UNITARIO]]*PRODUCTOS[[#This Row],[PPTO FALTANTE]],"")</f>
        <v>640520.30526315793</v>
      </c>
      <c r="X170" s="7">
        <f>+IFERROR(PRODUCTOS[[#This Row],[PROYECCION COMPRA]]/PRODUCTOS[[#This Row],[PPTO TOTAL]]-1,"")</f>
        <v>-0.10838852795968379</v>
      </c>
      <c r="Y170" s="3">
        <f>+IFERROR((PRODUCTOS[[#This Row],[CANT X MODULO]]*704)-PRODUCTOS[[#This Row],[CANT. COMPRADA]],"")</f>
        <v>331.6</v>
      </c>
      <c r="Z170" s="17">
        <f>+IFERROR(PRODUCTOS[[#This Row],[CANT. COMPRADA]]/PRODUCTOS[[#This Row],[PPTO FALTANTE]],"")</f>
        <v>0.11459589867310012</v>
      </c>
      <c r="AA170" s="3">
        <f>+IFERROR(PRODUCTOS[[#This Row],[PROYECCION COMPRA]]-(PRODUCTOS[[#This Row],[PPTO FALTANTE]]*PRODUCTOS[[#This Row],[PPTO]]),"")</f>
        <v>-4004.7629916421138</v>
      </c>
      <c r="AB170" s="3">
        <f>+_xlfn.XLOOKUP(PRODUCTOS[[#This Row],[CODIGO]],DETALLE_GD_1[CODIGO],DETALLE_GD_1[VALOR PPTO],"",0)</f>
        <v>1916</v>
      </c>
      <c r="AC170" s="3">
        <f>+AB170-PRODUCTOS[[#This Row],[PPTO_ACTUALIZADO]]</f>
        <v>0</v>
      </c>
    </row>
    <row r="171" spans="1:29" hidden="1" x14ac:dyDescent="0.25">
      <c r="A171">
        <v>1802172</v>
      </c>
      <c r="B171" t="s">
        <v>266</v>
      </c>
      <c r="C171" t="s">
        <v>658</v>
      </c>
      <c r="D171" t="s">
        <v>244</v>
      </c>
      <c r="E171" t="s">
        <v>406</v>
      </c>
      <c r="F171" s="2">
        <v>3029.864865</v>
      </c>
      <c r="G171" s="6" t="s">
        <v>31</v>
      </c>
      <c r="H171" s="2">
        <v>3035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1590.679054125</v>
      </c>
      <c r="N171" s="2">
        <f>+IFERROR(PRODUCTOS[[#This Row],[PPTO X MODULO]]*32,"")</f>
        <v>50901.729732</v>
      </c>
      <c r="O171" s="2">
        <f>+IFERROR(PRODUCTOS[[#This Row],[PPTO X TORRE]]*22,"")</f>
        <v>1119838.0541040001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38</v>
      </c>
      <c r="T171" s="3">
        <f>+IFERROR(PRODUCTOS[[#This Row],[CANTIDAD RECIBIDA]]/PRODUCTOS[[#This Row],[CANT X MODULO]],"")</f>
        <v>72.38095238095238</v>
      </c>
      <c r="U171" s="3">
        <f>+SUMIFS(DETALLE_GD_1[VALOR TOTAL POR ITEM GD],DETALLE_GD_1[CODIGO],PRODUCTOS[[#This Row],[CODIGO]])</f>
        <v>115231</v>
      </c>
      <c r="V171" s="3">
        <f>+IFERROR(PRODUCTOS[[#This Row],[PRECIO DE COMPRA]]/PRODUCTOS[[#This Row],[CANT. COMPRADA]],"")</f>
        <v>3032.3947368421054</v>
      </c>
      <c r="W171" s="3">
        <f>+IFERROR(PRODUCTOS[[#This Row],[PRECIO COMPRA UNITARIO]]*PRODUCTOS[[#This Row],[PPTO FALTANTE]],"")</f>
        <v>1005542.0947368422</v>
      </c>
      <c r="X171" s="7">
        <f>+IFERROR(PRODUCTOS[[#This Row],[PROYECCION COMPRA]]/PRODUCTOS[[#This Row],[PPTO TOTAL]]-1,"")</f>
        <v>-0.10206472172318515</v>
      </c>
      <c r="Y171" s="3">
        <f>+IFERROR((PRODUCTOS[[#This Row],[CANT X MODULO]]*704)-PRODUCTOS[[#This Row],[CANT. COMPRADA]],"")</f>
        <v>331.6</v>
      </c>
      <c r="Z171" s="17">
        <f>+IFERROR(PRODUCTOS[[#This Row],[CANT. COMPRADA]]/PRODUCTOS[[#This Row],[PPTO FALTANTE]],"")</f>
        <v>0.11459589867310012</v>
      </c>
      <c r="AA171" s="3">
        <f>+IFERROR(PRODUCTOS[[#This Row],[PROYECCION COMPRA]]-(PRODUCTOS[[#This Row],[PPTO FALTANTE]]*PRODUCTOS[[#This Row],[PPTO]]),"")</f>
        <v>838.90550284215715</v>
      </c>
      <c r="AB171" s="3">
        <f>+_xlfn.XLOOKUP(PRODUCTOS[[#This Row],[CODIGO]],DETALLE_GD_1[CODIGO],DETALLE_GD_1[VALOR PPTO],"",0)</f>
        <v>3035</v>
      </c>
      <c r="AC171" s="3">
        <f>+AB171-PRODUCTOS[[#This Row],[PPTO_ACTUALIZADO]]</f>
        <v>0</v>
      </c>
    </row>
    <row r="172" spans="1:29" hidden="1" x14ac:dyDescent="0.25">
      <c r="A172">
        <v>701015</v>
      </c>
      <c r="B172" t="s">
        <v>254</v>
      </c>
      <c r="C172" t="s">
        <v>593</v>
      </c>
      <c r="D172" t="s">
        <v>240</v>
      </c>
      <c r="E172" t="s">
        <v>402</v>
      </c>
      <c r="F172" s="2">
        <v>9151.2974680000007</v>
      </c>
      <c r="G172" s="6" t="s">
        <v>18</v>
      </c>
      <c r="H172" s="2">
        <v>9151.2974680000007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4.7250000000000005</v>
      </c>
      <c r="M172" s="2">
        <f>+IFERROR(PRODUCTOS[[#This Row],[PPTO]]*PRODUCTOS[[#This Row],[CANT X MODULO]],"")</f>
        <v>43239.880536300006</v>
      </c>
      <c r="N172" s="2">
        <f>+IFERROR(PRODUCTOS[[#This Row],[PPTO X MODULO]]*32,"")</f>
        <v>1383676.1771616002</v>
      </c>
      <c r="O172" s="2">
        <f>+IFERROR(PRODUCTOS[[#This Row],[PPTO X TORRE]]*22,"")</f>
        <v>30440875.897555206</v>
      </c>
      <c r="P172" s="3">
        <f>+IFERROR(PRODUCTOS[[#This Row],[CANT X MODULO]]*702,"")</f>
        <v>3316.9500000000003</v>
      </c>
      <c r="Q172" s="3">
        <f>+SUMIFS(DETALLE_GD_1[CANTIDAD SOLICITADA],DETALLE_GD_1[CODIGO],PRODUCTOS[[#This Row],[CODIGO]])</f>
        <v>336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336</v>
      </c>
      <c r="T172" s="3">
        <f>+IFERROR(PRODUCTOS[[#This Row],[CANTIDAD RECIBIDA]]/PRODUCTOS[[#This Row],[CANT X MODULO]],"")</f>
        <v>71.1111111111111</v>
      </c>
      <c r="U172" s="3">
        <f>+SUMIFS(DETALLE_GD_1[VALOR TOTAL POR ITEM GD],DETALLE_GD_1[CODIGO],PRODUCTOS[[#This Row],[CODIGO]])</f>
        <v>3104236</v>
      </c>
      <c r="V172" s="3">
        <f>+IFERROR(PRODUCTOS[[#This Row],[PRECIO DE COMPRA]]/PRODUCTOS[[#This Row],[CANT. COMPRADA]],"")</f>
        <v>9238.7976190476184</v>
      </c>
      <c r="W172" s="3">
        <f>+IFERROR(PRODUCTOS[[#This Row],[PRECIO COMPRA UNITARIO]]*PRODUCTOS[[#This Row],[PPTO FALTANTE]],"")</f>
        <v>27627700.400000002</v>
      </c>
      <c r="X172" s="7">
        <f>+IFERROR(PRODUCTOS[[#This Row],[PROYECCION COMPRA]]/PRODUCTOS[[#This Row],[PPTO TOTAL]]-1,"")</f>
        <v>-9.2414407095990914E-2</v>
      </c>
      <c r="Y172" s="3">
        <f>+IFERROR((PRODUCTOS[[#This Row],[CANT X MODULO]]*704)-PRODUCTOS[[#This Row],[CANT. COMPRADA]],"")</f>
        <v>2990.4000000000005</v>
      </c>
      <c r="Z172" s="17">
        <f>+IFERROR(PRODUCTOS[[#This Row],[CANT. COMPRADA]]/PRODUCTOS[[#This Row],[PPTO FALTANTE]],"")</f>
        <v>0.11235955056179774</v>
      </c>
      <c r="AA172" s="3">
        <f>+IFERROR(PRODUCTOS[[#This Row],[PROYECCION COMPRA]]-(PRODUCTOS[[#This Row],[PPTO FALTANTE]]*PRODUCTOS[[#This Row],[PPTO]]),"")</f>
        <v>261660.45169279352</v>
      </c>
      <c r="AB172" s="3">
        <f>+_xlfn.XLOOKUP(PRODUCTOS[[#This Row],[CODIGO]],DETALLE_GD_1[CODIGO],DETALLE_GD_1[VALOR PPTO],"",0)</f>
        <v>9151.2975000000006</v>
      </c>
      <c r="AC172" s="3">
        <f>+AB172-PRODUCTOS[[#This Row],[PPTO_ACTUALIZADO]]</f>
        <v>3.1999999919207767E-5</v>
      </c>
    </row>
    <row r="173" spans="1:29" hidden="1" x14ac:dyDescent="0.25">
      <c r="A173">
        <v>1405025</v>
      </c>
      <c r="B173" t="s">
        <v>189</v>
      </c>
      <c r="C173">
        <v>0</v>
      </c>
      <c r="D173" t="s">
        <v>244</v>
      </c>
      <c r="E173" t="s">
        <v>408</v>
      </c>
      <c r="F173" s="2">
        <v>6758.5333330000003</v>
      </c>
      <c r="G173" s="6" t="s">
        <v>31</v>
      </c>
      <c r="H173" s="2">
        <v>6758.5333330000003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3548.2299998250005</v>
      </c>
      <c r="N173" s="2">
        <f>+IFERROR(PRODUCTOS[[#This Row],[PPTO X MODULO]]*32,"")</f>
        <v>113543.35999440002</v>
      </c>
      <c r="O173" s="2">
        <f>+IFERROR(PRODUCTOS[[#This Row],[PPTO X TORRE]]*22,"")</f>
        <v>2497953.9198768004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37</v>
      </c>
      <c r="T173" s="3">
        <f>+IFERROR(PRODUCTOS[[#This Row],[CANTIDAD RECIBIDA]]/PRODUCTOS[[#This Row],[CANT X MODULO]],"")</f>
        <v>70.476190476190467</v>
      </c>
      <c r="U173" s="3">
        <f>+SUMIFS(DETALLE_GD_1[VALOR TOTAL POR ITEM GD],DETALLE_GD_1[CODIGO],PRODUCTOS[[#This Row],[CODIGO]])</f>
        <v>258214</v>
      </c>
      <c r="V173" s="3">
        <f>+IFERROR(PRODUCTOS[[#This Row],[PRECIO DE COMPRA]]/PRODUCTOS[[#This Row],[CANT. COMPRADA]],"")</f>
        <v>6978.7567567567567</v>
      </c>
      <c r="W173" s="3">
        <f>+IFERROR(PRODUCTOS[[#This Row],[PRECIO COMPRA UNITARIO]]*PRODUCTOS[[#This Row],[PPTO FALTANTE]],"")</f>
        <v>2321134.4972972972</v>
      </c>
      <c r="X173" s="7">
        <f>+IFERROR(PRODUCTOS[[#This Row],[PROYECCION COMPRA]]/PRODUCTOS[[#This Row],[PPTO TOTAL]]-1,"")</f>
        <v>-7.0785702319210109E-2</v>
      </c>
      <c r="Y173" s="3">
        <f>+IFERROR((PRODUCTOS[[#This Row],[CANT X MODULO]]*704)-PRODUCTOS[[#This Row],[CANT. COMPRADA]],"")</f>
        <v>332.6</v>
      </c>
      <c r="Z173" s="17">
        <f>+IFERROR(PRODUCTOS[[#This Row],[CANT. COMPRADA]]/PRODUCTOS[[#This Row],[PPTO FALTANTE]],"")</f>
        <v>0.11124473842453397</v>
      </c>
      <c r="AA173" s="3">
        <f>+IFERROR(PRODUCTOS[[#This Row],[PROYECCION COMPRA]]-(PRODUCTOS[[#This Row],[PPTO FALTANTE]]*PRODUCTOS[[#This Row],[PPTO]]),"")</f>
        <v>73246.310741497204</v>
      </c>
      <c r="AB173" s="3">
        <f>+_xlfn.XLOOKUP(PRODUCTOS[[#This Row],[CODIGO]],DETALLE_GD_1[CODIGO],DETALLE_GD_1[VALOR PPTO],"",0)</f>
        <v>6758.5333000000001</v>
      </c>
      <c r="AC173" s="3">
        <f>+AB173-PRODUCTOS[[#This Row],[PPTO_ACTUALIZADO]]</f>
        <v>-3.3000000257743523E-5</v>
      </c>
    </row>
    <row r="174" spans="1:29" hidden="1" x14ac:dyDescent="0.25">
      <c r="A174">
        <v>412630</v>
      </c>
      <c r="B174" t="s">
        <v>284</v>
      </c>
      <c r="C174">
        <v>0</v>
      </c>
      <c r="D174" t="s">
        <v>244</v>
      </c>
      <c r="E174" t="s">
        <v>410</v>
      </c>
      <c r="F174" s="2">
        <v>148200</v>
      </c>
      <c r="G174" s="6" t="s">
        <v>31</v>
      </c>
      <c r="H174" s="2">
        <v>148200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77805</v>
      </c>
      <c r="N174" s="2">
        <f>+IFERROR(PRODUCTOS[[#This Row],[PPTO X MODULO]]*32,"")</f>
        <v>2489760</v>
      </c>
      <c r="O174" s="2">
        <f>+IFERROR(PRODUCTOS[[#This Row],[PPTO X TORRE]]*22,"")</f>
        <v>54774720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47</v>
      </c>
      <c r="R174" s="3">
        <f>+SUMIFS(DETALLE_GD_1[DEVOLUCIÓN],DETALLE_GD_1[CODIGO],PRODUCTOS[[#This Row],[CODIGO]])</f>
        <v>10</v>
      </c>
      <c r="S174" s="3">
        <f>+PRODUCTOS[[#This Row],[CANT. COMPRADA]]-PRODUCTOS[[#This Row],[DEVOLUCIONES]]</f>
        <v>37</v>
      </c>
      <c r="T174" s="3">
        <f>+IFERROR(PRODUCTOS[[#This Row],[CANTIDAD RECIBIDA]]/PRODUCTOS[[#This Row],[CANT X MODULO]],"")</f>
        <v>70.476190476190467</v>
      </c>
      <c r="U174" s="3">
        <f>+SUMIFS(DETALLE_GD_1[VALOR TOTAL POR ITEM GD],DETALLE_GD_1[CODIGO],PRODUCTOS[[#This Row],[CODIGO]])</f>
        <v>5561100</v>
      </c>
      <c r="V174" s="3">
        <f>+IFERROR(PRODUCTOS[[#This Row],[PRECIO DE COMPRA]]/PRODUCTOS[[#This Row],[CANT. COMPRADA]],"")</f>
        <v>118321.27659574468</v>
      </c>
      <c r="W174" s="3">
        <f>+IFERROR(PRODUCTOS[[#This Row],[PRECIO COMPRA UNITARIO]]*PRODUCTOS[[#This Row],[PPTO FALTANTE]],"")</f>
        <v>38170443.829787239</v>
      </c>
      <c r="X174" s="7">
        <f>+IFERROR(PRODUCTOS[[#This Row],[PROYECCION COMPRA]]/PRODUCTOS[[#This Row],[PPTO TOTAL]]-1,"")</f>
        <v>-0.30313758190297935</v>
      </c>
      <c r="Y174" s="3">
        <f>+IFERROR((PRODUCTOS[[#This Row],[CANT X MODULO]]*704)-PRODUCTOS[[#This Row],[CANT. COMPRADA]],"")</f>
        <v>322.60000000000002</v>
      </c>
      <c r="Z174" s="17">
        <f>+IFERROR(PRODUCTOS[[#This Row],[CANT. COMPRADA]]/PRODUCTOS[[#This Row],[PPTO FALTANTE]],"")</f>
        <v>0.14569125852448853</v>
      </c>
      <c r="AA174" s="3">
        <f>+IFERROR(PRODUCTOS[[#This Row],[PROYECCION COMPRA]]-(PRODUCTOS[[#This Row],[PPTO FALTANTE]]*PRODUCTOS[[#This Row],[PPTO]]),"")</f>
        <v>-9638876.1702127606</v>
      </c>
      <c r="AB174" s="3">
        <f>+_xlfn.XLOOKUP(PRODUCTOS[[#This Row],[CODIGO]],DETALLE_GD_1[CODIGO],DETALLE_GD_1[VALOR PPTO],"",0)</f>
        <v>148200</v>
      </c>
      <c r="AC174" s="3">
        <f>+AB174-PRODUCTOS[[#This Row],[PPTO_ACTUALIZADO]]</f>
        <v>0</v>
      </c>
    </row>
    <row r="175" spans="1:29" hidden="1" x14ac:dyDescent="0.25">
      <c r="A175" t="s">
        <v>288</v>
      </c>
      <c r="B175" t="s">
        <v>289</v>
      </c>
      <c r="C175">
        <v>0</v>
      </c>
      <c r="D175" t="s">
        <v>244</v>
      </c>
      <c r="E175" t="s">
        <v>408</v>
      </c>
      <c r="F175" s="2">
        <v>101229</v>
      </c>
      <c r="G175" s="6" t="s">
        <v>31</v>
      </c>
      <c r="H175" s="2">
        <v>101229</v>
      </c>
      <c r="I175" t="b">
        <v>1</v>
      </c>
      <c r="J175" t="str">
        <f>+_xlfn.XLOOKUP(PRODUCTOS[[#This Row],[CODIGO]],P_CRITICOS[CODIGO],P_CRITICOS[DESC CORTA],"",0)</f>
        <v>VENTANA BAÑO</v>
      </c>
      <c r="K175" t="str">
        <f>+IFERROR(IF(VLOOKUP(PRODUCTOS[[#This Row],[CODIGO]],P_CRITICOS[],3,0)="*","PRODUCTO CRITICO","NO CRITICO"),"NO CRITICO")</f>
        <v>PRODUCTO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53145.225000000006</v>
      </c>
      <c r="N175" s="2">
        <f>+IFERROR(PRODUCTOS[[#This Row],[PPTO X MODULO]]*32,"")</f>
        <v>1700647.2000000002</v>
      </c>
      <c r="O175" s="2">
        <f>+IFERROR(PRODUCTOS[[#This Row],[PPTO X TORRE]]*22,"")</f>
        <v>37414238.400000006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37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37</v>
      </c>
      <c r="T175" s="3">
        <f>+IFERROR(PRODUCTOS[[#This Row],[CANTIDAD RECIBIDA]]/PRODUCTOS[[#This Row],[CANT X MODULO]],"")</f>
        <v>70.476190476190467</v>
      </c>
      <c r="U175" s="3">
        <f>+SUMIFS(DETALLE_GD_1[VALOR TOTAL POR ITEM GD],DETALLE_GD_1[CODIGO],PRODUCTOS[[#This Row],[CODIGO]])</f>
        <v>4443304</v>
      </c>
      <c r="V175" s="3">
        <f>+IFERROR(PRODUCTOS[[#This Row],[PRECIO DE COMPRA]]/PRODUCTOS[[#This Row],[CANT. COMPRADA]],"")</f>
        <v>120089.29729729729</v>
      </c>
      <c r="W175" s="3">
        <f>+IFERROR(PRODUCTOS[[#This Row],[PRECIO COMPRA UNITARIO]]*PRODUCTOS[[#This Row],[PPTO FALTANTE]],"")</f>
        <v>39941700.28108108</v>
      </c>
      <c r="X175" s="7">
        <f>+IFERROR(PRODUCTOS[[#This Row],[PROYECCION COMPRA]]/PRODUCTOS[[#This Row],[PPTO TOTAL]]-1,"")</f>
        <v>6.7553476675368485E-2</v>
      </c>
      <c r="Y175" s="3">
        <f>+IFERROR((PRODUCTOS[[#This Row],[CANT X MODULO]]*704)-PRODUCTOS[[#This Row],[CANT. COMPRADA]],"")</f>
        <v>332.6</v>
      </c>
      <c r="Z175" s="17">
        <f>+IFERROR(PRODUCTOS[[#This Row],[CANT. COMPRADA]]/PRODUCTOS[[#This Row],[PPTO FALTANTE]],"")</f>
        <v>0.11124473842453397</v>
      </c>
      <c r="AA175" s="3">
        <f>+IFERROR(PRODUCTOS[[#This Row],[PROYECCION COMPRA]]-(PRODUCTOS[[#This Row],[PPTO FALTANTE]]*PRODUCTOS[[#This Row],[PPTO]]),"")</f>
        <v>6272934.8810810745</v>
      </c>
      <c r="AB175" s="3">
        <f>+_xlfn.XLOOKUP(PRODUCTOS[[#This Row],[CODIGO]],DETALLE_GD_1[CODIGO],DETALLE_GD_1[VALOR PPTO],"",0)</f>
        <v>101229</v>
      </c>
      <c r="AC175" s="3">
        <f>+AB175-PRODUCTOS[[#This Row],[PPTO_ACTUALIZADO]]</f>
        <v>0</v>
      </c>
    </row>
    <row r="176" spans="1:29" hidden="1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74</v>
      </c>
      <c r="T176" s="3">
        <f>+IFERROR(PRODUCTOS[[#This Row],[CANTIDAD RECIBIDA]]/PRODUCTOS[[#This Row],[CANT X MODULO]],"")</f>
        <v>70.476190476190467</v>
      </c>
      <c r="U176" s="3">
        <f>+SUMIFS(DETALLE_GD_1[VALOR TOTAL POR ITEM GD],DETALLE_GD_1[CODIGO],PRODUCTOS[[#This Row],[CODIGO]])</f>
        <v>353888</v>
      </c>
      <c r="V176" s="3">
        <f>+IFERROR(PRODUCTOS[[#This Row],[PRECIO DE COMPRA]]/PRODUCTOS[[#This Row],[CANT. COMPRADA]],"")</f>
        <v>4782.27027027027</v>
      </c>
      <c r="W176" s="3">
        <f>+IFERROR(PRODUCTOS[[#This Row],[PRECIO COMPRA UNITARIO]]*PRODUCTOS[[#This Row],[PPTO FALTANTE]],"")</f>
        <v>3181166.1837837836</v>
      </c>
      <c r="X176" s="7">
        <f>+IFERROR(PRODUCTOS[[#This Row],[PROYECCION COMPRA]]/PRODUCTOS[[#This Row],[PPTO TOTAL]]-1,"")</f>
        <v>3.9570700828236216E-2</v>
      </c>
      <c r="Y176" s="3">
        <f>+IFERROR((PRODUCTOS[[#This Row],[CANT X MODULO]]*704)-PRODUCTOS[[#This Row],[CANT. COMPRADA]],"")</f>
        <v>665.2</v>
      </c>
      <c r="Z176" s="17">
        <f>+IFERROR(PRODUCTOS[[#This Row],[CANT. COMPRADA]]/PRODUCTOS[[#This Row],[PPTO FALTANTE]],"")</f>
        <v>0.11124473842453397</v>
      </c>
      <c r="AA176" s="3">
        <f>+IFERROR(PRODUCTOS[[#This Row],[PROYECCION COMPRA]]-(PRODUCTOS[[#This Row],[PPTO FALTANTE]]*PRODUCTOS[[#This Row],[PPTO]]),"")</f>
        <v>427428.24073658325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hidden="1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72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</v>
      </c>
      <c r="T177" s="3">
        <f>+IFERROR(PRODUCTOS[[#This Row],[CANTIDAD RECIBIDA]]/PRODUCTOS[[#This Row],[CANT X MODULO]],"")</f>
        <v>68.571428571428569</v>
      </c>
      <c r="U177" s="3">
        <f>+SUMIFS(DETALLE_GD_1[VALOR TOTAL POR ITEM GD],DETALLE_GD_1[CODIGO],PRODUCTOS[[#This Row],[CODIGO]])</f>
        <v>106383</v>
      </c>
      <c r="V177" s="3">
        <f>+IFERROR(PRODUCTOS[[#This Row],[PRECIO DE COMPRA]]/PRODUCTOS[[#This Row],[CANT. COMPRADA]],"")</f>
        <v>1477.5416666666667</v>
      </c>
      <c r="W177" s="3">
        <f>+IFERROR(PRODUCTOS[[#This Row],[PRECIO COMPRA UNITARIO]]*PRODUCTOS[[#This Row],[PPTO FALTANTE]],"")</f>
        <v>985815.80000000016</v>
      </c>
      <c r="X177" s="7">
        <f>+IFERROR(PRODUCTOS[[#This Row],[PROYECCION COMPRA]]/PRODUCTOS[[#This Row],[PPTO TOTAL]]-1,"")</f>
        <v>-0.67784605931068098</v>
      </c>
      <c r="Y177" s="3">
        <f>+IFERROR((PRODUCTOS[[#This Row],[CANT X MODULO]]*704)-PRODUCTOS[[#This Row],[CANT. COMPRADA]],"")</f>
        <v>667.2</v>
      </c>
      <c r="Z177" s="17">
        <f>+IFERROR(PRODUCTOS[[#This Row],[CANT. COMPRADA]]/PRODUCTOS[[#This Row],[PPTO FALTANTE]],"")</f>
        <v>0.1079136690647482</v>
      </c>
      <c r="AA177" s="3">
        <f>+IFERROR(PRODUCTOS[[#This Row],[PROYECCION COMPRA]]-(PRODUCTOS[[#This Row],[PPTO FALTANTE]]*PRODUCTOS[[#This Row],[PPTO]]),"")</f>
        <v>-1776201.5716192001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hidden="1" x14ac:dyDescent="0.25">
      <c r="A178">
        <v>307032</v>
      </c>
      <c r="B178" t="s">
        <v>186</v>
      </c>
      <c r="C178">
        <v>0</v>
      </c>
      <c r="D178" t="s">
        <v>244</v>
      </c>
      <c r="E178" t="s">
        <v>402</v>
      </c>
      <c r="F178" s="2">
        <v>2378.3750409999998</v>
      </c>
      <c r="G178" s="6" t="s">
        <v>137</v>
      </c>
      <c r="H178" s="2">
        <v>2378.3750409999998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8.4</v>
      </c>
      <c r="M178" s="2">
        <f>+IFERROR(PRODUCTOS[[#This Row],[PPTO]]*PRODUCTOS[[#This Row],[CANT X MODULO]],"")</f>
        <v>19978.350344399998</v>
      </c>
      <c r="N178" s="2">
        <f>+IFERROR(PRODUCTOS[[#This Row],[PPTO X MODULO]]*32,"")</f>
        <v>639307.21102079994</v>
      </c>
      <c r="O178" s="2">
        <f>+IFERROR(PRODUCTOS[[#This Row],[PPTO X TORRE]]*22,"")</f>
        <v>14064758.642457599</v>
      </c>
      <c r="P178" s="3">
        <f>+IFERROR(PRODUCTOS[[#This Row],[CANT X MODULO]]*702,"")</f>
        <v>5896.8</v>
      </c>
      <c r="Q178" s="3">
        <f>+SUMIFS(DETALLE_GD_1[CANTIDAD SOLICITADA],DETALLE_GD_1[CODIGO],PRODUCTOS[[#This Row],[CODIGO]])</f>
        <v>566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566</v>
      </c>
      <c r="T178" s="3">
        <f>+IFERROR(PRODUCTOS[[#This Row],[CANTIDAD RECIBIDA]]/PRODUCTOS[[#This Row],[CANT X MODULO]],"")</f>
        <v>67.38095238095238</v>
      </c>
      <c r="U178" s="3">
        <f>+SUMIFS(DETALLE_GD_1[VALOR TOTAL POR ITEM GD],DETALLE_GD_1[CODIGO],PRODUCTOS[[#This Row],[CODIGO]])</f>
        <v>1261365</v>
      </c>
      <c r="V178" s="3">
        <f>+IFERROR(PRODUCTOS[[#This Row],[PRECIO DE COMPRA]]/PRODUCTOS[[#This Row],[CANT. COMPRADA]],"")</f>
        <v>2228.5600706713781</v>
      </c>
      <c r="W178" s="3">
        <f>+IFERROR(PRODUCTOS[[#This Row],[PRECIO COMPRA UNITARIO]]*PRODUCTOS[[#This Row],[PPTO FALTANTE]],"")</f>
        <v>11917447.833922261</v>
      </c>
      <c r="X178" s="7">
        <f>+IFERROR(PRODUCTOS[[#This Row],[PROYECCION COMPRA]]/PRODUCTOS[[#This Row],[PPTO TOTAL]]-1,"")</f>
        <v>-0.15267313596503551</v>
      </c>
      <c r="Y178" s="3">
        <f>+IFERROR((PRODUCTOS[[#This Row],[CANT X MODULO]]*704)-PRODUCTOS[[#This Row],[CANT. COMPRADA]],"")</f>
        <v>5347.6</v>
      </c>
      <c r="Z178" s="17">
        <f>+IFERROR(PRODUCTOS[[#This Row],[CANT. COMPRADA]]/PRODUCTOS[[#This Row],[PPTO FALTANTE]],"")</f>
        <v>0.10584187298975241</v>
      </c>
      <c r="AA178" s="3">
        <f>+IFERROR(PRODUCTOS[[#This Row],[PROYECCION COMPRA]]-(PRODUCTOS[[#This Row],[PPTO FALTANTE]]*PRODUCTOS[[#This Row],[PPTO]]),"")</f>
        <v>-801150.53532933816</v>
      </c>
      <c r="AB178" s="3">
        <f>+_xlfn.XLOOKUP(PRODUCTOS[[#This Row],[CODIGO]],DETALLE_GD_1[CODIGO],DETALLE_GD_1[VALOR PPTO],"",0)</f>
        <v>2378.375</v>
      </c>
      <c r="AC178" s="3">
        <f>+AB178-PRODUCTOS[[#This Row],[PPTO_ACTUALIZADO]]</f>
        <v>-4.0999999782798113E-5</v>
      </c>
    </row>
    <row r="179" spans="1:29" hidden="1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70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70</v>
      </c>
      <c r="T179" s="3">
        <f>+IFERROR(PRODUCTOS[[#This Row],[CANTIDAD RECIBIDA]]/PRODUCTOS[[#This Row],[CANT X MODULO]],"")</f>
        <v>66.666666666666657</v>
      </c>
      <c r="U179" s="3">
        <f>+SUMIFS(DETALLE_GD_1[VALOR TOTAL POR ITEM GD],DETALLE_GD_1[CODIGO],PRODUCTOS[[#This Row],[CODIGO]])</f>
        <v>467224</v>
      </c>
      <c r="V179" s="3">
        <f>+IFERROR(PRODUCTOS[[#This Row],[PRECIO DE COMPRA]]/PRODUCTOS[[#This Row],[CANT. COMPRADA]],"")</f>
        <v>6674.6285714285714</v>
      </c>
      <c r="W179" s="3">
        <f>+IFERROR(PRODUCTOS[[#This Row],[PRECIO COMPRA UNITARIO]]*PRODUCTOS[[#This Row],[PPTO FALTANTE]],"")</f>
        <v>4466661.4400000004</v>
      </c>
      <c r="X179" s="7">
        <f>+IFERROR(PRODUCTOS[[#This Row],[PROYECCION COMPRA]]/PRODUCTOS[[#This Row],[PPTO TOTAL]]-1,"")</f>
        <v>0.45965664642525339</v>
      </c>
      <c r="Y179" s="3">
        <f>+IFERROR((PRODUCTOS[[#This Row],[CANT X MODULO]]*704)-PRODUCTOS[[#This Row],[CANT. COMPRADA]],"")</f>
        <v>669.2</v>
      </c>
      <c r="Z179" s="17">
        <f>+IFERROR(PRODUCTOS[[#This Row],[CANT. COMPRADA]]/PRODUCTOS[[#This Row],[PPTO FALTANTE]],"")</f>
        <v>0.10460251046025104</v>
      </c>
      <c r="AA179" s="3">
        <f>+IFERROR(PRODUCTOS[[#This Row],[PROYECCION COMPRA]]-(PRODUCTOS[[#This Row],[PPTO FALTANTE]]*PRODUCTOS[[#This Row],[PPTO]]),"")</f>
        <v>1696364.6398088001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33</v>
      </c>
      <c r="T180" s="3">
        <f>+IFERROR(PRODUCTOS[[#This Row],[CANTIDAD RECIBIDA]]/PRODUCTOS[[#This Row],[CANT X MODULO]],"")</f>
        <v>62.857142857142854</v>
      </c>
      <c r="U180" s="3">
        <f>+SUMIFS(DETALLE_GD_1[VALOR TOTAL POR ITEM GD],DETALLE_GD_1[CODIGO],PRODUCTOS[[#This Row],[CODIGO]])</f>
        <v>54855</v>
      </c>
      <c r="V180" s="3">
        <f>+IFERROR(PRODUCTOS[[#This Row],[PRECIO DE COMPRA]]/PRODUCTOS[[#This Row],[CANT. COMPRADA]],"")</f>
        <v>1662.2727272727273</v>
      </c>
      <c r="W180" s="3">
        <f>+IFERROR(PRODUCTOS[[#This Row],[PRECIO COMPRA UNITARIO]]*PRODUCTOS[[#This Row],[PPTO FALTANTE]],"")</f>
        <v>559521</v>
      </c>
      <c r="X180" s="7">
        <f>+IFERROR(PRODUCTOS[[#This Row],[PROYECCION COMPRA]]/PRODUCTOS[[#This Row],[PPTO TOTAL]]-1,"")</f>
        <v>-8.9136269867316931E-2</v>
      </c>
      <c r="Y180" s="3">
        <f>+IFERROR((PRODUCTOS[[#This Row],[CANT X MODULO]]*704)-PRODUCTOS[[#This Row],[CANT. COMPRADA]],"")</f>
        <v>336.6</v>
      </c>
      <c r="Z180" s="17">
        <f>+IFERROR(PRODUCTOS[[#This Row],[CANT. COMPRADA]]/PRODUCTOS[[#This Row],[PPTO FALTANTE]],"")</f>
        <v>9.8039215686274508E-2</v>
      </c>
      <c r="AA180" s="3">
        <f>+IFERROR(PRODUCTOS[[#This Row],[PROYECCION COMPRA]]-(PRODUCTOS[[#This Row],[PPTO FALTANTE]]*PRODUCTOS[[#This Row],[PPTO]]),"")</f>
        <v>91.799999999930151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hidden="1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hidden="1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hidden="1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hidden="1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hidden="1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hidden="1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hidden="1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hidden="1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hidden="1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hidden="1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hidden="1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hidden="1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hidden="1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hidden="1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hidden="1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hidden="1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hidden="1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hidden="1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hidden="1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hidden="1" x14ac:dyDescent="0.25">
      <c r="A202">
        <v>2302017</v>
      </c>
      <c r="B202" t="s">
        <v>156</v>
      </c>
      <c r="C202">
        <v>0</v>
      </c>
      <c r="D202" t="s">
        <v>244</v>
      </c>
      <c r="E202" t="s">
        <v>409</v>
      </c>
      <c r="F202" s="2">
        <v>81197.881578999994</v>
      </c>
      <c r="G202" s="6" t="s">
        <v>25</v>
      </c>
      <c r="H202" s="2">
        <v>81197.881578999979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0.7875000000000002</v>
      </c>
      <c r="M202" s="2">
        <f>+IFERROR(PRODUCTOS[[#This Row],[PPTO]]*PRODUCTOS[[#This Row],[CANT X MODULO]],"")</f>
        <v>63943.331743462513</v>
      </c>
      <c r="N202" s="2">
        <f>+IFERROR(PRODUCTOS[[#This Row],[PPTO X MODULO]]*32,"")</f>
        <v>2046186.6157908004</v>
      </c>
      <c r="O202" s="2">
        <f>+IFERROR(PRODUCTOS[[#This Row],[PPTO X TORRE]]*22,"")</f>
        <v>45016105.547397606</v>
      </c>
      <c r="P202" s="3">
        <f>+IFERROR(PRODUCTOS[[#This Row],[CANT X MODULO]]*702,"")</f>
        <v>552.82500000000016</v>
      </c>
      <c r="Q202" s="3">
        <f>+SUMIFS(DETALLE_GD_1[CANTIDAD SOLICITADA],DETALLE_GD_1[CODIGO],PRODUCTOS[[#This Row],[CODIGO]])</f>
        <v>42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42</v>
      </c>
      <c r="T202" s="3">
        <f>+IFERROR(PRODUCTOS[[#This Row],[CANTIDAD RECIBIDA]]/PRODUCTOS[[#This Row],[CANT X MODULO]],"")</f>
        <v>53.333333333333321</v>
      </c>
      <c r="U202" s="3">
        <f>+SUMIFS(DETALLE_GD_1[VALOR TOTAL POR ITEM GD],DETALLE_GD_1[CODIGO],PRODUCTOS[[#This Row],[CODIGO]])</f>
        <v>3470585</v>
      </c>
      <c r="V202" s="3">
        <f>+IFERROR(PRODUCTOS[[#This Row],[PRECIO DE COMPRA]]/PRODUCTOS[[#This Row],[CANT. COMPRADA]],"")</f>
        <v>82632.976190476184</v>
      </c>
      <c r="W202" s="3">
        <f>+IFERROR(PRODUCTOS[[#This Row],[PRECIO COMPRA UNITARIO]]*PRODUCTOS[[#This Row],[PPTO FALTANTE]],"")</f>
        <v>42341137.000000007</v>
      </c>
      <c r="X202" s="7">
        <f>+IFERROR(PRODUCTOS[[#This Row],[PROYECCION COMPRA]]/PRODUCTOS[[#This Row],[PPTO TOTAL]]-1,"")</f>
        <v>-5.9422478130213063E-2</v>
      </c>
      <c r="Y202" s="3">
        <f>+IFERROR((PRODUCTOS[[#This Row],[CANT X MODULO]]*704)-PRODUCTOS[[#This Row],[CANT. COMPRADA]],"")</f>
        <v>512.40000000000009</v>
      </c>
      <c r="Z202" s="17">
        <f>+IFERROR(PRODUCTOS[[#This Row],[CANT. COMPRADA]]/PRODUCTOS[[#This Row],[PPTO FALTANTE]],"")</f>
        <v>8.1967213114754078E-2</v>
      </c>
      <c r="AA202" s="3">
        <f>+IFERROR(PRODUCTOS[[#This Row],[PROYECCION COMPRA]]-(PRODUCTOS[[#This Row],[PPTO FALTANTE]]*PRODUCTOS[[#This Row],[PPTO]]),"")</f>
        <v>735342.47892040014</v>
      </c>
      <c r="AB202" s="3">
        <f>+_xlfn.XLOOKUP(PRODUCTOS[[#This Row],[CODIGO]],DETALLE_GD_1[CODIGO],DETALLE_GD_1[VALOR PPTO],"",0)</f>
        <v>81197.881599999993</v>
      </c>
      <c r="AC202" s="3">
        <f>+AB202-PRODUCTOS[[#This Row],[PPTO_ACTUALIZADO]]</f>
        <v>2.1000014385208488E-5</v>
      </c>
    </row>
    <row r="203" spans="1:29" hidden="1" x14ac:dyDescent="0.25">
      <c r="A203">
        <v>704021</v>
      </c>
      <c r="B203" t="s">
        <v>329</v>
      </c>
      <c r="C203" t="s">
        <v>668</v>
      </c>
      <c r="D203" t="s">
        <v>240</v>
      </c>
      <c r="E203" t="s">
        <v>402</v>
      </c>
      <c r="F203" s="2">
        <v>487</v>
      </c>
      <c r="G203" s="6" t="s">
        <v>31</v>
      </c>
      <c r="H203" s="2">
        <v>487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21</v>
      </c>
      <c r="M203" s="2">
        <f>+IFERROR(PRODUCTOS[[#This Row],[PPTO]]*PRODUCTOS[[#This Row],[CANT X MODULO]],"")</f>
        <v>10227</v>
      </c>
      <c r="N203" s="2">
        <f>+IFERROR(PRODUCTOS[[#This Row],[PPTO X MODULO]]*32,"")</f>
        <v>327264</v>
      </c>
      <c r="O203" s="2">
        <f>+IFERROR(PRODUCTOS[[#This Row],[PPTO X TORRE]]*22,"")</f>
        <v>7199808</v>
      </c>
      <c r="P203" s="3">
        <f>+IFERROR(PRODUCTOS[[#This Row],[CANT X MODULO]]*702,"")</f>
        <v>14742</v>
      </c>
      <c r="Q203" s="3">
        <f>+SUMIFS(DETALLE_GD_1[CANTIDAD SOLICITADA],DETALLE_GD_1[CODIGO],PRODUCTOS[[#This Row],[CODIGO]])</f>
        <v>1118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1118</v>
      </c>
      <c r="T203" s="3">
        <f>+IFERROR(PRODUCTOS[[#This Row],[CANTIDAD RECIBIDA]]/PRODUCTOS[[#This Row],[CANT X MODULO]],"")</f>
        <v>53.238095238095241</v>
      </c>
      <c r="U203" s="3">
        <f>+SUMIFS(DETALLE_GD_1[VALOR TOTAL POR ITEM GD],DETALLE_GD_1[CODIGO],PRODUCTOS[[#This Row],[CODIGO]])</f>
        <v>544466</v>
      </c>
      <c r="V203" s="3">
        <f>+IFERROR(PRODUCTOS[[#This Row],[PRECIO DE COMPRA]]/PRODUCTOS[[#This Row],[CANT. COMPRADA]],"")</f>
        <v>487</v>
      </c>
      <c r="W203" s="3">
        <f>+IFERROR(PRODUCTOS[[#This Row],[PRECIO COMPRA UNITARIO]]*PRODUCTOS[[#This Row],[PPTO FALTANTE]],"")</f>
        <v>6655342</v>
      </c>
      <c r="X203" s="7">
        <f>+IFERROR(PRODUCTOS[[#This Row],[PROYECCION COMPRA]]/PRODUCTOS[[#This Row],[PPTO TOTAL]]-1,"")</f>
        <v>-7.5622294372294396E-2</v>
      </c>
      <c r="Y203" s="3">
        <f>+IFERROR((PRODUCTOS[[#This Row],[CANT X MODULO]]*704)-PRODUCTOS[[#This Row],[CANT. COMPRADA]],"")</f>
        <v>13666</v>
      </c>
      <c r="Z203" s="17">
        <f>+IFERROR(PRODUCTOS[[#This Row],[CANT. COMPRADA]]/PRODUCTOS[[#This Row],[PPTO FALTANTE]],"")</f>
        <v>8.1808868725303671E-2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487</v>
      </c>
      <c r="AC203" s="3">
        <f>+AB203-PRODUCTOS[[#This Row],[PPTO_ACTUALIZADO]]</f>
        <v>0</v>
      </c>
    </row>
    <row r="204" spans="1:29" hidden="1" x14ac:dyDescent="0.25">
      <c r="A204">
        <v>307030</v>
      </c>
      <c r="B204" t="s">
        <v>64</v>
      </c>
      <c r="C204" t="s">
        <v>583</v>
      </c>
      <c r="D204" t="s">
        <v>244</v>
      </c>
      <c r="E204" t="s">
        <v>402</v>
      </c>
      <c r="F204" s="2">
        <v>2729.9988560000002</v>
      </c>
      <c r="G204" s="6" t="s">
        <v>31</v>
      </c>
      <c r="H204" s="2">
        <v>2729.9988560000002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7.35</v>
      </c>
      <c r="M204" s="2">
        <f>+IFERROR(PRODUCTOS[[#This Row],[PPTO]]*PRODUCTOS[[#This Row],[CANT X MODULO]],"")</f>
        <v>20065.491591599999</v>
      </c>
      <c r="N204" s="2">
        <f>+IFERROR(PRODUCTOS[[#This Row],[PPTO X MODULO]]*32,"")</f>
        <v>642095.73093119997</v>
      </c>
      <c r="O204" s="2">
        <f>+IFERROR(PRODUCTOS[[#This Row],[PPTO X TORRE]]*22,"")</f>
        <v>14126106.0804864</v>
      </c>
      <c r="P204" s="3">
        <f>+IFERROR(PRODUCTOS[[#This Row],[CANT X MODULO]]*702,"")</f>
        <v>5159.7</v>
      </c>
      <c r="Q204" s="3">
        <f>+SUMIFS(DETALLE_GD_1[CANTIDAD SOLICITADA],DETALLE_GD_1[CODIGO],PRODUCTOS[[#This Row],[CODIGO]])</f>
        <v>380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380</v>
      </c>
      <c r="T204" s="3">
        <f>+IFERROR(PRODUCTOS[[#This Row],[CANTIDAD RECIBIDA]]/PRODUCTOS[[#This Row],[CANT X MODULO]],"")</f>
        <v>51.700680272108848</v>
      </c>
      <c r="U204" s="3">
        <f>+SUMIFS(DETALLE_GD_1[VALOR TOTAL POR ITEM GD],DETALLE_GD_1[CODIGO],PRODUCTOS[[#This Row],[CODIGO]])</f>
        <v>1037400</v>
      </c>
      <c r="V204" s="3">
        <f>+IFERROR(PRODUCTOS[[#This Row],[PRECIO DE COMPRA]]/PRODUCTOS[[#This Row],[CANT. COMPRADA]],"")</f>
        <v>2730</v>
      </c>
      <c r="W204" s="3">
        <f>+IFERROR(PRODUCTOS[[#This Row],[PRECIO COMPRA UNITARIO]]*PRODUCTOS[[#This Row],[PPTO FALTANTE]],"")</f>
        <v>13088711.999999998</v>
      </c>
      <c r="X204" s="7">
        <f>+IFERROR(PRODUCTOS[[#This Row],[PROYECCION COMPRA]]/PRODUCTOS[[#This Row],[PPTO TOTAL]]-1,"")</f>
        <v>-7.3438078022041942E-2</v>
      </c>
      <c r="Y204" s="3">
        <f>+IFERROR((PRODUCTOS[[#This Row],[CANT X MODULO]]*704)-PRODUCTOS[[#This Row],[CANT. COMPRADA]],"")</f>
        <v>4794.3999999999996</v>
      </c>
      <c r="Z204" s="17">
        <f>+IFERROR(PRODUCTOS[[#This Row],[CANT. COMPRADA]]/PRODUCTOS[[#This Row],[PPTO FALTANTE]],"")</f>
        <v>7.925913565826799E-2</v>
      </c>
      <c r="AA204" s="3">
        <f>+IFERROR(PRODUCTOS[[#This Row],[PROYECCION COMPRA]]-(PRODUCTOS[[#This Row],[PPTO FALTANTE]]*PRODUCTOS[[#This Row],[PPTO]]),"")</f>
        <v>5.4847935978323221</v>
      </c>
      <c r="AB204" s="3">
        <f>+_xlfn.XLOOKUP(PRODUCTOS[[#This Row],[CODIGO]],DETALLE_GD_1[CODIGO],DETALLE_GD_1[VALOR PPTO],"",0)</f>
        <v>2729.9989</v>
      </c>
      <c r="AC204" s="3">
        <f>+AB204-PRODUCTOS[[#This Row],[PPTO_ACTUALIZADO]]</f>
        <v>4.3999999888910679E-5</v>
      </c>
    </row>
    <row r="205" spans="1:29" hidden="1" x14ac:dyDescent="0.25">
      <c r="A205">
        <v>1808148</v>
      </c>
      <c r="B205" t="s">
        <v>276</v>
      </c>
      <c r="C205" t="s">
        <v>653</v>
      </c>
      <c r="D205" t="s">
        <v>258</v>
      </c>
      <c r="E205" t="s">
        <v>406</v>
      </c>
      <c r="F205" s="2">
        <v>1108.0958900000001</v>
      </c>
      <c r="G205" s="6" t="s">
        <v>31</v>
      </c>
      <c r="H205" s="2">
        <v>1089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581.75034225000002</v>
      </c>
      <c r="N205" s="2">
        <f>+IFERROR(PRODUCTOS[[#This Row],[PPTO X MODULO]]*32,"")</f>
        <v>18616.010952000001</v>
      </c>
      <c r="O205" s="2">
        <f>+IFERROR(PRODUCTOS[[#This Row],[PPTO X TORRE]]*22,"")</f>
        <v>409552.24094400002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27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27</v>
      </c>
      <c r="T205" s="3">
        <f>+IFERROR(PRODUCTOS[[#This Row],[CANTIDAD RECIBIDA]]/PRODUCTOS[[#This Row],[CANT X MODULO]],"")</f>
        <v>51.428571428571423</v>
      </c>
      <c r="U205" s="3">
        <f>+SUMIFS(DETALLE_GD_1[VALOR TOTAL POR ITEM GD],DETALLE_GD_1[CODIGO],PRODUCTOS[[#This Row],[CODIGO]])</f>
        <v>29663</v>
      </c>
      <c r="V205" s="3">
        <f>+IFERROR(PRODUCTOS[[#This Row],[PRECIO DE COMPRA]]/PRODUCTOS[[#This Row],[CANT. COMPRADA]],"")</f>
        <v>1098.6296296296296</v>
      </c>
      <c r="W205" s="3">
        <f>+IFERROR(PRODUCTOS[[#This Row],[PRECIO COMPRA UNITARIO]]*PRODUCTOS[[#This Row],[PPTO FALTANTE]],"")</f>
        <v>376390.51111111109</v>
      </c>
      <c r="X205" s="7">
        <f>+IFERROR(PRODUCTOS[[#This Row],[PROYECCION COMPRA]]/PRODUCTOS[[#This Row],[PPTO TOTAL]]-1,"")</f>
        <v>-8.0970695597837761E-2</v>
      </c>
      <c r="Y205" s="3">
        <f>+IFERROR((PRODUCTOS[[#This Row],[CANT X MODULO]]*704)-PRODUCTOS[[#This Row],[CANT. COMPRADA]],"")</f>
        <v>342.6</v>
      </c>
      <c r="Z205" s="17">
        <f>+IFERROR(PRODUCTOS[[#This Row],[CANT. COMPRADA]]/PRODUCTOS[[#This Row],[PPTO FALTANTE]],"")</f>
        <v>7.8809106830122586E-2</v>
      </c>
      <c r="AA205" s="3">
        <f>+IFERROR(PRODUCTOS[[#This Row],[PROYECCION COMPRA]]-(PRODUCTOS[[#This Row],[PPTO FALTANTE]]*PRODUCTOS[[#This Row],[PPTO]]),"")</f>
        <v>-3243.1408028889564</v>
      </c>
      <c r="AB205" s="3">
        <f>+_xlfn.XLOOKUP(PRODUCTOS[[#This Row],[CODIGO]],DETALLE_GD_1[CODIGO],DETALLE_GD_1[VALOR PPTO],"",0)</f>
        <v>1089</v>
      </c>
      <c r="AC205" s="3">
        <f>+AB205-PRODUCTOS[[#This Row],[PPTO_ACTUALIZADO]]</f>
        <v>0</v>
      </c>
    </row>
    <row r="206" spans="1:29" hidden="1" x14ac:dyDescent="0.25">
      <c r="A206">
        <v>602258</v>
      </c>
      <c r="B206" t="s">
        <v>497</v>
      </c>
      <c r="C206" t="s">
        <v>689</v>
      </c>
      <c r="D206" t="s">
        <v>355</v>
      </c>
      <c r="E206" t="s">
        <v>355</v>
      </c>
      <c r="G206" s="6" t="s">
        <v>355</v>
      </c>
      <c r="H206" s="2">
        <v>84000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8.1375000000000003E-2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57.125250000000001</v>
      </c>
      <c r="Q206" s="3">
        <f>+SUMIFS(DETALLE_GD_1[CANTIDAD SOLICITADA],DETALLE_GD_1[CODIGO],PRODUCTOS[[#This Row],[CODIGO]])</f>
        <v>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4</v>
      </c>
      <c r="T206" s="3">
        <f>+IFERROR(PRODUCTOS[[#This Row],[CANTIDAD RECIBIDA]]/PRODUCTOS[[#This Row],[CANT X MODULO]],"")</f>
        <v>49.155145929339476</v>
      </c>
      <c r="U206" s="3">
        <f>+SUMIFS(DETALLE_GD_1[VALOR TOTAL POR ITEM GD],DETALLE_GD_1[CODIGO],PRODUCTOS[[#This Row],[CODIGO]])</f>
        <v>336000</v>
      </c>
      <c r="V206" s="3">
        <f>+IFERROR(PRODUCTOS[[#This Row],[PRECIO DE COMPRA]]/PRODUCTOS[[#This Row],[CANT. COMPRADA]],"")</f>
        <v>84000</v>
      </c>
      <c r="W206" s="3">
        <f>+IFERROR(PRODUCTOS[[#This Row],[PRECIO COMPRA UNITARIO]]*PRODUCTOS[[#This Row],[PPTO FALTANTE]],"")</f>
        <v>4476192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53.288000000000004</v>
      </c>
      <c r="Z206" s="17">
        <f>+IFERROR(PRODUCTOS[[#This Row],[CANT. COMPRADA]]/PRODUCTOS[[#This Row],[PPTO FALTANTE]],"")</f>
        <v>7.5063804233598555E-2</v>
      </c>
      <c r="AA206" s="3">
        <f>+IFERROR(PRODUCTOS[[#This Row],[PROYECCION COMPRA]]-(PRODUCTOS[[#This Row],[PPTO FALTANTE]]*PRODUCTOS[[#This Row],[PPTO]]),"")</f>
        <v>4476192</v>
      </c>
      <c r="AB206" s="3">
        <f>+_xlfn.XLOOKUP(PRODUCTOS[[#This Row],[CODIGO]],DETALLE_GD_1[CODIGO],DETALLE_GD_1[VALOR PPTO],"",0)</f>
        <v>84000</v>
      </c>
      <c r="AC206" s="3">
        <f>+AB206-PRODUCTOS[[#This Row],[PPTO_ACTUALIZADO]]</f>
        <v>0</v>
      </c>
    </row>
    <row r="207" spans="1:29" hidden="1" x14ac:dyDescent="0.25">
      <c r="A207">
        <v>408014</v>
      </c>
      <c r="B207" t="s">
        <v>108</v>
      </c>
      <c r="C207" t="s">
        <v>613</v>
      </c>
      <c r="D207" t="s">
        <v>240</v>
      </c>
      <c r="E207" t="s">
        <v>399</v>
      </c>
      <c r="F207" s="2">
        <v>16182.106761999999</v>
      </c>
      <c r="G207" s="6" t="s">
        <v>36</v>
      </c>
      <c r="H207" s="2">
        <v>16182.106762000009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0.51449999999999996</v>
      </c>
      <c r="M207" s="2">
        <f>+IFERROR(PRODUCTOS[[#This Row],[PPTO]]*PRODUCTOS[[#This Row],[CANT X MODULO]],"")</f>
        <v>8325.6939290489991</v>
      </c>
      <c r="N207" s="2">
        <f>+IFERROR(PRODUCTOS[[#This Row],[PPTO X MODULO]]*32,"")</f>
        <v>266422.20572956797</v>
      </c>
      <c r="O207" s="2">
        <f>+IFERROR(PRODUCTOS[[#This Row],[PPTO X TORRE]]*22,"")</f>
        <v>5861288.526050495</v>
      </c>
      <c r="P207" s="3">
        <f>+IFERROR(PRODUCTOS[[#This Row],[CANT X MODULO]]*702,"")</f>
        <v>361.17899999999997</v>
      </c>
      <c r="Q207" s="3">
        <f>+SUMIFS(DETALLE_GD_1[CANTIDAD SOLICITADA],DETALLE_GD_1[CODIGO],PRODUCTOS[[#This Row],[CODIGO]])</f>
        <v>25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25</v>
      </c>
      <c r="T207" s="3">
        <f>+IFERROR(PRODUCTOS[[#This Row],[CANTIDAD RECIBIDA]]/PRODUCTOS[[#This Row],[CANT X MODULO]],"")</f>
        <v>48.590864917395535</v>
      </c>
      <c r="U207" s="3">
        <f>+SUMIFS(DETALLE_GD_1[VALOR TOTAL POR ITEM GD],DETALLE_GD_1[CODIGO],PRODUCTOS[[#This Row],[CODIGO]])</f>
        <v>402968</v>
      </c>
      <c r="V207" s="3">
        <f>+IFERROR(PRODUCTOS[[#This Row],[PRECIO DE COMPRA]]/PRODUCTOS[[#This Row],[CANT. COMPRADA]],"")</f>
        <v>16118.72</v>
      </c>
      <c r="W207" s="3">
        <f>+IFERROR(PRODUCTOS[[#This Row],[PRECIO COMPRA UNITARIO]]*PRODUCTOS[[#This Row],[PPTO FALTANTE]],"")</f>
        <v>5435361.3337599989</v>
      </c>
      <c r="X207" s="7">
        <f>+IFERROR(PRODUCTOS[[#This Row],[PROYECCION COMPRA]]/PRODUCTOS[[#This Row],[PPTO TOTAL]]-1,"")</f>
        <v>-7.2667842642016867E-2</v>
      </c>
      <c r="Y207" s="3">
        <f>+IFERROR((PRODUCTOS[[#This Row],[CANT X MODULO]]*704)-PRODUCTOS[[#This Row],[CANT. COMPRADA]],"")</f>
        <v>337.20799999999997</v>
      </c>
      <c r="Z207" s="17">
        <f>+IFERROR(PRODUCTOS[[#This Row],[CANT. COMPRADA]]/PRODUCTOS[[#This Row],[PPTO FALTANTE]],"")</f>
        <v>7.4138217361391201E-2</v>
      </c>
      <c r="AA207" s="3">
        <f>+IFERROR(PRODUCTOS[[#This Row],[PROYECCION COMPRA]]-(PRODUCTOS[[#This Row],[PPTO FALTANTE]]*PRODUCTOS[[#This Row],[PPTO]]),"")</f>
        <v>-21374.523240496404</v>
      </c>
      <c r="AB207" s="3">
        <f>+_xlfn.XLOOKUP(PRODUCTOS[[#This Row],[CODIGO]],DETALLE_GD_1[CODIGO],DETALLE_GD_1[VALOR PPTO],"",0)</f>
        <v>16182.1068</v>
      </c>
      <c r="AC207" s="3">
        <f>+AB207-PRODUCTOS[[#This Row],[PPTO_ACTUALIZADO]]</f>
        <v>3.7999991036485881E-5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1942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1942</v>
      </c>
      <c r="T208" s="3">
        <f>+IFERROR(PRODUCTOS[[#This Row],[CANTIDAD RECIBIDA]]/PRODUCTOS[[#This Row],[CANT X MODULO]],"")</f>
        <v>48.53756224967352</v>
      </c>
      <c r="U208" s="3">
        <f>+SUMIFS(DETALLE_GD_1[VALOR TOTAL POR ITEM GD],DETALLE_GD_1[CODIGO],PRODUCTOS[[#This Row],[CODIGO]])</f>
        <v>8900548</v>
      </c>
      <c r="V208" s="3">
        <f>+IFERROR(PRODUCTOS[[#This Row],[PRECIO DE COMPRA]]/PRODUCTOS[[#This Row],[CANT. COMPRADA]],"")</f>
        <v>4583.1864057672501</v>
      </c>
      <c r="W208" s="3">
        <f>+IFERROR(PRODUCTOS[[#This Row],[PRECIO COMPRA UNITARIO]]*PRODUCTOS[[#This Row],[PPTO FALTANTE]],"")</f>
        <v>120195053.45950978</v>
      </c>
      <c r="X208" s="7">
        <f>+IFERROR(PRODUCTOS[[#This Row],[PROYECCION COMPRA]]/PRODUCTOS[[#This Row],[PPTO TOTAL]]-1,"")</f>
        <v>1.6624245809110816E-2</v>
      </c>
      <c r="Y208" s="3">
        <f>+IFERROR((PRODUCTOS[[#This Row],[CANT X MODULO]]*704)-PRODUCTOS[[#This Row],[CANT. COMPRADA]],"")</f>
        <v>26225.216</v>
      </c>
      <c r="Z208" s="17">
        <f>+IFERROR(PRODUCTOS[[#This Row],[CANT. COMPRADA]]/PRODUCTOS[[#This Row],[PPTO FALTANTE]],"")</f>
        <v>7.4050867683987803E-2</v>
      </c>
      <c r="AA208" s="3">
        <f>+IFERROR(PRODUCTOS[[#This Row],[PROYECCION COMPRA]]-(PRODUCTOS[[#This Row],[PPTO FALTANTE]]*PRODUCTOS[[#This Row],[PPTO]]),"")</f>
        <v>10116863.045373768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1805340</v>
      </c>
      <c r="B209" t="s">
        <v>298</v>
      </c>
      <c r="C209" t="s">
        <v>644</v>
      </c>
      <c r="D209" t="s">
        <v>244</v>
      </c>
      <c r="E209" t="s">
        <v>410</v>
      </c>
      <c r="F209" s="2">
        <v>19400</v>
      </c>
      <c r="G209" s="6" t="s">
        <v>31</v>
      </c>
      <c r="H209" s="2">
        <v>19400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20370</v>
      </c>
      <c r="N209" s="2">
        <f>+IFERROR(PRODUCTOS[[#This Row],[PPTO X MODULO]]*32,"")</f>
        <v>651840</v>
      </c>
      <c r="O209" s="2">
        <f>+IFERROR(PRODUCTOS[[#This Row],[PPTO X TORRE]]*22,"")</f>
        <v>14340480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970000</v>
      </c>
      <c r="V209" s="3">
        <f>+IFERROR(PRODUCTOS[[#This Row],[PRECIO DE COMPRA]]/PRODUCTOS[[#This Row],[CANT. COMPRADA]],"")</f>
        <v>19400</v>
      </c>
      <c r="W209" s="3">
        <f>+IFERROR(PRODUCTOS[[#This Row],[PRECIO COMPRA UNITARIO]]*PRODUCTOS[[#This Row],[PPTO FALTANTE]],"")</f>
        <v>13370480</v>
      </c>
      <c r="X209" s="7">
        <f>+IFERROR(PRODUCTOS[[#This Row],[PROYECCION COMPRA]]/PRODUCTOS[[#This Row],[PPTO TOTAL]]-1,"")</f>
        <v>-6.7640692640692612E-2</v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0</v>
      </c>
      <c r="AB209" s="3">
        <f>+_xlfn.XLOOKUP(PRODUCTOS[[#This Row],[CODIGO]],DETALLE_GD_1[CODIGO],DETALLE_GD_1[VALOR PPTO],"",0)</f>
        <v>19400</v>
      </c>
      <c r="AC209" s="3">
        <f>+AB209-PRODUCTOS[[#This Row],[PPTO_ACTUALIZADO]]</f>
        <v>0</v>
      </c>
    </row>
    <row r="210" spans="1:29" hidden="1" x14ac:dyDescent="0.25">
      <c r="A210">
        <v>1103088</v>
      </c>
      <c r="B210" t="s">
        <v>491</v>
      </c>
      <c r="C210" t="s">
        <v>686</v>
      </c>
      <c r="D210" t="s">
        <v>355</v>
      </c>
      <c r="E210" t="s">
        <v>355</v>
      </c>
      <c r="G210" s="6" t="s">
        <v>355</v>
      </c>
      <c r="H210" s="2">
        <v>3134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1.05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737.1</v>
      </c>
      <c r="Q210" s="3">
        <f>+SUMIFS(DETALLE_GD_1[CANTIDAD SOLICITADA],DETALLE_GD_1[CODIGO],PRODUCTOS[[#This Row],[CODIGO]])</f>
        <v>50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50</v>
      </c>
      <c r="T210" s="3">
        <f>+IFERROR(PRODUCTOS[[#This Row],[CANTIDAD RECIBIDA]]/PRODUCTOS[[#This Row],[CANT X MODULO]],"")</f>
        <v>47.61904761904762</v>
      </c>
      <c r="U210" s="3">
        <f>+SUMIFS(DETALLE_GD_1[VALOR TOTAL POR ITEM GD],DETALLE_GD_1[CODIGO],PRODUCTOS[[#This Row],[CODIGO]])</f>
        <v>156700</v>
      </c>
      <c r="V210" s="3">
        <f>+IFERROR(PRODUCTOS[[#This Row],[PRECIO DE COMPRA]]/PRODUCTOS[[#This Row],[CANT. COMPRADA]],"")</f>
        <v>3134</v>
      </c>
      <c r="W210" s="3">
        <f>+IFERROR(PRODUCTOS[[#This Row],[PRECIO COMPRA UNITARIO]]*PRODUCTOS[[#This Row],[PPTO FALTANTE]],"")</f>
        <v>2159952.8000000003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689.2</v>
      </c>
      <c r="Z210" s="17">
        <f>+IFERROR(PRODUCTOS[[#This Row],[CANT. COMPRADA]]/PRODUCTOS[[#This Row],[PPTO FALTANTE]],"")</f>
        <v>7.2547881601857225E-2</v>
      </c>
      <c r="AA210" s="3">
        <f>+IFERROR(PRODUCTOS[[#This Row],[PROYECCION COMPRA]]-(PRODUCTOS[[#This Row],[PPTO FALTANTE]]*PRODUCTOS[[#This Row],[PPTO]]),"")</f>
        <v>2159952.8000000003</v>
      </c>
      <c r="AB210" s="3">
        <f>+_xlfn.XLOOKUP(PRODUCTOS[[#This Row],[CODIGO]],DETALLE_GD_1[CODIGO],DETALLE_GD_1[VALOR PPTO],"",0)</f>
        <v>3134</v>
      </c>
      <c r="AC210" s="3">
        <f>+AB210-PRODUCTOS[[#This Row],[PPTO_ACTUALIZADO]]</f>
        <v>0</v>
      </c>
    </row>
    <row r="211" spans="1:29" hidden="1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2949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2949</v>
      </c>
      <c r="T212" s="3">
        <f>+IFERROR(PRODUCTOS[[#This Row],[CANTIDAD RECIBIDA]]/PRODUCTOS[[#This Row],[CANT X MODULO]],"")</f>
        <v>45.299539170506897</v>
      </c>
      <c r="U212" s="3">
        <f>+SUMIFS(DETALLE_GD_1[VALOR TOTAL POR ITEM GD],DETALLE_GD_1[CODIGO],PRODUCTOS[[#This Row],[CODIGO]])</f>
        <v>4894523</v>
      </c>
      <c r="V212" s="3">
        <f>+IFERROR(PRODUCTOS[[#This Row],[PRECIO DE COMPRA]]/PRODUCTOS[[#This Row],[CANT. COMPRADA]],"")</f>
        <v>1659.7229569345541</v>
      </c>
      <c r="W212" s="3">
        <f>+IFERROR(PRODUCTOS[[#This Row],[PRECIO COMPRA UNITARIO]]*PRODUCTOS[[#This Row],[PPTO FALTANTE]],"")</f>
        <v>71171244.005493417</v>
      </c>
      <c r="X212" s="7">
        <f>+IFERROR(PRODUCTOS[[#This Row],[PROYECCION COMPRA]]/PRODUCTOS[[#This Row],[PPTO TOTAL]]-1,"")</f>
        <v>-0.2588701488390206</v>
      </c>
      <c r="Y212" s="3">
        <f>+IFERROR((PRODUCTOS[[#This Row],[CANT X MODULO]]*704)-PRODUCTOS[[#This Row],[CANT. COMPRADA]],"")</f>
        <v>42881.400000000016</v>
      </c>
      <c r="Z212" s="17">
        <f>+IFERROR(PRODUCTOS[[#This Row],[CANT. COMPRADA]]/PRODUCTOS[[#This Row],[PPTO FALTANTE]],"")</f>
        <v>6.8771075571226664E-2</v>
      </c>
      <c r="AA212" s="3">
        <f>+IFERROR(PRODUCTOS[[#This Row],[PROYECCION COMPRA]]-(PRODUCTOS[[#This Row],[PPTO FALTANTE]]*PRODUCTOS[[#This Row],[PPTO]]),"")</f>
        <v>-18680303.016207218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>
        <v>307031</v>
      </c>
      <c r="B213" t="s">
        <v>65</v>
      </c>
      <c r="C213" t="s">
        <v>584</v>
      </c>
      <c r="D213" t="s">
        <v>244</v>
      </c>
      <c r="E213" t="s">
        <v>402</v>
      </c>
      <c r="F213" s="2">
        <v>2699.9986050000002</v>
      </c>
      <c r="G213" s="6" t="s">
        <v>31</v>
      </c>
      <c r="H213" s="2">
        <v>2699.9986050000007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15.865500000000001</v>
      </c>
      <c r="M213" s="2">
        <f>+IFERROR(PRODUCTOS[[#This Row],[PPTO]]*PRODUCTOS[[#This Row],[CANT X MODULO]],"")</f>
        <v>42836.827867627508</v>
      </c>
      <c r="N213" s="2">
        <f>+IFERROR(PRODUCTOS[[#This Row],[PPTO X MODULO]]*32,"")</f>
        <v>1370778.4917640802</v>
      </c>
      <c r="O213" s="2">
        <f>+IFERROR(PRODUCTOS[[#This Row],[PPTO X TORRE]]*22,"")</f>
        <v>30157126.818809766</v>
      </c>
      <c r="P213" s="3">
        <f>+IFERROR(PRODUCTOS[[#This Row],[CANT X MODULO]]*702,"")</f>
        <v>11137.581</v>
      </c>
      <c r="Q213" s="3">
        <f>+SUMIFS(DETALLE_GD_1[CANTIDAD SOLICITADA],DETALLE_GD_1[CODIGO],PRODUCTOS[[#This Row],[CODIGO]])</f>
        <v>715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715</v>
      </c>
      <c r="T213" s="3">
        <f>+IFERROR(PRODUCTOS[[#This Row],[CANTIDAD RECIBIDA]]/PRODUCTOS[[#This Row],[CANT X MODULO]],"")</f>
        <v>45.066338911474581</v>
      </c>
      <c r="U213" s="3">
        <f>+SUMIFS(DETALLE_GD_1[VALOR TOTAL POR ITEM GD],DETALLE_GD_1[CODIGO],PRODUCTOS[[#This Row],[CODIGO]])</f>
        <v>1930500</v>
      </c>
      <c r="V213" s="3">
        <f>+IFERROR(PRODUCTOS[[#This Row],[PRECIO DE COMPRA]]/PRODUCTOS[[#This Row],[CANT. COMPRADA]],"")</f>
        <v>2700</v>
      </c>
      <c r="W213" s="3">
        <f>+IFERROR(PRODUCTOS[[#This Row],[PRECIO COMPRA UNITARIO]]*PRODUCTOS[[#This Row],[PPTO FALTANTE]],"")</f>
        <v>28226642.399999999</v>
      </c>
      <c r="X213" s="7">
        <f>+IFERROR(PRODUCTOS[[#This Row],[PROYECCION COMPRA]]/PRODUCTOS[[#This Row],[PPTO TOTAL]]-1,"")</f>
        <v>-6.4014202361137307E-2</v>
      </c>
      <c r="Y213" s="3">
        <f>+IFERROR((PRODUCTOS[[#This Row],[CANT X MODULO]]*704)-PRODUCTOS[[#This Row],[CANT. COMPRADA]],"")</f>
        <v>10454.312</v>
      </c>
      <c r="Z213" s="17">
        <f>+IFERROR(PRODUCTOS[[#This Row],[CANT. COMPRADA]]/PRODUCTOS[[#This Row],[PPTO FALTANTE]],"")</f>
        <v>6.8392831589491498E-2</v>
      </c>
      <c r="AA213" s="3">
        <f>+IFERROR(PRODUCTOS[[#This Row],[PROYECCION COMPRA]]-(PRODUCTOS[[#This Row],[PPTO FALTANTE]]*PRODUCTOS[[#This Row],[PPTO]]),"")</f>
        <v>14.583765234798193</v>
      </c>
      <c r="AB213" s="3">
        <f>+_xlfn.XLOOKUP(PRODUCTOS[[#This Row],[CODIGO]],DETALLE_GD_1[CODIGO],DETALLE_GD_1[VALOR PPTO],"",0)</f>
        <v>2699.9985999999999</v>
      </c>
      <c r="AC213" s="3">
        <f>+AB213-PRODUCTOS[[#This Row],[PPTO_ACTUALIZADO]]</f>
        <v>-5.0000007831840776E-6</v>
      </c>
    </row>
    <row r="214" spans="1:29" hidden="1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130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130</v>
      </c>
      <c r="T214" s="3">
        <f>+IFERROR(PRODUCTOS[[#This Row],[CANTIDAD RECIBIDA]]/PRODUCTOS[[#This Row],[CANT X MODULO]],"")</f>
        <v>41.269841269841265</v>
      </c>
      <c r="U214" s="3">
        <f>+SUMIFS(DETALLE_GD_1[VALOR TOTAL POR ITEM GD],DETALLE_GD_1[CODIGO],PRODUCTOS[[#This Row],[CODIGO]])</f>
        <v>392767</v>
      </c>
      <c r="V214" s="3">
        <f>+IFERROR(PRODUCTOS[[#This Row],[PRECIO DE COMPRA]]/PRODUCTOS[[#This Row],[CANT. COMPRADA]],"")</f>
        <v>3021.2846153846153</v>
      </c>
      <c r="W214" s="3">
        <f>+IFERROR(PRODUCTOS[[#This Row],[PRECIO COMPRA UNITARIO]]*PRODUCTOS[[#This Row],[PPTO FALTANTE]],"")</f>
        <v>6307233.7630769238</v>
      </c>
      <c r="X214" s="7">
        <f>+IFERROR(PRODUCTOS[[#This Row],[PROYECCION COMPRA]]/PRODUCTOS[[#This Row],[PPTO TOTAL]]-1,"")</f>
        <v>-5.8621389479513453E-2</v>
      </c>
      <c r="Y214" s="3">
        <f>+IFERROR((PRODUCTOS[[#This Row],[CANT X MODULO]]*704)-PRODUCTOS[[#This Row],[CANT. COMPRADA]],"")</f>
        <v>2087.6000000000004</v>
      </c>
      <c r="Z214" s="17">
        <f>+IFERROR(PRODUCTOS[[#This Row],[CANT. COMPRADA]]/PRODUCTOS[[#This Row],[PPTO FALTANTE]],"")</f>
        <v>6.2272465989653178E-2</v>
      </c>
      <c r="AA214" s="3">
        <f>+IFERROR(PRODUCTOS[[#This Row],[PROYECCION COMPRA]]-(PRODUCTOS[[#This Row],[PPTO FALTANTE]]*PRODUCTOS[[#This Row],[PPTO]]),"")</f>
        <v>3.6457525221630931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85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85</v>
      </c>
      <c r="T215" s="3">
        <f>+IFERROR(PRODUCTOS[[#This Row],[CANTIDAD RECIBIDA]]/PRODUCTOS[[#This Row],[CANT X MODULO]],"")</f>
        <v>40.476190476190467</v>
      </c>
      <c r="U215" s="3">
        <f>+SUMIFS(DETALLE_GD_1[VALOR TOTAL POR ITEM GD],DETALLE_GD_1[CODIGO],PRODUCTOS[[#This Row],[CODIGO]])</f>
        <v>4410352</v>
      </c>
      <c r="V215" s="3">
        <f>+IFERROR(PRODUCTOS[[#This Row],[PRECIO DE COMPRA]]/PRODUCTOS[[#This Row],[CANT. COMPRADA]],"")</f>
        <v>51886.49411764706</v>
      </c>
      <c r="W215" s="3">
        <f>+IFERROR(PRODUCTOS[[#This Row],[PRECIO COMPRA UNITARIO]]*PRODUCTOS[[#This Row],[PPTO FALTANTE]],"")</f>
        <v>72298640.903529435</v>
      </c>
      <c r="X215" s="7">
        <f>+IFERROR(PRODUCTOS[[#This Row],[PROYECCION COMPRA]]/PRODUCTOS[[#This Row],[PPTO TOTAL]]-1,"")</f>
        <v>-7.5901332635025964E-2</v>
      </c>
      <c r="Y215" s="3">
        <f>+IFERROR((PRODUCTOS[[#This Row],[CANT X MODULO]]*704)-PRODUCTOS[[#This Row],[CANT. COMPRADA]],"")</f>
        <v>1393.4000000000003</v>
      </c>
      <c r="Z215" s="17">
        <f>+IFERROR(PRODUCTOS[[#This Row],[CANT. COMPRADA]]/PRODUCTOS[[#This Row],[PPTO FALTANTE]],"")</f>
        <v>6.1001865939428725E-2</v>
      </c>
      <c r="AA215" s="3">
        <f>+IFERROR(PRODUCTOS[[#This Row],[PROYECCION COMPRA]]-(PRODUCTOS[[#This Row],[PPTO FALTANTE]]*PRODUCTOS[[#This Row],[PPTO]]),"")</f>
        <v>-1440087.0964705795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19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19</v>
      </c>
      <c r="T216" s="3">
        <f>+IFERROR(PRODUCTOS[[#This Row],[CANTIDAD RECIBIDA]]/PRODUCTOS[[#This Row],[CANT X MODULO]],"")</f>
        <v>36.19047619047619</v>
      </c>
      <c r="U216" s="3">
        <f>+SUMIFS(DETALLE_GD_1[VALOR TOTAL POR ITEM GD],DETALLE_GD_1[CODIGO],PRODUCTOS[[#This Row],[CODIGO]])</f>
        <v>2714731</v>
      </c>
      <c r="V216" s="3">
        <f>+IFERROR(PRODUCTOS[[#This Row],[PRECIO DE COMPRA]]/PRODUCTOS[[#This Row],[CANT. COMPRADA]],"")</f>
        <v>142880.57894736843</v>
      </c>
      <c r="W216" s="3">
        <f>+IFERROR(PRODUCTOS[[#This Row],[PRECIO COMPRA UNITARIO]]*PRODUCTOS[[#This Row],[PPTO FALTANTE]],"")</f>
        <v>50093930.978947371</v>
      </c>
      <c r="X216" s="7">
        <f>+IFERROR(PRODUCTOS[[#This Row],[PROYECCION COMPRA]]/PRODUCTOS[[#This Row],[PPTO TOTAL]]-1,"")</f>
        <v>-7.0700614065136613E-2</v>
      </c>
      <c r="Y216" s="3">
        <f>+IFERROR((PRODUCTOS[[#This Row],[CANT X MODULO]]*704)-PRODUCTOS[[#This Row],[CANT. COMPRADA]],"")</f>
        <v>350.6</v>
      </c>
      <c r="Z216" s="17">
        <f>+IFERROR(PRODUCTOS[[#This Row],[CANT. COMPRADA]]/PRODUCTOS[[#This Row],[PPTO FALTANTE]],"")</f>
        <v>5.4192812321734167E-2</v>
      </c>
      <c r="AA216" s="3">
        <f>+IFERROR(PRODUCTOS[[#This Row],[PROYECCION COMPRA]]-(PRODUCTOS[[#This Row],[PPTO FALTANTE]]*PRODUCTOS[[#This Row],[PPTO]]),"")</f>
        <v>-1040027.2210526317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hidden="1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hidden="1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hidden="1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hidden="1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hidden="1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106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106</v>
      </c>
      <c r="T227" s="3">
        <f>+IFERROR(PRODUCTOS[[#This Row],[CANTIDAD RECIBIDA]]/PRODUCTOS[[#This Row],[CANT X MODULO]],"")</f>
        <v>15.531135531135535</v>
      </c>
      <c r="U227" s="3">
        <f>+SUMIFS(DETALLE_GD_1[VALOR TOTAL POR ITEM GD],DETALLE_GD_1[CODIGO],PRODUCTOS[[#This Row],[CODIGO]])</f>
        <v>402823</v>
      </c>
      <c r="V227" s="3">
        <f>+IFERROR(PRODUCTOS[[#This Row],[PRECIO DE COMPRA]]/PRODUCTOS[[#This Row],[CANT. COMPRADA]],"")</f>
        <v>3800.2169811320755</v>
      </c>
      <c r="W227" s="3">
        <f>+IFERROR(PRODUCTOS[[#This Row],[PRECIO COMPRA UNITARIO]]*PRODUCTOS[[#This Row],[PPTO FALTANTE]],"")</f>
        <v>17856459.550943393</v>
      </c>
      <c r="X227" s="7">
        <f>+IFERROR(PRODUCTOS[[#This Row],[PROYECCION COMPRA]]/PRODUCTOS[[#This Row],[PPTO TOTAL]]-1,"")</f>
        <v>-2.2183265196881741E-2</v>
      </c>
      <c r="Y227" s="3">
        <f>+IFERROR((PRODUCTOS[[#This Row],[CANT X MODULO]]*704)-PRODUCTOS[[#This Row],[CANT. COMPRADA]],"")</f>
        <v>4698.7999999999993</v>
      </c>
      <c r="Z227" s="17">
        <f>+IFERROR(PRODUCTOS[[#This Row],[CANT. COMPRADA]]/PRODUCTOS[[#This Row],[PPTO FALTANTE]],"")</f>
        <v>2.2558951221588495E-2</v>
      </c>
      <c r="AA227" s="3">
        <f>+IFERROR(PRODUCTOS[[#This Row],[PROYECCION COMPRA]]-(PRODUCTOS[[#This Row],[PPTO FALTANTE]]*PRODUCTOS[[#This Row],[PPTO]]),"")</f>
        <v>-2227.785037804395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314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314</v>
      </c>
      <c r="T234" s="3">
        <f>+IFERROR(PRODUCTOS[[#This Row],[CANTIDAD RECIBIDA]]/PRODUCTOS[[#This Row],[CANT X MODULO]],"")</f>
        <v>2.4091825917759975</v>
      </c>
      <c r="U234" s="3">
        <f>+SUMIFS(DETALLE_GD_1[VALOR TOTAL POR ITEM GD],DETALLE_GD_1[CODIGO],PRODUCTOS[[#This Row],[CODIGO]])</f>
        <v>12545027</v>
      </c>
      <c r="V234" s="3">
        <f>+IFERROR(PRODUCTOS[[#This Row],[PRECIO DE COMPRA]]/PRODUCTOS[[#This Row],[CANT. COMPRADA]],"")</f>
        <v>39952.315286624202</v>
      </c>
      <c r="W234" s="3">
        <f>+IFERROR(PRODUCTOS[[#This Row],[PRECIO COMPRA UNITARIO]]*PRODUCTOS[[#This Row],[PPTO FALTANTE]],"")</f>
        <v>3653303729.3989334</v>
      </c>
      <c r="X234" s="7">
        <f>+IFERROR(PRODUCTOS[[#This Row],[PROYECCION COMPRA]]/PRODUCTOS[[#This Row],[PPTO TOTAL]]-1,"")</f>
        <v>-0.17152393567889601</v>
      </c>
      <c r="Y234" s="3">
        <f>+IFERROR((PRODUCTOS[[#This Row],[CANT X MODULO]]*704)-PRODUCTOS[[#This Row],[CANT. COMPRADA]],"")</f>
        <v>91441.602400000033</v>
      </c>
      <c r="Z234" s="17">
        <f>+IFERROR(PRODUCTOS[[#This Row],[CANT. COMPRADA]]/PRODUCTOS[[#This Row],[PPTO FALTANTE]],"")</f>
        <v>3.4338855811651861E-3</v>
      </c>
      <c r="AA234" s="3">
        <f>+IFERROR(PRODUCTOS[[#This Row],[PROYECCION COMPRA]]-(PRODUCTOS[[#This Row],[PPTO FALTANTE]]*PRODUCTOS[[#This Row],[PPTO]]),"")</f>
        <v>-741273000.04512119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1091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125.94516594516593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901459.02425373124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6297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100.86444263165555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14418.498952795231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3884232.152242864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4602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96.591892955529374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2857144.2232868155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1142497.1171343741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2258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97.021258311580866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2312867.5930885528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165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397.910607573324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2863912.1494252873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3541426.2667999999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22787.611246943765</v>
      </c>
      <c r="Q136" s="3">
        <f>IFERROR(REG_STOCK[[#This Row],[VALOR UNITARIO]]*REG_STOCK[[#This Row],[PERDIDA O EN PROCESO]],"")</f>
        <v>604649.42321845633</v>
      </c>
      <c r="R136" s="3">
        <f>+REG_STOCK[[#This Row],[VALOR UNITARIO]]*REG_STOCK[[#This Row],[STOCK FISICO]]</f>
        <v>1549557.564792176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878950.93630573247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32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">
        <v>3787528</v>
      </c>
      <c r="W2198" s="2"/>
      <c r="X2198" s="6" t="s">
        <v>355</v>
      </c>
      <c r="Z2198" s="86" t="e">
        <f>+((DETALLE_GD_1[[#This Row],[VALOR X UN (GD)]]-DETALLE_GD_1[[#This Row],[VALOR PPTO]])/DETALLE_GD_1[[#This Row],[VALOR PPTO]])</f>
        <v>#DIV/0!</v>
      </c>
      <c r="AA2198" s="2">
        <f>+DETALLE_GD_1[[#This Row],[VALOR PPTO]]*DETALLE_GD_1[[#This Row],[CANTIDAD RECIBIDA]]</f>
        <v>0</v>
      </c>
      <c r="AB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8" s="3">
        <f>+DETALLE_GD_1[[#This Row],[CANTIDAD SOLICITADA]]-DETALLE_GD_1[[#This Row],[DEVOLUCIÓN]]</f>
        <v>50</v>
      </c>
      <c r="AD2198" s="38" t="str">
        <f>+_xlfn.XLOOKUP(DETALLE_GD_1[[#This Row],[CODIGO]],PRODUCTOS[CODIGO],PRODUCTOS[DESC CORTA],"",0)</f>
        <v/>
      </c>
    </row>
    <row r="2199" spans="1:30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"/>
      <c r="W2199" s="2"/>
      <c r="X2199" s="6">
        <v>28575.132740000001</v>
      </c>
      <c r="Z2199" s="86">
        <f>+((DETALLE_GD_1[[#This Row],[VALOR X UN (GD)]]-DETALLE_GD_1[[#This Row],[VALOR PPTO]])/DETALLE_GD_1[[#This Row],[VALOR PPTO]])</f>
        <v>2.3400416019060161E-3</v>
      </c>
      <c r="AA2199" s="2">
        <f>+DETALLE_GD_1[[#This Row],[VALOR PPTO]]*DETALLE_GD_1[[#This Row],[CANTIDAD RECIBIDA]]</f>
        <v>28575.133000000002</v>
      </c>
      <c r="AB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9" s="3">
        <f>+DETALLE_GD_1[[#This Row],[CANTIDAD SOLICITADA]]-DETALLE_GD_1[[#This Row],[DEVOLUCIÓN]]</f>
        <v>10</v>
      </c>
      <c r="AD2199" s="38" t="str">
        <f>+_xlfn.XLOOKUP(DETALLE_GD_1[[#This Row],[CODIGO]],PRODUCTOS[CODIGO],PRODUCTOS[DESC CORTA],"",0)</f>
        <v>RODILLO CHIPORRO</v>
      </c>
    </row>
    <row r="2200" spans="1:30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"/>
      <c r="W2200" s="2"/>
      <c r="X2200" s="6">
        <v>20421.197059999999</v>
      </c>
      <c r="Z2200" s="86">
        <f>+((DETALLE_GD_1[[#This Row],[VALOR X UN (GD)]]-DETALLE_GD_1[[#This Row],[VALOR PPTO]])/DETALLE_GD_1[[#This Row],[VALOR PPTO]])</f>
        <v>-0.16831515801938537</v>
      </c>
      <c r="AA2200" s="2">
        <f>+DETALLE_GD_1[[#This Row],[VALOR PPTO]]*DETALLE_GD_1[[#This Row],[CANTIDAD RECIBIDA]]</f>
        <v>20421.197</v>
      </c>
      <c r="AB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0" s="3">
        <f>+DETALLE_GD_1[[#This Row],[CANTIDAD SOLICITADA]]-DETALLE_GD_1[[#This Row],[DEVOLUCIÓN]]</f>
        <v>10</v>
      </c>
      <c r="AD2200" s="38" t="str">
        <f>+_xlfn.XLOOKUP(DETALLE_GD_1[[#This Row],[CODIGO]],PRODUCTOS[CODIGO],PRODUCTOS[DESC CORTA],"",0)</f>
        <v>BROCHA 5/8 X4</v>
      </c>
    </row>
    <row r="2201" spans="1:30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"/>
      <c r="W2201" s="2"/>
      <c r="X2201" s="6">
        <v>9203.5378099999998</v>
      </c>
      <c r="Z2201" s="86">
        <f>+((DETALLE_GD_1[[#This Row],[VALOR X UN (GD)]]-DETALLE_GD_1[[#This Row],[VALOR PPTO]])/DETALLE_GD_1[[#This Row],[VALOR PPTO]])</f>
        <v>-0.24507292738944528</v>
      </c>
      <c r="AA2201" s="2">
        <f>+DETALLE_GD_1[[#This Row],[VALOR PPTO]]*DETALLE_GD_1[[#This Row],[CANTIDAD RECIBIDA]]</f>
        <v>9203.5380000000005</v>
      </c>
      <c r="AB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1" s="3">
        <f>+DETALLE_GD_1[[#This Row],[CANTIDAD SOLICITADA]]-DETALLE_GD_1[[#This Row],[DEVOLUCIÓN]]</f>
        <v>10</v>
      </c>
      <c r="AD2201" s="38">
        <f>+_xlfn.XLOOKUP(DETALLE_GD_1[[#This Row],[CODIGO]],PRODUCTOS[CODIGO],PRODUCTOS[DESC CORTA],"",0)</f>
        <v>0</v>
      </c>
    </row>
    <row r="2202" spans="1:30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"/>
      <c r="W2202" s="2"/>
      <c r="X2202" s="6">
        <v>104767.50644999991</v>
      </c>
      <c r="Z2202" s="86">
        <f>+((DETALLE_GD_1[[#This Row],[VALOR X UN (GD)]]-DETALLE_GD_1[[#This Row],[VALOR PPTO]])/DETALLE_GD_1[[#This Row],[VALOR PPTO]])</f>
        <v>-0.12938654022542587</v>
      </c>
      <c r="AA2202" s="2">
        <f>+DETALLE_GD_1[[#This Row],[VALOR PPTO]]*DETALLE_GD_1[[#This Row],[CANTIDAD RECIBIDA]]</f>
        <v>104767.505</v>
      </c>
      <c r="AB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2" s="3">
        <f>+DETALLE_GD_1[[#This Row],[CANTIDAD SOLICITADA]]-DETALLE_GD_1[[#This Row],[DEVOLUCIÓN]]</f>
        <v>50</v>
      </c>
      <c r="AD2202" s="38" t="str">
        <f>+_xlfn.XLOOKUP(DETALLE_GD_1[[#This Row],[CODIGO]],PRODUCTOS[CODIGO],PRODUCTOS[DESC CORTA],"",0)</f>
        <v>CUBREJUNTA</v>
      </c>
    </row>
    <row r="2203" spans="1:30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"/>
      <c r="W2203" s="2"/>
      <c r="X2203" s="6">
        <v>94452.677199999991</v>
      </c>
      <c r="Z2203" s="86">
        <f>+((DETALLE_GD_1[[#This Row],[VALOR X UN (GD)]]-DETALLE_GD_1[[#This Row],[VALOR PPTO]])/DETALLE_GD_1[[#This Row],[VALOR PPTO]])</f>
        <v>2.9988563055514597E-4</v>
      </c>
      <c r="AA2203" s="2">
        <f>+DETALLE_GD_1[[#This Row],[VALOR PPTO]]*DETALLE_GD_1[[#This Row],[CANTIDAD RECIBIDA]]</f>
        <v>94452.675000000003</v>
      </c>
      <c r="AB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3" s="3">
        <f>+DETALLE_GD_1[[#This Row],[CANTIDAD SOLICITADA]]-DETALLE_GD_1[[#This Row],[DEVOLUCIÓN]]</f>
        <v>50</v>
      </c>
      <c r="AD2203" s="38">
        <f>+_xlfn.XLOOKUP(DETALLE_GD_1[[#This Row],[CODIGO]],PRODUCTOS[CODIGO],PRODUCTOS[DESC CORTA],"",0)</f>
        <v>0</v>
      </c>
    </row>
    <row r="2204" spans="1:30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"/>
      <c r="W2204" s="2"/>
      <c r="X2204" s="6">
        <v>917083.44828000001</v>
      </c>
      <c r="Z2204" s="86">
        <f>+((DETALLE_GD_1[[#This Row],[VALOR X UN (GD)]]-DETALLE_GD_1[[#This Row],[VALOR PPTO]])/DETALLE_GD_1[[#This Row],[VALOR PPTO]])</f>
        <v>-6.3281569552436868E-3</v>
      </c>
      <c r="AA2204" s="2">
        <f>+DETALLE_GD_1[[#This Row],[VALOR PPTO]]*DETALLE_GD_1[[#This Row],[CANTIDAD RECIBIDA]]</f>
        <v>917083.44800000009</v>
      </c>
      <c r="AB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4" s="3">
        <f>+DETALLE_GD_1[[#This Row],[CANTIDAD SOLICITADA]]-DETALLE_GD_1[[#This Row],[DEVOLUCIÓN]]</f>
        <v>40</v>
      </c>
      <c r="AD2204" s="38" t="str">
        <f>+_xlfn.XLOOKUP(DETALLE_GD_1[[#This Row],[CODIGO]],PRODUCTOS[CODIGO],PRODUCTOS[DESC CORTA],"",0)</f>
        <v>SIMPLISIMA</v>
      </c>
    </row>
    <row r="2205" spans="1:30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"/>
      <c r="W2205" s="2"/>
      <c r="X2205" s="6">
        <v>100573.72</v>
      </c>
      <c r="Z2205" s="86">
        <f>+((DETALLE_GD_1[[#This Row],[VALOR X UN (GD)]]-DETALLE_GD_1[[#This Row],[VALOR PPTO]])/DETALLE_GD_1[[#This Row],[VALOR PPTO]])</f>
        <v>-4.2105631570553435E-2</v>
      </c>
      <c r="AA2205" s="2">
        <f>+DETALLE_GD_1[[#This Row],[VALOR PPTO]]*DETALLE_GD_1[[#This Row],[CANTIDAD RECIBIDA]]</f>
        <v>100573.72</v>
      </c>
      <c r="AB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5" s="3">
        <f>+DETALLE_GD_1[[#This Row],[CANTIDAD SOLICITADA]]-DETALLE_GD_1[[#This Row],[DEVOLUCIÓN]]</f>
        <v>2</v>
      </c>
      <c r="AD2205" s="38" t="str">
        <f>+_xlfn.XLOOKUP(DETALLE_GD_1[[#This Row],[CODIGO]],PRODUCTOS[CODIGO],PRODUCTOS[DESC CORTA],"",0)</f>
        <v>ESMALTE AL AGUA</v>
      </c>
    </row>
    <row r="2206" spans="1:30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"/>
      <c r="W2206" s="2"/>
      <c r="X2206" s="6">
        <v>191558</v>
      </c>
      <c r="Z2206" s="86">
        <f>+((DETALLE_GD_1[[#This Row],[VALOR X UN (GD)]]-DETALLE_GD_1[[#This Row],[VALOR PPTO]])/DETALLE_GD_1[[#This Row],[VALOR PPTO]])</f>
        <v>1.0440702032804685E-5</v>
      </c>
      <c r="AA2206" s="2">
        <f>+DETALLE_GD_1[[#This Row],[VALOR PPTO]]*DETALLE_GD_1[[#This Row],[CANTIDAD RECIBIDA]]</f>
        <v>191558</v>
      </c>
      <c r="AB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6" s="3">
        <f>+DETALLE_GD_1[[#This Row],[CANTIDAD SOLICITADA]]-DETALLE_GD_1[[#This Row],[DEVOLUCIÓN]]</f>
        <v>4</v>
      </c>
      <c r="AD2206" s="38">
        <f>+_xlfn.XLOOKUP(DETALLE_GD_1[[#This Row],[CODIGO]],PRODUCTOS[CODIGO],PRODUCTOS[DESC CORTA],"",0)</f>
        <v>0</v>
      </c>
    </row>
    <row r="2207" spans="1:30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"/>
      <c r="W2207" s="2"/>
      <c r="X2207" s="6">
        <v>184240</v>
      </c>
      <c r="Z2207" s="86">
        <f>+((DETALLE_GD_1[[#This Row],[VALOR X UN (GD)]]-DETALLE_GD_1[[#This Row],[VALOR PPTO]])/DETALLE_GD_1[[#This Row],[VALOR PPTO]])</f>
        <v>0</v>
      </c>
      <c r="AA2207" s="2">
        <f>+DETALLE_GD_1[[#This Row],[VALOR PPTO]]*DETALLE_GD_1[[#This Row],[CANTIDAD RECIBIDA]]</f>
        <v>184240</v>
      </c>
      <c r="AB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7" s="3">
        <f>+DETALLE_GD_1[[#This Row],[CANTIDAD SOLICITADA]]-DETALLE_GD_1[[#This Row],[DEVOLUCIÓN]]</f>
        <v>4</v>
      </c>
      <c r="AD2207" s="38">
        <f>+_xlfn.XLOOKUP(DETALLE_GD_1[[#This Row],[CODIGO]],PRODUCTOS[CODIGO],PRODUCTOS[DESC CORTA],"",0)</f>
        <v>0</v>
      </c>
    </row>
    <row r="2208" spans="1:30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"/>
      <c r="W2208" s="2"/>
      <c r="X2208" s="6">
        <v>405989.40789499989</v>
      </c>
      <c r="Z2208" s="86">
        <f>+((DETALLE_GD_1[[#This Row],[VALOR X UN (GD)]]-DETALLE_GD_1[[#This Row],[VALOR PPTO]])/DETALLE_GD_1[[#This Row],[VALOR PPTO]])</f>
        <v>5.0938747643386878E-2</v>
      </c>
      <c r="AA2208" s="2">
        <f>+DETALLE_GD_1[[#This Row],[VALOR PPTO]]*DETALLE_GD_1[[#This Row],[CANTIDAD RECIBIDA]]</f>
        <v>405989.40799999994</v>
      </c>
      <c r="AB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8" s="3">
        <f>+DETALLE_GD_1[[#This Row],[CANTIDAD SOLICITADA]]-DETALLE_GD_1[[#This Row],[DEVOLUCIÓN]]</f>
        <v>5</v>
      </c>
      <c r="AD2208" s="38">
        <f>+_xlfn.XLOOKUP(DETALLE_GD_1[[#This Row],[CODIGO]],PRODUCTOS[CODIGO],PRODUCTOS[DESC CORTA],"",0)</f>
        <v>0</v>
      </c>
    </row>
    <row r="2209" spans="1:30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"/>
      <c r="W2209" s="2"/>
      <c r="X2209" s="6">
        <v>1562691.6666700004</v>
      </c>
      <c r="Z2209" s="86">
        <f>+((DETALLE_GD_1[[#This Row],[VALOR X UN (GD)]]-DETALLE_GD_1[[#This Row],[VALOR PPTO]])/DETALLE_GD_1[[#This Row],[VALOR PPTO]])</f>
        <v>-2.1678407657369312E-2</v>
      </c>
      <c r="AA2209" s="2">
        <f>+DETALLE_GD_1[[#This Row],[VALOR PPTO]]*DETALLE_GD_1[[#This Row],[CANTIDAD RECIBIDA]]</f>
        <v>1562691.6669999999</v>
      </c>
      <c r="AB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9" s="3">
        <f>+DETALLE_GD_1[[#This Row],[CANTIDAD SOLICITADA]]-DETALLE_GD_1[[#This Row],[DEVOLUCIÓN]]</f>
        <v>10</v>
      </c>
      <c r="AD2209" s="38" t="str">
        <f>+_xlfn.XLOOKUP(DETALLE_GD_1[[#This Row],[CODIGO]],PRODUCTOS[CODIGO],PRODUCTOS[DESC CORTA],"",0)</f>
        <v>MEMBRANA PVC</v>
      </c>
    </row>
    <row r="2210" spans="1:30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"/>
      <c r="W2210" s="2"/>
      <c r="X2210" s="6" t="s">
        <v>355</v>
      </c>
      <c r="Z2210" s="86" t="e">
        <f>+((DETALLE_GD_1[[#This Row],[VALOR X UN (GD)]]-DETALLE_GD_1[[#This Row],[VALOR PPTO]])/DETALLE_GD_1[[#This Row],[VALOR PPTO]])</f>
        <v>#DIV/0!</v>
      </c>
      <c r="AA2210" s="2">
        <f>+DETALLE_GD_1[[#This Row],[VALOR PPTO]]*DETALLE_GD_1[[#This Row],[CANTIDAD RECIBIDA]]</f>
        <v>0</v>
      </c>
      <c r="AB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0" s="3">
        <f>+DETALLE_GD_1[[#This Row],[CANTIDAD SOLICITADA]]-DETALLE_GD_1[[#This Row],[DEVOLUCIÓN]]</f>
        <v>10</v>
      </c>
      <c r="AD2210" s="38" t="str">
        <f>+_xlfn.XLOOKUP(DETALLE_GD_1[[#This Row],[CODIGO]],PRODUCTOS[CODIGO],PRODUCTOS[DESC CORTA],"",0)</f>
        <v/>
      </c>
    </row>
    <row r="2211" spans="1:30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"/>
      <c r="W2211" s="2"/>
      <c r="X2211" s="6">
        <v>26604.837693000005</v>
      </c>
      <c r="Z2211" s="86">
        <f>+((DETALLE_GD_1[[#This Row],[VALOR X UN (GD)]]-DETALLE_GD_1[[#This Row],[VALOR PPTO]])/DETALLE_GD_1[[#This Row],[VALOR PPTO]])</f>
        <v>-1.8183535094446528E-4</v>
      </c>
      <c r="AA2211" s="2">
        <f>+DETALLE_GD_1[[#This Row],[VALOR PPTO]]*DETALLE_GD_1[[#This Row],[CANTIDAD RECIBIDA]]</f>
        <v>26604.8377</v>
      </c>
      <c r="AB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1" s="3">
        <f>+DETALLE_GD_1[[#This Row],[CANTIDAD SOLICITADA]]-DETALLE_GD_1[[#This Row],[DEVOLUCIÓN]]</f>
        <v>7</v>
      </c>
      <c r="AD2211" s="38">
        <f>+_xlfn.XLOOKUP(DETALLE_GD_1[[#This Row],[CODIGO]],PRODUCTOS[CODIGO],PRODUCTOS[DESC CORTA],"",0)</f>
        <v>0</v>
      </c>
    </row>
    <row r="2212" spans="1:30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/>
      <c r="J2212" s="3"/>
      <c r="K2212" s="26">
        <v>0</v>
      </c>
      <c r="L2212" s="2"/>
      <c r="M2212" s="2"/>
      <c r="N2212" s="2"/>
      <c r="O2212" s="2">
        <v>2109.0585000000001</v>
      </c>
      <c r="P2212" s="2"/>
      <c r="Q2212" s="2"/>
      <c r="R2212" s="4"/>
      <c r="U2212" s="2"/>
      <c r="W2212" s="2"/>
      <c r="X2212" s="6">
        <v>0</v>
      </c>
      <c r="Z2212" s="86">
        <f>+((DETALLE_GD_1[[#This Row],[VALOR X UN (GD)]]-DETALLE_GD_1[[#This Row],[VALOR PPTO]])/DETALLE_GD_1[[#This Row],[VALOR PPTO]])</f>
        <v>-1</v>
      </c>
      <c r="AA2212" s="2">
        <f>+DETALLE_GD_1[[#This Row],[VALOR PPTO]]*DETALLE_GD_1[[#This Row],[CANTIDAD RECIBIDA]]</f>
        <v>0</v>
      </c>
      <c r="AB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2" s="3">
        <f>+DETALLE_GD_1[[#This Row],[CANTIDAD SOLICITADA]]-DETALLE_GD_1[[#This Row],[DEVOLUCIÓN]]</f>
        <v>0</v>
      </c>
      <c r="AD2212" s="38" t="str">
        <f>+_xlfn.XLOOKUP(DETALLE_GD_1[[#This Row],[CODIGO]],PRODUCTOS[CODIGO],PRODUCTOS[DESC CORTA],"",0)</f>
        <v>TRAPOS DE ASEO</v>
      </c>
    </row>
    <row r="2213" spans="1:30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/>
      <c r="J2213" s="3"/>
      <c r="K2213" s="26">
        <v>0</v>
      </c>
      <c r="L2213" s="2"/>
      <c r="M2213" s="2"/>
      <c r="N2213" s="2"/>
      <c r="O2213" s="2">
        <v>2130.7573000000002</v>
      </c>
      <c r="P2213" s="2"/>
      <c r="Q2213" s="2"/>
      <c r="R2213" s="4"/>
      <c r="U2213" s="2"/>
      <c r="W2213" s="2"/>
      <c r="X2213" s="6">
        <v>0</v>
      </c>
      <c r="Z2213" s="86">
        <f>+((DETALLE_GD_1[[#This Row],[VALOR X UN (GD)]]-DETALLE_GD_1[[#This Row],[VALOR PPTO]])/DETALLE_GD_1[[#This Row],[VALOR PPTO]])</f>
        <v>-1</v>
      </c>
      <c r="AA2213" s="2">
        <f>+DETALLE_GD_1[[#This Row],[VALOR PPTO]]*DETALLE_GD_1[[#This Row],[CANTIDAD RECIBIDA]]</f>
        <v>0</v>
      </c>
      <c r="AB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3" s="3">
        <f>+DETALLE_GD_1[[#This Row],[CANTIDAD SOLICITADA]]-DETALLE_GD_1[[#This Row],[DEVOLUCIÓN]]</f>
        <v>0</v>
      </c>
      <c r="AD2213" s="38" t="str">
        <f>+_xlfn.XLOOKUP(DETALLE_GD_1[[#This Row],[CODIGO]],PRODUCTOS[CODIGO],PRODUCTOS[DESC CORTA],"",0)</f>
        <v>DUCO</v>
      </c>
    </row>
    <row r="2214" spans="1:30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/>
      <c r="J2214" s="3"/>
      <c r="K2214" s="26">
        <v>0</v>
      </c>
      <c r="L2214" s="2"/>
      <c r="M2214" s="2"/>
      <c r="N2214" s="2"/>
      <c r="O2214" s="2">
        <v>1598</v>
      </c>
      <c r="P2214" s="2"/>
      <c r="Q2214" s="2"/>
      <c r="R2214" s="4"/>
      <c r="U2214" s="2"/>
      <c r="W2214" s="2"/>
      <c r="X2214" s="6">
        <v>0</v>
      </c>
      <c r="Z2214" s="86">
        <f>+((DETALLE_GD_1[[#This Row],[VALOR X UN (GD)]]-DETALLE_GD_1[[#This Row],[VALOR PPTO]])/DETALLE_GD_1[[#This Row],[VALOR PPTO]])</f>
        <v>-1</v>
      </c>
      <c r="AA2214" s="2">
        <f>+DETALLE_GD_1[[#This Row],[VALOR PPTO]]*DETALLE_GD_1[[#This Row],[CANTIDAD RECIBIDA]]</f>
        <v>0</v>
      </c>
      <c r="AB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4" s="3">
        <f>+DETALLE_GD_1[[#This Row],[CANTIDAD SOLICITADA]]-DETALLE_GD_1[[#This Row],[DEVOLUCIÓN]]</f>
        <v>0</v>
      </c>
      <c r="AD2214" s="38" t="str">
        <f>+_xlfn.XLOOKUP(DETALLE_GD_1[[#This Row],[CODIGO]],PRODUCTOS[CODIGO],PRODUCTOS[DESC CORTA],"",0)</f>
        <v>CUADRADILLO EXPANSION 8X</v>
      </c>
    </row>
    <row r="2215" spans="1:30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/>
      <c r="J2215" s="3"/>
      <c r="K2215" s="26">
        <v>0</v>
      </c>
      <c r="L2215" s="2"/>
      <c r="M2215" s="2"/>
      <c r="N2215" s="2"/>
      <c r="O2215" s="2">
        <v>1410</v>
      </c>
      <c r="P2215" s="2"/>
      <c r="Q2215" s="2"/>
      <c r="R2215" s="4"/>
      <c r="U2215" s="2"/>
      <c r="W2215" s="2"/>
      <c r="X2215" s="6">
        <v>0</v>
      </c>
      <c r="Z2215" s="86">
        <f>+((DETALLE_GD_1[[#This Row],[VALOR X UN (GD)]]-DETALLE_GD_1[[#This Row],[VALOR PPTO]])/DETALLE_GD_1[[#This Row],[VALOR PPTO]])</f>
        <v>-1</v>
      </c>
      <c r="AA2215" s="2">
        <f>+DETALLE_GD_1[[#This Row],[VALOR PPTO]]*DETALLE_GD_1[[#This Row],[CANTIDAD RECIBIDA]]</f>
        <v>0</v>
      </c>
      <c r="AB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5" s="3">
        <f>+DETALLE_GD_1[[#This Row],[CANTIDAD SOLICITADA]]-DETALLE_GD_1[[#This Row],[DEVOLUCIÓN]]</f>
        <v>0</v>
      </c>
      <c r="AD2215" s="38" t="str">
        <f>+_xlfn.XLOOKUP(DETALLE_GD_1[[#This Row],[CODIGO]],PRODUCTOS[CODIGO],PRODUCTOS[DESC CORTA],"",0)</f>
        <v>BOCALLAVE B1 800 ACCESO</v>
      </c>
    </row>
    <row r="2216" spans="1:30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/>
      <c r="J2216" s="3"/>
      <c r="K2216" s="26">
        <v>0</v>
      </c>
      <c r="L2216" s="2"/>
      <c r="M2216" s="2"/>
      <c r="N2216" s="2"/>
      <c r="O2216" s="2">
        <v>5084</v>
      </c>
      <c r="P2216" s="2"/>
      <c r="Q2216" s="2"/>
      <c r="R2216" s="4"/>
      <c r="U2216" s="2"/>
      <c r="W2216" s="2"/>
      <c r="X2216" s="6">
        <v>0</v>
      </c>
      <c r="Z2216" s="86">
        <f>+((DETALLE_GD_1[[#This Row],[VALOR X UN (GD)]]-DETALLE_GD_1[[#This Row],[VALOR PPTO]])/DETALLE_GD_1[[#This Row],[VALOR PPTO]])</f>
        <v>-1</v>
      </c>
      <c r="AA2216" s="2">
        <f>+DETALLE_GD_1[[#This Row],[VALOR PPTO]]*DETALLE_GD_1[[#This Row],[CANTIDAD RECIBIDA]]</f>
        <v>0</v>
      </c>
      <c r="AB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6" s="3">
        <f>+DETALLE_GD_1[[#This Row],[CANTIDAD SOLICITADA]]-DETALLE_GD_1[[#This Row],[DEVOLUCIÓN]]</f>
        <v>0</v>
      </c>
      <c r="AD2216" s="38" t="str">
        <f>+_xlfn.XLOOKUP(DETALLE_GD_1[[#This Row],[CODIGO]],PRODUCTOS[CODIGO],PRODUCTOS[DESC CORTA],"",0)</f>
        <v>MANILLA JUEGO</v>
      </c>
    </row>
    <row r="2217" spans="1:30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/>
      <c r="J2217" s="3"/>
      <c r="K2217" s="26">
        <v>0</v>
      </c>
      <c r="L2217" s="2"/>
      <c r="M2217" s="2"/>
      <c r="N2217" s="2"/>
      <c r="O2217" s="2">
        <v>4798</v>
      </c>
      <c r="P2217" s="2"/>
      <c r="Q2217" s="2"/>
      <c r="R2217" s="4"/>
      <c r="U2217" s="2"/>
      <c r="W2217" s="2"/>
      <c r="X2217" s="6">
        <v>0</v>
      </c>
      <c r="Z2217" s="86">
        <f>+((DETALLE_GD_1[[#This Row],[VALOR X UN (GD)]]-DETALLE_GD_1[[#This Row],[VALOR PPTO]])/DETALLE_GD_1[[#This Row],[VALOR PPTO]])</f>
        <v>-1</v>
      </c>
      <c r="AA2217" s="2">
        <f>+DETALLE_GD_1[[#This Row],[VALOR PPTO]]*DETALLE_GD_1[[#This Row],[CANTIDAD RECIBIDA]]</f>
        <v>0</v>
      </c>
      <c r="AB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7" s="3">
        <f>+DETALLE_GD_1[[#This Row],[CANTIDAD SOLICITADA]]-DETALLE_GD_1[[#This Row],[DEVOLUCIÓN]]</f>
        <v>0</v>
      </c>
      <c r="AD2217" s="38" t="str">
        <f>+_xlfn.XLOOKUP(DETALLE_GD_1[[#This Row],[CODIGO]],PRODUCTOS[CODIGO],PRODUCTOS[DESC CORTA],"",0)</f>
        <v>CILINDRO 03 LLAVE/LLAVE</v>
      </c>
    </row>
    <row r="2218" spans="1:30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/>
      <c r="J2218" s="3"/>
      <c r="K2218" s="26">
        <v>0</v>
      </c>
      <c r="L2218" s="2"/>
      <c r="M2218" s="2"/>
      <c r="N2218" s="2"/>
      <c r="O2218" s="2">
        <v>6738</v>
      </c>
      <c r="P2218" s="2"/>
      <c r="Q2218" s="2"/>
      <c r="R2218" s="4"/>
      <c r="U2218" s="2"/>
      <c r="W2218" s="2"/>
      <c r="X2218" s="6">
        <v>0</v>
      </c>
      <c r="Z2218" s="86">
        <f>+((DETALLE_GD_1[[#This Row],[VALOR X UN (GD)]]-DETALLE_GD_1[[#This Row],[VALOR PPTO]])/DETALLE_GD_1[[#This Row],[VALOR PPTO]])</f>
        <v>-1</v>
      </c>
      <c r="AA2218" s="2">
        <f>+DETALLE_GD_1[[#This Row],[VALOR PPTO]]*DETALLE_GD_1[[#This Row],[CANTIDAD RECIBIDA]]</f>
        <v>0</v>
      </c>
      <c r="AB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8" s="3">
        <f>+DETALLE_GD_1[[#This Row],[CANTIDAD SOLICITADA]]-DETALLE_GD_1[[#This Row],[DEVOLUCIÓN]]</f>
        <v>0</v>
      </c>
      <c r="AD2218" s="38" t="str">
        <f>+_xlfn.XLOOKUP(DETALLE_GD_1[[#This Row],[CODIGO]],PRODUCTOS[CODIGO],PRODUCTOS[DESC CORTA],"",0)</f>
        <v>CERRADURA DE EMB</v>
      </c>
    </row>
    <row r="2219" spans="1:30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/>
      <c r="J2219" s="3"/>
      <c r="K2219" s="26">
        <v>0</v>
      </c>
      <c r="L2219" s="2"/>
      <c r="M2219" s="2"/>
      <c r="N2219" s="2"/>
      <c r="O2219" s="2">
        <v>6758.5333000000001</v>
      </c>
      <c r="P2219" s="2"/>
      <c r="Q2219" s="2"/>
      <c r="R2219" s="4"/>
      <c r="U2219" s="2"/>
      <c r="W2219" s="2"/>
      <c r="X2219" s="6">
        <v>0</v>
      </c>
      <c r="Z2219" s="86">
        <f>+((DETALLE_GD_1[[#This Row],[VALOR X UN (GD)]]-DETALLE_GD_1[[#This Row],[VALOR PPTO]])/DETALLE_GD_1[[#This Row],[VALOR PPTO]])</f>
        <v>-1</v>
      </c>
      <c r="AA2219" s="2">
        <f>+DETALLE_GD_1[[#This Row],[VALOR PPTO]]*DETALLE_GD_1[[#This Row],[CANTIDAD RECIBIDA]]</f>
        <v>0</v>
      </c>
      <c r="AB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9" s="3">
        <f>+DETALLE_GD_1[[#This Row],[CANTIDAD SOLICITADA]]-DETALLE_GD_1[[#This Row],[DEVOLUCIÓN]]</f>
        <v>0</v>
      </c>
      <c r="AD2219" s="38">
        <f>+_xlfn.XLOOKUP(DETALLE_GD_1[[#This Row],[CODIGO]],PRODUCTOS[CODIGO],PRODUCTOS[DESC CORTA],"",0)</f>
        <v>0</v>
      </c>
    </row>
    <row r="2220" spans="1:30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/>
      <c r="J2220" s="3"/>
      <c r="K2220" s="26">
        <v>0</v>
      </c>
      <c r="L2220" s="2"/>
      <c r="M2220" s="2"/>
      <c r="N2220" s="2"/>
      <c r="O2220" s="2">
        <v>2312</v>
      </c>
      <c r="P2220" s="2"/>
      <c r="Q2220" s="2"/>
      <c r="R2220" s="4"/>
      <c r="U2220" s="2"/>
      <c r="W2220" s="2"/>
      <c r="X2220" s="6">
        <v>0</v>
      </c>
      <c r="Z2220" s="86">
        <f>+((DETALLE_GD_1[[#This Row],[VALOR X UN (GD)]]-DETALLE_GD_1[[#This Row],[VALOR PPTO]])/DETALLE_GD_1[[#This Row],[VALOR PPTO]])</f>
        <v>-1</v>
      </c>
      <c r="AA2220" s="2">
        <f>+DETALLE_GD_1[[#This Row],[VALOR PPTO]]*DETALLE_GD_1[[#This Row],[CANTIDAD RECIBIDA]]</f>
        <v>0</v>
      </c>
      <c r="AB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0" s="3">
        <f>+DETALLE_GD_1[[#This Row],[CANTIDAD SOLICITADA]]-DETALLE_GD_1[[#This Row],[DEVOLUCIÓN]]</f>
        <v>0</v>
      </c>
      <c r="AD2220" s="38" t="str">
        <f>+_xlfn.XLOOKUP(DETALLE_GD_1[[#This Row],[CODIGO]],PRODUCTOS[CODIGO],PRODUCTOS[DESC CORTA],"",0)</f>
        <v>CELOSIA ALUMINIO 25X25</v>
      </c>
    </row>
    <row r="2221" spans="1:30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/>
      <c r="J2221" s="3"/>
      <c r="K2221" s="26">
        <v>0</v>
      </c>
      <c r="L2221" s="2"/>
      <c r="M2221" s="2"/>
      <c r="N2221" s="2"/>
      <c r="O2221" s="2"/>
      <c r="P2221" s="2"/>
      <c r="Q2221" s="2"/>
      <c r="R2221" s="4"/>
      <c r="U2221" s="2"/>
      <c r="W2221" s="2"/>
      <c r="X2221" s="6" t="s">
        <v>355</v>
      </c>
      <c r="Z2221" s="86" t="e">
        <f>+((DETALLE_GD_1[[#This Row],[VALOR X UN (GD)]]-DETALLE_GD_1[[#This Row],[VALOR PPTO]])/DETALLE_GD_1[[#This Row],[VALOR PPTO]])</f>
        <v>#DIV/0!</v>
      </c>
      <c r="AA2221" s="2">
        <f>+DETALLE_GD_1[[#This Row],[VALOR PPTO]]*DETALLE_GD_1[[#This Row],[CANTIDAD RECIBIDA]]</f>
        <v>0</v>
      </c>
      <c r="AB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1" s="3">
        <f>+DETALLE_GD_1[[#This Row],[CANTIDAD SOLICITADA]]-DETALLE_GD_1[[#This Row],[DEVOLUCIÓN]]</f>
        <v>0</v>
      </c>
      <c r="AD2221" s="38" t="str">
        <f>+_xlfn.XLOOKUP(DETALLE_GD_1[[#This Row],[CODIGO]],PRODUCTOS[CODIGO],PRODUCTOS[DESC CORTA],"",0)</f>
        <v/>
      </c>
    </row>
    <row r="2222" spans="1:30" x14ac:dyDescent="0.25">
      <c r="A2222" s="1"/>
      <c r="B2222" s="1"/>
      <c r="H2222" s="3"/>
      <c r="I2222" s="3"/>
      <c r="J2222" s="2"/>
      <c r="K2222" s="2"/>
      <c r="L2222" s="2"/>
      <c r="M2222" s="2"/>
      <c r="N2222" s="2"/>
      <c r="O2222" s="2"/>
      <c r="S2222" s="2"/>
      <c r="U2222" s="2"/>
      <c r="V2222" s="2"/>
      <c r="W2222" s="2"/>
      <c r="Z2222" s="2"/>
      <c r="AA2222" s="4"/>
      <c r="AB2222" s="2"/>
      <c r="AC2222" s="2"/>
      <c r="AD2222" s="3"/>
    </row>
    <row r="2223" spans="1:30" x14ac:dyDescent="0.25">
      <c r="A2223" s="1"/>
      <c r="B2223" s="1"/>
      <c r="H2223" s="3"/>
      <c r="I2223" s="3"/>
      <c r="J2223" s="2"/>
      <c r="K2223" s="2"/>
      <c r="L2223" s="2"/>
      <c r="M2223" s="2"/>
      <c r="N2223" s="2"/>
      <c r="O2223" s="2"/>
      <c r="S2223" s="2"/>
      <c r="U2223" s="2"/>
      <c r="V2223" s="2"/>
      <c r="W2223" s="2"/>
      <c r="Z2223" s="2"/>
      <c r="AA2223" s="4"/>
      <c r="AB2223" s="2"/>
      <c r="AC2223" s="2"/>
      <c r="AD2223" s="3"/>
    </row>
    <row r="2224" spans="1:30" x14ac:dyDescent="0.25">
      <c r="A2224" s="1"/>
      <c r="B2224" s="1"/>
      <c r="H2224" s="3"/>
      <c r="I2224" s="3"/>
      <c r="J2224" s="2"/>
      <c r="K2224" s="2"/>
      <c r="L2224" s="2"/>
      <c r="M2224" s="2"/>
      <c r="N2224" s="2"/>
      <c r="O2224" s="2"/>
      <c r="S2224" s="2"/>
      <c r="U2224" s="2"/>
      <c r="V2224" s="2"/>
      <c r="W2224" s="2"/>
      <c r="Z2224" s="2"/>
      <c r="AA2224" s="4"/>
      <c r="AB2224" s="2"/>
      <c r="AC2224" s="2"/>
      <c r="AD2224" s="3"/>
    </row>
    <row r="2225" spans="1:30" x14ac:dyDescent="0.25">
      <c r="A2225" s="1"/>
      <c r="B2225" s="1"/>
      <c r="H2225" s="3"/>
      <c r="I2225" s="3"/>
      <c r="J2225" s="2"/>
      <c r="K2225" s="2"/>
      <c r="L2225" s="2"/>
      <c r="M2225" s="2"/>
      <c r="N2225" s="2"/>
      <c r="O2225" s="2"/>
      <c r="S2225" s="2"/>
      <c r="U2225" s="2"/>
      <c r="V2225" s="2"/>
      <c r="W2225" s="2"/>
      <c r="Z2225" s="2"/>
      <c r="AA2225" s="4"/>
      <c r="AB2225" s="2"/>
      <c r="AC2225" s="2"/>
      <c r="AD2225" s="3"/>
    </row>
    <row r="2226" spans="1:30" x14ac:dyDescent="0.25">
      <c r="A2226" s="1"/>
      <c r="B2226" s="1"/>
      <c r="H2226" s="3"/>
      <c r="I2226" s="3"/>
      <c r="J2226" s="2"/>
      <c r="K2226" s="2"/>
      <c r="L2226" s="2"/>
      <c r="M2226" s="2"/>
      <c r="N2226" s="2"/>
      <c r="O2226" s="2"/>
      <c r="S2226" s="2"/>
      <c r="U2226" s="2"/>
      <c r="V2226" s="2"/>
      <c r="W2226" s="2"/>
      <c r="Z2226" s="2"/>
      <c r="AA2226" s="4"/>
      <c r="AB2226" s="2"/>
      <c r="AC2226" s="2"/>
      <c r="AD2226" s="3"/>
    </row>
    <row r="2227" spans="1:30" x14ac:dyDescent="0.25">
      <c r="A2227" s="1"/>
      <c r="B2227" s="1"/>
      <c r="H2227" s="3"/>
      <c r="I2227" s="3"/>
      <c r="J2227" s="2"/>
      <c r="K2227" s="2"/>
      <c r="L2227" s="2"/>
      <c r="M2227" s="2"/>
      <c r="N2227" s="2"/>
      <c r="O2227" s="2"/>
      <c r="S2227" s="2"/>
      <c r="U2227" s="2"/>
      <c r="V2227" s="2"/>
      <c r="W2227" s="2"/>
      <c r="Z2227" s="2"/>
      <c r="AA2227" s="4"/>
      <c r="AB2227" s="2"/>
      <c r="AC2227" s="2"/>
      <c r="AD2227" s="3"/>
    </row>
    <row r="2228" spans="1:30" x14ac:dyDescent="0.25">
      <c r="A2228" s="1"/>
      <c r="B2228" s="1"/>
      <c r="H2228" s="3"/>
      <c r="I2228" s="3"/>
      <c r="J2228" s="2"/>
      <c r="K2228" s="2"/>
      <c r="L2228" s="2"/>
      <c r="M2228" s="2"/>
      <c r="N2228" s="2"/>
      <c r="O2228" s="2"/>
      <c r="S2228" s="2"/>
      <c r="U2228" s="2"/>
      <c r="V2228" s="2"/>
      <c r="W2228" s="2"/>
      <c r="Z2228" s="2"/>
      <c r="AA2228" s="4"/>
      <c r="AB2228" s="2"/>
      <c r="AC2228" s="2"/>
      <c r="AD2228" s="3"/>
    </row>
    <row r="2229" spans="1:30" x14ac:dyDescent="0.25">
      <c r="A2229" s="1"/>
      <c r="B2229" s="1"/>
      <c r="H2229" s="3"/>
      <c r="I2229" s="3"/>
      <c r="J2229" s="2"/>
      <c r="K2229" s="2"/>
      <c r="L2229" s="2"/>
      <c r="M2229" s="2"/>
      <c r="N2229" s="2"/>
      <c r="O2229" s="2"/>
      <c r="S2229" s="2"/>
      <c r="U2229" s="2"/>
      <c r="V2229" s="2"/>
      <c r="W2229" s="2"/>
      <c r="Z2229" s="2"/>
      <c r="AA2229" s="4"/>
      <c r="AB2229" s="2"/>
      <c r="AC2229" s="2"/>
      <c r="AD2229" s="3"/>
    </row>
    <row r="2230" spans="1:30" x14ac:dyDescent="0.25">
      <c r="A2230" s="1"/>
      <c r="B2230" s="1"/>
      <c r="H2230" s="3"/>
      <c r="I2230" s="3"/>
      <c r="J2230" s="2"/>
      <c r="K2230" s="2"/>
      <c r="L2230" s="2"/>
      <c r="M2230" s="2"/>
      <c r="N2230" s="2"/>
      <c r="O2230" s="2"/>
      <c r="S2230" s="2"/>
      <c r="U2230" s="2"/>
      <c r="V2230" s="2"/>
      <c r="W2230" s="2"/>
      <c r="Z2230" s="2"/>
      <c r="AA2230" s="4"/>
      <c r="AB2230" s="2"/>
      <c r="AC2230" s="2"/>
      <c r="AD2230" s="3"/>
    </row>
    <row r="2231" spans="1:30" x14ac:dyDescent="0.25">
      <c r="A2231" s="1"/>
      <c r="B2231" s="1"/>
      <c r="H2231" s="3"/>
      <c r="I2231" s="3"/>
      <c r="J2231" s="2"/>
      <c r="K2231" s="2"/>
      <c r="L2231" s="2"/>
      <c r="M2231" s="2"/>
      <c r="N2231" s="2"/>
      <c r="O2231" s="2"/>
      <c r="S2231" s="2"/>
      <c r="U2231" s="2"/>
      <c r="V2231" s="2"/>
      <c r="W2231" s="2"/>
      <c r="Z2231" s="2"/>
      <c r="AA2231" s="4"/>
      <c r="AB2231" s="2"/>
      <c r="AC2231" s="2"/>
      <c r="AD2231" s="3"/>
    </row>
    <row r="2232" spans="1:30" x14ac:dyDescent="0.25">
      <c r="A2232" s="1"/>
      <c r="B2232" s="1"/>
      <c r="H2232" s="3"/>
      <c r="I2232" s="3"/>
      <c r="J2232" s="2"/>
      <c r="K2232" s="2"/>
      <c r="L2232" s="2"/>
      <c r="M2232" s="2"/>
      <c r="N2232" s="2"/>
      <c r="O2232" s="2"/>
      <c r="S2232" s="2"/>
      <c r="U2232" s="2"/>
      <c r="V2232" s="2"/>
      <c r="W2232" s="2"/>
      <c r="Z2232" s="2"/>
      <c r="AA2232" s="4"/>
      <c r="AB2232" s="2"/>
      <c r="AC2232" s="2"/>
      <c r="AD22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6.5064453038182872</v>
      </c>
      <c r="H15" s="5">
        <f>+IFERROR(Tabla2[[#This Row],[PRECIO PROMEDIO]]-Tabla2[[#This Row],[PRECIO PPTO]],"")</f>
        <v>-0.3718746961817132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5985.9296795128239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22787.611246943765</v>
      </c>
      <c r="H27" s="5">
        <f>+IFERROR(Tabla2[[#This Row],[PRECIO PROMEDIO]]-Tabla2[[#This Row],[PRECIO PPTO]],"")</f>
        <v>-139.47496005623543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145271.02169926651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3.4241512642137186</v>
      </c>
      <c r="H36" s="5">
        <f>+IFERROR(Tabla2[[#This Row],[PRECIO PROMEDIO]]-Tabla2[[#This Row],[PRECIO PPTO]],"")</f>
        <v>-103.21635071957006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2571.5375994245028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49383.5625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14815.068749999999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2863.8965517241381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11455.586206896553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1854.2696078431372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2781.4044117647059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82632.976190476184</v>
      </c>
      <c r="H54" s="5">
        <f>+IFERROR(Tabla2[[#This Row],[PRECIO PROMEDIO]]-Tabla2[[#This Row],[PRECIO PPTO]],"")</f>
        <v>1435.0946114762046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61974.732142857145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13418.5859375</v>
      </c>
      <c r="H59" s="5">
        <f>+IFERROR(Tabla2[[#This Row],[PRECIO PROMEDIO]]-Tabla2[[#This Row],[PRECIO PPTO]],"")</f>
        <v>1536.1980205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194569.49609375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44620.625</v>
      </c>
      <c r="H77" s="5">
        <f>+IFERROR(Tabla2[[#This Row],[PRECIO PROMEDIO]]-Tabla2[[#This Row],[PRECIO PPTO]],"")</f>
        <v>-1439.375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30529.710503906252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3800.2169811320755</v>
      </c>
      <c r="H91" s="5">
        <f>+IFERROR(Tabla2[[#This Row],[PRECIO PROMEDIO]]-Tabla2[[#This Row],[PRECIO PPTO]],"")</f>
        <v>-0.47411786792508792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15200.867924528302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154181.27586206896</v>
      </c>
      <c r="H92" s="5">
        <f>+IFERROR(Tabla2[[#This Row],[PRECIO PROMEDIO]]-Tabla2[[#This Row],[PRECIO PPTO]],"")</f>
        <v>-2087.8908049310849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104426.71779776155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1889.6224137931035</v>
      </c>
      <c r="H123" s="5">
        <f>+IFERROR(Tabla2[[#This Row],[PRECIO PROMEDIO]]-Tabla2[[#This Row],[PRECIO PPTO]],"")</f>
        <v>0.56886979310343122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14172.168103448277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1659.7229569345541</v>
      </c>
      <c r="H127" s="5">
        <f>+IFERROR(Tabla2[[#This Row],[PRECIO PROMEDIO]]-Tabla2[[#This Row],[PRECIO PPTO]],"")</f>
        <v>-435.62717206544448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102902.82332994236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5064.578125</v>
      </c>
      <c r="H153" s="5">
        <f>+IFERROR(Tabla2[[#This Row],[PRECIO PROMEDIO]]-Tabla2[[#This Row],[PRECIO PPTO]],"")</f>
        <v>-19.421875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7596.8671875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2844678.3076330903</v>
      </c>
      <c r="I166" s="2">
        <f>SUM(Tabla2[PROYECCION PPTO])</f>
        <v>8004198.3624865944</v>
      </c>
      <c r="J166" s="2">
        <f>SUM(Tabla2[PROYECCIÓN PRECIO ACTUALIZADO])</f>
        <v>9918741.5821158662</v>
      </c>
    </row>
    <row r="168" spans="1:10" x14ac:dyDescent="0.25">
      <c r="G168" s="2">
        <f>+G166-F166</f>
        <v>100074.39789810777</v>
      </c>
      <c r="J168" s="2">
        <f>+J166-I166</f>
        <v>1914543.2196292719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91836014</v>
      </c>
      <c r="L5" s="47">
        <v>895209406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1.6313213703099509E-2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4.7393364928909949E-2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0.95326923076923076</v>
      </c>
      <c r="G24" s="13">
        <v>8.3133535660091046E-2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0.95326923076923076</v>
      </c>
      <c r="G28" s="13">
        <v>0.75850000000000006</v>
      </c>
      <c r="H28" s="13">
        <v>0.11253991291727138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0.95326923076923076</v>
      </c>
      <c r="G32" s="13">
        <v>0.75850000000000006</v>
      </c>
      <c r="H32" s="13">
        <v>0.37133333333333335</v>
      </c>
      <c r="I32" s="13">
        <v>0.11805397727272728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0.95326923076923076</v>
      </c>
      <c r="G36" s="13">
        <v>0.75850000000000006</v>
      </c>
      <c r="H36" s="13">
        <v>0.37133333333333335</v>
      </c>
      <c r="I36" s="13">
        <v>0.11805397727272728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0.95326923076923076</v>
      </c>
      <c r="G40" s="13">
        <v>0.75850000000000006</v>
      </c>
      <c r="H40" s="13">
        <v>0.37133333333333335</v>
      </c>
      <c r="I40" s="13">
        <v>0.11805397727272728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0.95326923076923076</v>
      </c>
      <c r="G44" s="13">
        <v>0.75850000000000006</v>
      </c>
      <c r="H44" s="13">
        <v>0.37133333333333335</v>
      </c>
      <c r="I44" s="13">
        <v>0.11805397727272728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0.95326923076923076</v>
      </c>
      <c r="G48" s="13">
        <v>0.75850000000000006</v>
      </c>
      <c r="H48" s="13">
        <v>0.37133333333333335</v>
      </c>
      <c r="I48" s="13">
        <v>0.11805397727272728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0.95326923076923076</v>
      </c>
      <c r="G52" s="13">
        <v>0.75850000000000006</v>
      </c>
      <c r="H52" s="13">
        <v>0.37133333333333335</v>
      </c>
      <c r="I52" s="13">
        <v>0.11805397727272728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0.95326923076923076</v>
      </c>
      <c r="G56" s="13">
        <v>0.75850000000000006</v>
      </c>
      <c r="H56" s="13">
        <v>0.37133333333333335</v>
      </c>
      <c r="I56" s="13">
        <v>0.11805397727272728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896025095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91836014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895209406</v>
      </c>
      <c r="I68" s="48">
        <f t="shared" ref="I68" si="2">+H68+I67</f>
        <v>895209406</v>
      </c>
      <c r="J68" s="48">
        <f t="shared" ref="J68" si="3">+I68+J67</f>
        <v>895209406</v>
      </c>
      <c r="K68" s="48">
        <f t="shared" ref="K68" si="4">+J68+K67</f>
        <v>895209406</v>
      </c>
      <c r="L68" s="48">
        <f t="shared" ref="L68" si="5">+K68+L67</f>
        <v>895209406</v>
      </c>
      <c r="M68" s="48">
        <f t="shared" ref="M68" si="6">+L68+M67</f>
        <v>895209406</v>
      </c>
      <c r="N68" s="48">
        <f t="shared" ref="N68" si="7">+M68+N67</f>
        <v>895209406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1.6313213703099509E-2</v>
      </c>
      <c r="E75" s="7">
        <f>+GETPIVOTDATA("% AVANCE",$B$18)</f>
        <v>4.7393364928909949E-2</v>
      </c>
      <c r="F75" s="7">
        <f>+GETPIVOTDATA("% AVANCE",$B$22)</f>
        <v>8.3133535660091046E-2</v>
      </c>
      <c r="G75" s="7">
        <f>+GETPIVOTDATA("% AVANCE",$B$26)</f>
        <v>0.11253991291727138</v>
      </c>
      <c r="H75" s="7">
        <f>+GETPIVOTDATA("% AVANCE",$B$30)</f>
        <v>0.11805397727272728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1.6313213703099509E-2</v>
      </c>
      <c r="E76" s="7">
        <f>+E75-D76</f>
        <v>3.108015122581044E-2</v>
      </c>
      <c r="F76" s="7">
        <f>+F75-E76</f>
        <v>5.2053384434280606E-2</v>
      </c>
      <c r="G76" s="7">
        <f>+G75-F76</f>
        <v>6.048652848299077E-2</v>
      </c>
      <c r="H76" s="7">
        <f>+H75-G76</f>
        <v>5.7567448789736506E-2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1.6313213703099509E-2</v>
      </c>
      <c r="L82" s="7">
        <f>+K82-K81</f>
        <v>1.6313213703099509E-2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4.7393364928909949E-2</v>
      </c>
      <c r="L83" s="7">
        <f>+K83-L82</f>
        <v>3.108015122581044E-2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8.3133535660091046E-2</v>
      </c>
      <c r="L84" s="7">
        <f>+K84-L83</f>
        <v>5.2053384434280606E-2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0.11253991291727138</v>
      </c>
      <c r="L85" s="7">
        <f>+K85-L84</f>
        <v>6.048652848299077E-2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91836014</v>
      </c>
      <c r="D86" s="48">
        <f t="shared" si="13"/>
        <v>896025095</v>
      </c>
      <c r="E86" s="48">
        <v>1173013527.8693182</v>
      </c>
      <c r="F86" s="48">
        <f t="shared" si="14"/>
        <v>3177786568.6031523</v>
      </c>
      <c r="G86" s="7">
        <f t="shared" si="11"/>
        <v>1.395896245630035E-2</v>
      </c>
      <c r="H86" s="7">
        <f t="shared" ref="H86:H92" si="15">+H85+G86</f>
        <v>0.13619472488220094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0.11805397727272728</v>
      </c>
      <c r="L86" s="7">
        <f>+K86-L85</f>
        <v>5.7567448789736506E-2</v>
      </c>
      <c r="M86" s="13">
        <f t="shared" si="12"/>
        <v>7.1268310270972371E-2</v>
      </c>
    </row>
    <row r="87" spans="2:14" ht="15.75" customHeight="1" x14ac:dyDescent="0.25">
      <c r="B87" s="18" t="s">
        <v>1621</v>
      </c>
      <c r="D87" s="48">
        <f t="shared" si="13"/>
        <v>896025095</v>
      </c>
      <c r="E87" s="48">
        <v>1173013527.8693182</v>
      </c>
      <c r="F87" s="48">
        <f t="shared" si="14"/>
        <v>4350800096.4724703</v>
      </c>
      <c r="H87" s="7">
        <f t="shared" si="15"/>
        <v>0.13619472488220094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0.11805397727272728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896025095</v>
      </c>
      <c r="E88" s="48">
        <v>1173013527.8693182</v>
      </c>
      <c r="F88" s="48">
        <f t="shared" si="14"/>
        <v>5523813624.3417883</v>
      </c>
      <c r="H88" s="7">
        <f t="shared" si="15"/>
        <v>0.13619472488220094</v>
      </c>
      <c r="I88" s="7">
        <v>8.5227272727272721E-2</v>
      </c>
      <c r="J88" s="13">
        <f>+J87+I88</f>
        <v>0.39811363636363628</v>
      </c>
      <c r="K88" s="7">
        <f>+GETPIVOTDATA("% AVANCE",$B$38)</f>
        <v>0.11805397727272728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896025095</v>
      </c>
      <c r="E89" s="48">
        <v>1173013527.8693182</v>
      </c>
      <c r="F89" s="48">
        <f t="shared" si="14"/>
        <v>6696827152.2111063</v>
      </c>
      <c r="H89" s="7">
        <f t="shared" si="15"/>
        <v>0.13619472488220094</v>
      </c>
      <c r="I89" s="7">
        <v>8.5227272727272721E-2</v>
      </c>
      <c r="J89" s="13">
        <f>+J88+I89</f>
        <v>0.48334090909090899</v>
      </c>
      <c r="K89" s="7">
        <f>+GETPIVOTDATA("% AVANCE",$B$42)</f>
        <v>0.11805397727272728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896025095</v>
      </c>
      <c r="E90" s="48">
        <v>1173013527.8693182</v>
      </c>
      <c r="F90" s="48">
        <f t="shared" si="14"/>
        <v>7869840680.0804243</v>
      </c>
      <c r="H90" s="7">
        <f t="shared" si="15"/>
        <v>0.13619472488220094</v>
      </c>
      <c r="I90" s="7">
        <v>8.5227272727272721E-2</v>
      </c>
      <c r="J90" s="13">
        <f>+J89+I90</f>
        <v>0.56856818181818169</v>
      </c>
      <c r="K90" s="7">
        <f>+GETPIVOTDATA("% AVANCE",$B$46)</f>
        <v>0.11805397727272728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896025095</v>
      </c>
      <c r="E91" s="48">
        <v>1173013527.8693182</v>
      </c>
      <c r="F91" s="48">
        <f t="shared" si="14"/>
        <v>9042854207.9497433</v>
      </c>
      <c r="H91" s="7">
        <f t="shared" si="15"/>
        <v>0.13619472488220094</v>
      </c>
      <c r="I91" s="7">
        <v>8.5227272727272721E-2</v>
      </c>
      <c r="J91" s="13">
        <f>+J90+I91</f>
        <v>0.6537954545454544</v>
      </c>
      <c r="K91" s="7">
        <f>+GETPIVOTDATA("% AVANCE",$B$50)</f>
        <v>0.11805397727272728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896025095</v>
      </c>
      <c r="E92" s="48">
        <v>1173013527.8693182</v>
      </c>
      <c r="F92" s="48">
        <f t="shared" si="14"/>
        <v>10215867735.819061</v>
      </c>
      <c r="H92" s="7">
        <f t="shared" si="15"/>
        <v>0.13619472488220094</v>
      </c>
      <c r="I92" s="7">
        <v>8.5227272727272721E-2</v>
      </c>
      <c r="J92" s="13">
        <f>+J91+I92</f>
        <v>0.73902272727272711</v>
      </c>
      <c r="K92" s="7">
        <f>+GETPIVOTDATA("% AVANCE",$B$54)</f>
        <v>0.11805397727272728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8.239393939393938E-2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0.11089855072463765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0.13619472488220094</v>
      </c>
      <c r="D107" s="13">
        <v>0.11553977272727275</v>
      </c>
      <c r="F107" s="9" t="s">
        <v>1620</v>
      </c>
      <c r="G107" s="49">
        <v>896025095</v>
      </c>
      <c r="H107" s="49">
        <v>3177786568.6031523</v>
      </c>
      <c r="J107" s="9" t="s">
        <v>1620</v>
      </c>
      <c r="K107" s="13">
        <v>0.13619472488220094</v>
      </c>
      <c r="L107" s="13">
        <v>0.22765909090909087</v>
      </c>
      <c r="N107" s="9" t="s">
        <v>1620</v>
      </c>
      <c r="O107" s="13">
        <v>1.395896245630035E-2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0.13619472488220094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0.13619472488220094</v>
      </c>
      <c r="AI139" s="56">
        <f>+AJ139-AH139</f>
        <v>0.86380527511779903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0.11805397727272728</v>
      </c>
      <c r="AI140" s="56">
        <f>+AJ140-AH140</f>
        <v>0.88194602272727274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9.1464366026889926E-2</v>
      </c>
      <c r="AI142" s="57">
        <f>+AJ142-AH142</f>
        <v>0.9085356339731101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860765665</v>
      </c>
      <c r="E9" s="11">
        <v>868430520.13639987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91836014</v>
      </c>
      <c r="E15" s="11">
        <v>97465798.944799989</v>
      </c>
    </row>
    <row r="16" spans="3:31" hidden="1" x14ac:dyDescent="0.25">
      <c r="C16" s="9" t="s">
        <v>420</v>
      </c>
      <c r="D16" s="11">
        <v>895209406</v>
      </c>
      <c r="E16" s="11">
        <v>903134179.99359977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895209406</v>
      </c>
      <c r="D46" s="5">
        <v>903134179.99360216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860765665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91836014</v>
      </c>
    </row>
    <row r="60" spans="3:4" hidden="1" x14ac:dyDescent="0.25">
      <c r="C60" s="9" t="s">
        <v>420</v>
      </c>
      <c r="D60" s="5">
        <v>895209406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197838184</v>
      </c>
      <c r="E84" s="4">
        <f>+GETPIVOTDATA("VALOR TOTAL POR ITEM GD",$C$83,"TIPO PRODUCTO","NO CRITICO")/GETPIVOTDATA("VALOR TOTAL POR ITEM GD",$C$83)</f>
        <v>0.2209965430144285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697371222</v>
      </c>
      <c r="E85" s="4">
        <f>+GETPIVOTDATA("VALOR TOTAL POR ITEM GD",$C$83,"TIPO PRODUCTO","PRODUCTO CRITICO")/GETPIVOTDATA("VALOR TOTAL POR ITEM GD",$C$83)</f>
        <v>0.7790034569855715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895209406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6689930.7788999993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1936458.4553000003</v>
      </c>
    </row>
    <row r="102" spans="3:4" hidden="1" x14ac:dyDescent="0.25">
      <c r="C102" s="9" t="s">
        <v>420</v>
      </c>
      <c r="D102" s="11">
        <v>6771910.0691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6.8771075571226664E-2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0.1310263917686571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0.13561620613663333</v>
      </c>
    </row>
    <row r="218" spans="3:4" x14ac:dyDescent="0.25">
      <c r="C218" s="9" t="s">
        <v>72</v>
      </c>
      <c r="D218" s="13">
        <v>0.18776971811587551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0.12998206756492928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-8.7747470632307811E-3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-7924773.9936021566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896025095</v>
      </c>
      <c r="K456" s="7">
        <f>+J456/J457</f>
        <v>0.13619472488220094</v>
      </c>
      <c r="L456" s="5">
        <f>+L455-J456</f>
        <v>-623686721</v>
      </c>
      <c r="M456">
        <v>806388757</v>
      </c>
    </row>
    <row r="457" spans="2:44" x14ac:dyDescent="0.25">
      <c r="C457" s="9" t="s">
        <v>422</v>
      </c>
      <c r="D457" s="5">
        <v>860765665</v>
      </c>
      <c r="E457" s="5">
        <v>868430520.13639987</v>
      </c>
      <c r="F457" s="13">
        <v>-8.8261006018052202E-3</v>
      </c>
      <c r="G457" s="5">
        <v>-7664855.1364018917</v>
      </c>
      <c r="I457" s="19" t="s">
        <v>415</v>
      </c>
      <c r="J457" s="2">
        <v>6579000000</v>
      </c>
      <c r="K457" s="12">
        <v>1</v>
      </c>
      <c r="M457" s="5">
        <f>+J456-M456</f>
        <v>89636338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97.811143433732127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-386295081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91836014</v>
      </c>
      <c r="E463" s="5">
        <v>97465798.944799989</v>
      </c>
      <c r="F463" s="13">
        <v>-5.7761645682383733E-2</v>
      </c>
      <c r="G463" s="5">
        <v>-5629784.9447999895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895209406</v>
      </c>
      <c r="E464" s="5">
        <v>903134179.99359977</v>
      </c>
      <c r="F464" s="13">
        <v>-8.7747470632307811E-3</v>
      </c>
      <c r="G464" s="5">
        <v>-7924773.9936021566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91836014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0.13619472488220094</v>
      </c>
      <c r="AH472" s="21">
        <f>+K457-AG472</f>
        <v>0.86380527511779903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0.13619472488220094</v>
      </c>
      <c r="AO545" s="59">
        <f>+AP545-AN545</f>
        <v>0.86380527511779903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8897271771.8775673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2357271771.8775673</v>
      </c>
      <c r="D588" s="2">
        <f>+GETPIVOTDATA(" PPTO TOTAL",$C$583)-GETPIVOTDATA(" PROYECCION COMPRA",$C$583)</f>
        <v>1790846162.5445995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0</v>
      </c>
      <c r="I121">
        <v>38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0.51351351351351349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36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5.3977272727272728E-2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101</v>
      </c>
      <c r="F122">
        <v>1</v>
      </c>
      <c r="G122">
        <v>75</v>
      </c>
      <c r="H122">
        <v>0</v>
      </c>
      <c r="I122">
        <v>38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0.85593220338983056</v>
      </c>
      <c r="M122" s="4">
        <f>IFERROR(AV_PLAN[[#This Row],[TERMINO REAL ACUMULADO]]/AV_PLAN[[#This Row],[TERMINO PLAN ACUMULADO]],"")</f>
        <v>0.50666666666666671</v>
      </c>
      <c r="N122">
        <f>+AV_PLAN[[#This Row],[PLAN ACUMULADO]]-AV_PLAN[[#This Row],[INICIO REAL ACUMULADO]]</f>
        <v>17</v>
      </c>
      <c r="O122">
        <f>+AV_PLAN[[#This Row],[TERMINO PLAN ACUMULADO]]-AV_PLAN[[#This Row],[TERMINO REAL ACUMULADO]]</f>
        <v>37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0.14346590909090909</v>
      </c>
      <c r="S122" s="7">
        <f>+AV_PLAN[[#This Row],[TERMINO PLAN ACUMULADO]]/$G$471</f>
        <v>0.10653409090909091</v>
      </c>
      <c r="T122" s="7">
        <f t="shared" si="3"/>
        <v>5.3977272727272728E-2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101</v>
      </c>
      <c r="F123">
        <v>2</v>
      </c>
      <c r="G123">
        <v>77</v>
      </c>
      <c r="H123">
        <v>0</v>
      </c>
      <c r="I123">
        <v>38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0.84166666666666667</v>
      </c>
      <c r="M123" s="4">
        <f>IFERROR(AV_PLAN[[#This Row],[TERMINO REAL ACUMULADO]]/AV_PLAN[[#This Row],[TERMINO PLAN ACUMULADO]],"")</f>
        <v>0.4935064935064935</v>
      </c>
      <c r="N123">
        <f>+AV_PLAN[[#This Row],[PLAN ACUMULADO]]-AV_PLAN[[#This Row],[INICIO REAL ACUMULADO]]</f>
        <v>19</v>
      </c>
      <c r="O123">
        <f>+AV_PLAN[[#This Row],[TERMINO PLAN ACUMULADO]]-AV_PLAN[[#This Row],[TERMINO REAL ACUMULADO]]</f>
        <v>39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0.14346590909090909</v>
      </c>
      <c r="S123" s="7">
        <f>+AV_PLAN[[#This Row],[TERMINO PLAN ACUMULADO]]/$G$471</f>
        <v>0.109375</v>
      </c>
      <c r="T123" s="7">
        <f t="shared" si="3"/>
        <v>5.3977272727272728E-2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101</v>
      </c>
      <c r="F124">
        <v>1</v>
      </c>
      <c r="G124">
        <v>78</v>
      </c>
      <c r="H124">
        <v>0</v>
      </c>
      <c r="I124">
        <v>38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0.82786885245901642</v>
      </c>
      <c r="M124" s="4">
        <f>IFERROR(AV_PLAN[[#This Row],[TERMINO REAL ACUMULADO]]/AV_PLAN[[#This Row],[TERMINO PLAN ACUMULADO]],"")</f>
        <v>0.48717948717948717</v>
      </c>
      <c r="N124">
        <f>+AV_PLAN[[#This Row],[PLAN ACUMULADO]]-AV_PLAN[[#This Row],[INICIO REAL ACUMULADO]]</f>
        <v>21</v>
      </c>
      <c r="O124">
        <f>+AV_PLAN[[#This Row],[TERMINO PLAN ACUMULADO]]-AV_PLAN[[#This Row],[TERMINO REAL ACUMULADO]]</f>
        <v>40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0.14346590909090909</v>
      </c>
      <c r="S124" s="7">
        <f>+AV_PLAN[[#This Row],[TERMINO PLAN ACUMULADO]]/$G$471</f>
        <v>0.11079545454545454</v>
      </c>
      <c r="T124" s="7">
        <f t="shared" si="3"/>
        <v>5.3977272727272728E-2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101</v>
      </c>
      <c r="F125">
        <v>1</v>
      </c>
      <c r="G125">
        <v>79</v>
      </c>
      <c r="H125">
        <v>0</v>
      </c>
      <c r="I125">
        <v>38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0.81451612903225812</v>
      </c>
      <c r="M125" s="4">
        <f>IFERROR(AV_PLAN[[#This Row],[TERMINO REAL ACUMULADO]]/AV_PLAN[[#This Row],[TERMINO PLAN ACUMULADO]],"")</f>
        <v>0.48101265822784811</v>
      </c>
      <c r="N125">
        <f>+AV_PLAN[[#This Row],[PLAN ACUMULADO]]-AV_PLAN[[#This Row],[INICIO REAL ACUMULADO]]</f>
        <v>23</v>
      </c>
      <c r="O125">
        <f>+AV_PLAN[[#This Row],[TERMINO PLAN ACUMULADO]]-AV_PLAN[[#This Row],[TERMINO REAL ACUMULADO]]</f>
        <v>41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0.14346590909090909</v>
      </c>
      <c r="S125" s="7">
        <f>+AV_PLAN[[#This Row],[TERMINO PLAN ACUMULADO]]/$G$471</f>
        <v>0.11221590909090909</v>
      </c>
      <c r="T125" s="7">
        <f t="shared" si="3"/>
        <v>5.3977272727272728E-2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101</v>
      </c>
      <c r="F126">
        <v>2</v>
      </c>
      <c r="G126">
        <v>81</v>
      </c>
      <c r="H126">
        <v>0</v>
      </c>
      <c r="I126">
        <v>38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0.81451612903225812</v>
      </c>
      <c r="M126" s="4">
        <f>IFERROR(AV_PLAN[[#This Row],[TERMINO REAL ACUMULADO]]/AV_PLAN[[#This Row],[TERMINO PLAN ACUMULADO]],"")</f>
        <v>0.46913580246913578</v>
      </c>
      <c r="N126">
        <f>+AV_PLAN[[#This Row],[PLAN ACUMULADO]]-AV_PLAN[[#This Row],[INICIO REAL ACUMULADO]]</f>
        <v>23</v>
      </c>
      <c r="O126">
        <f>+AV_PLAN[[#This Row],[TERMINO PLAN ACUMULADO]]-AV_PLAN[[#This Row],[TERMINO REAL ACUMULADO]]</f>
        <v>43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0.14346590909090909</v>
      </c>
      <c r="S126" s="7">
        <f>+AV_PLAN[[#This Row],[TERMINO PLAN ACUMULADO]]/$G$471</f>
        <v>0.11505681818181818</v>
      </c>
      <c r="T126" s="7">
        <f t="shared" si="3"/>
        <v>5.3977272727272728E-2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101</v>
      </c>
      <c r="F127">
        <v>1</v>
      </c>
      <c r="G127">
        <v>82</v>
      </c>
      <c r="H127">
        <v>0</v>
      </c>
      <c r="I127">
        <v>38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0.81451612903225812</v>
      </c>
      <c r="M127" s="4">
        <f>IFERROR(AV_PLAN[[#This Row],[TERMINO REAL ACUMULADO]]/AV_PLAN[[#This Row],[TERMINO PLAN ACUMULADO]],"")</f>
        <v>0.46341463414634149</v>
      </c>
      <c r="N127">
        <f>+AV_PLAN[[#This Row],[PLAN ACUMULADO]]-AV_PLAN[[#This Row],[INICIO REAL ACUMULADO]]</f>
        <v>23</v>
      </c>
      <c r="O127">
        <f>+AV_PLAN[[#This Row],[TERMINO PLAN ACUMULADO]]-AV_PLAN[[#This Row],[TERMINO REAL ACUMULADO]]</f>
        <v>44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0.14346590909090909</v>
      </c>
      <c r="S127" s="7">
        <f>+AV_PLAN[[#This Row],[TERMINO PLAN ACUMULADO]]/$G$471</f>
        <v>0.11647727272727272</v>
      </c>
      <c r="T127" s="7">
        <f t="shared" si="3"/>
        <v>5.3977272727272728E-2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101</v>
      </c>
      <c r="F128">
        <v>1</v>
      </c>
      <c r="G128">
        <v>83</v>
      </c>
      <c r="H128">
        <v>0</v>
      </c>
      <c r="I128">
        <v>38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0.80158730158730163</v>
      </c>
      <c r="M128" s="4">
        <f>IFERROR(AV_PLAN[[#This Row],[TERMINO REAL ACUMULADO]]/AV_PLAN[[#This Row],[TERMINO PLAN ACUMULADO]],"")</f>
        <v>0.45783132530120479</v>
      </c>
      <c r="N128">
        <f>+AV_PLAN[[#This Row],[PLAN ACUMULADO]]-AV_PLAN[[#This Row],[INICIO REAL ACUMULADO]]</f>
        <v>25</v>
      </c>
      <c r="O128">
        <f>+AV_PLAN[[#This Row],[TERMINO PLAN ACUMULADO]]-AV_PLAN[[#This Row],[TERMINO REAL ACUMULADO]]</f>
        <v>45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0.14346590909090909</v>
      </c>
      <c r="S128" s="7">
        <f>+AV_PLAN[[#This Row],[TERMINO PLAN ACUMULADO]]/$G$471</f>
        <v>0.11789772727272728</v>
      </c>
      <c r="T128" s="7">
        <f t="shared" si="3"/>
        <v>5.3977272727272728E-2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101</v>
      </c>
      <c r="F129">
        <v>2</v>
      </c>
      <c r="G129">
        <v>85</v>
      </c>
      <c r="H129">
        <v>0</v>
      </c>
      <c r="I129">
        <v>38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0.7890625</v>
      </c>
      <c r="M129" s="4">
        <f>IFERROR(AV_PLAN[[#This Row],[TERMINO REAL ACUMULADO]]/AV_PLAN[[#This Row],[TERMINO PLAN ACUMULADO]],"")</f>
        <v>0.44705882352941179</v>
      </c>
      <c r="N129">
        <f>+AV_PLAN[[#This Row],[PLAN ACUMULADO]]-AV_PLAN[[#This Row],[INICIO REAL ACUMULADO]]</f>
        <v>27</v>
      </c>
      <c r="O129">
        <f>+AV_PLAN[[#This Row],[TERMINO PLAN ACUMULADO]]-AV_PLAN[[#This Row],[TERMINO REAL ACUMULADO]]</f>
        <v>47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0.14346590909090909</v>
      </c>
      <c r="S129" s="7">
        <f>+AV_PLAN[[#This Row],[TERMINO PLAN ACUMULADO]]/$G$471</f>
        <v>0.12073863636363637</v>
      </c>
      <c r="T129" s="7">
        <f t="shared" si="3"/>
        <v>5.3977272727272728E-2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101</v>
      </c>
      <c r="F130">
        <v>2</v>
      </c>
      <c r="G130">
        <v>87</v>
      </c>
      <c r="H130">
        <v>0</v>
      </c>
      <c r="I130">
        <v>38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0.77692307692307694</v>
      </c>
      <c r="M130" s="4">
        <f>IFERROR(AV_PLAN[[#This Row],[TERMINO REAL ACUMULADO]]/AV_PLAN[[#This Row],[TERMINO PLAN ACUMULADO]],"")</f>
        <v>0.43678160919540232</v>
      </c>
      <c r="N130">
        <f>+AV_PLAN[[#This Row],[PLAN ACUMULADO]]-AV_PLAN[[#This Row],[INICIO REAL ACUMULADO]]</f>
        <v>29</v>
      </c>
      <c r="O130">
        <f>+AV_PLAN[[#This Row],[TERMINO PLAN ACUMULADO]]-AV_PLAN[[#This Row],[TERMINO REAL ACUMULADO]]</f>
        <v>49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0.14346590909090909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5.3977272727272728E-2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101</v>
      </c>
      <c r="F131">
        <v>1</v>
      </c>
      <c r="G131">
        <v>88</v>
      </c>
      <c r="H131">
        <v>0</v>
      </c>
      <c r="I131">
        <v>38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0.75939849624060152</v>
      </c>
      <c r="M131" s="4">
        <f>IFERROR(AV_PLAN[[#This Row],[TERMINO REAL ACUMULADO]]/AV_PLAN[[#This Row],[TERMINO PLAN ACUMULADO]],"")</f>
        <v>0.43181818181818182</v>
      </c>
      <c r="N131">
        <f>+AV_PLAN[[#This Row],[PLAN ACUMULADO]]-AV_PLAN[[#This Row],[INICIO REAL ACUMULADO]]</f>
        <v>32</v>
      </c>
      <c r="O131">
        <f>+AV_PLAN[[#This Row],[TERMINO PLAN ACUMULADO]]-AV_PLAN[[#This Row],[TERMINO REAL ACUMULADO]]</f>
        <v>50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0.14346590909090909</v>
      </c>
      <c r="S131" s="7">
        <f>+AV_PLAN[[#This Row],[TERMINO PLAN ACUMULADO]]/$G$471</f>
        <v>0.125</v>
      </c>
      <c r="T131" s="7">
        <f t="shared" si="5"/>
        <v>5.3977272727272728E-2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101</v>
      </c>
      <c r="F132">
        <v>1</v>
      </c>
      <c r="G132">
        <v>89</v>
      </c>
      <c r="H132">
        <v>0</v>
      </c>
      <c r="I132">
        <v>38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0.74814814814814812</v>
      </c>
      <c r="M132" s="4">
        <f>IFERROR(AV_PLAN[[#This Row],[TERMINO REAL ACUMULADO]]/AV_PLAN[[#This Row],[TERMINO PLAN ACUMULADO]],"")</f>
        <v>0.42696629213483145</v>
      </c>
      <c r="N132">
        <f>+AV_PLAN[[#This Row],[PLAN ACUMULADO]]-AV_PLAN[[#This Row],[INICIO REAL ACUMULADO]]</f>
        <v>34</v>
      </c>
      <c r="O132">
        <f>+AV_PLAN[[#This Row],[TERMINO PLAN ACUMULADO]]-AV_PLAN[[#This Row],[TERMINO REAL ACUMULADO]]</f>
        <v>51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0.14346590909090909</v>
      </c>
      <c r="S132" s="7">
        <f>+AV_PLAN[[#This Row],[TERMINO PLAN ACUMULADO]]/$G$471</f>
        <v>0.12642045454545456</v>
      </c>
      <c r="T132" s="7">
        <f t="shared" si="5"/>
        <v>5.3977272727272728E-2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101</v>
      </c>
      <c r="F133">
        <v>3</v>
      </c>
      <c r="G133">
        <v>92</v>
      </c>
      <c r="H133">
        <v>0</v>
      </c>
      <c r="I133">
        <v>38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0.74814814814814812</v>
      </c>
      <c r="M133" s="4">
        <f>IFERROR(AV_PLAN[[#This Row],[TERMINO REAL ACUMULADO]]/AV_PLAN[[#This Row],[TERMINO PLAN ACUMULADO]],"")</f>
        <v>0.41304347826086957</v>
      </c>
      <c r="N133">
        <f>+AV_PLAN[[#This Row],[PLAN ACUMULADO]]-AV_PLAN[[#This Row],[INICIO REAL ACUMULADO]]</f>
        <v>34</v>
      </c>
      <c r="O133">
        <f>+AV_PLAN[[#This Row],[TERMINO PLAN ACUMULADO]]-AV_PLAN[[#This Row],[TERMINO REAL ACUMULADO]]</f>
        <v>54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0.14346590909090909</v>
      </c>
      <c r="S133" s="7">
        <f>+AV_PLAN[[#This Row],[TERMINO PLAN ACUMULADO]]/$G$471</f>
        <v>0.13068181818181818</v>
      </c>
      <c r="T133" s="7">
        <f t="shared" si="5"/>
        <v>5.3977272727272728E-2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101</v>
      </c>
      <c r="F134">
        <v>1</v>
      </c>
      <c r="G134">
        <v>93</v>
      </c>
      <c r="H134">
        <v>0</v>
      </c>
      <c r="I134">
        <v>38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0.74814814814814812</v>
      </c>
      <c r="M134" s="4">
        <f>IFERROR(AV_PLAN[[#This Row],[TERMINO REAL ACUMULADO]]/AV_PLAN[[#This Row],[TERMINO PLAN ACUMULADO]],"")</f>
        <v>0.40860215053763443</v>
      </c>
      <c r="N134">
        <f>+AV_PLAN[[#This Row],[PLAN ACUMULADO]]-AV_PLAN[[#This Row],[INICIO REAL ACUMULADO]]</f>
        <v>34</v>
      </c>
      <c r="O134">
        <f>+AV_PLAN[[#This Row],[TERMINO PLAN ACUMULADO]]-AV_PLAN[[#This Row],[TERMINO REAL ACUMULADO]]</f>
        <v>55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0.14346590909090909</v>
      </c>
      <c r="S134" s="7">
        <f>+AV_PLAN[[#This Row],[TERMINO PLAN ACUMULADO]]/$G$471</f>
        <v>0.13210227272727273</v>
      </c>
      <c r="T134" s="7">
        <f t="shared" si="5"/>
        <v>5.3977272727272728E-2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101</v>
      </c>
      <c r="F135">
        <v>1</v>
      </c>
      <c r="G135">
        <v>94</v>
      </c>
      <c r="H135">
        <v>0</v>
      </c>
      <c r="I135">
        <v>38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0.73188405797101452</v>
      </c>
      <c r="M135" s="4">
        <f>IFERROR(AV_PLAN[[#This Row],[TERMINO REAL ACUMULADO]]/AV_PLAN[[#This Row],[TERMINO PLAN ACUMULADO]],"")</f>
        <v>0.40425531914893614</v>
      </c>
      <c r="N135">
        <f>+AV_PLAN[[#This Row],[PLAN ACUMULADO]]-AV_PLAN[[#This Row],[INICIO REAL ACUMULADO]]</f>
        <v>37</v>
      </c>
      <c r="O135">
        <f>+AV_PLAN[[#This Row],[TERMINO PLAN ACUMULADO]]-AV_PLAN[[#This Row],[TERMINO REAL ACUMULADO]]</f>
        <v>56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0.14346590909090909</v>
      </c>
      <c r="S135" s="7">
        <f>+AV_PLAN[[#This Row],[TERMINO PLAN ACUMULADO]]/$G$471</f>
        <v>0.13352272727272727</v>
      </c>
      <c r="T135" s="7">
        <f t="shared" si="5"/>
        <v>5.3977272727272728E-2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101</v>
      </c>
      <c r="F136">
        <v>1</v>
      </c>
      <c r="G136">
        <v>95</v>
      </c>
      <c r="H136">
        <v>0</v>
      </c>
      <c r="I136">
        <v>38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0.72142857142857142</v>
      </c>
      <c r="M136" s="4">
        <f>IFERROR(AV_PLAN[[#This Row],[TERMINO REAL ACUMULADO]]/AV_PLAN[[#This Row],[TERMINO PLAN ACUMULADO]],"")</f>
        <v>0.4</v>
      </c>
      <c r="N136">
        <f>+AV_PLAN[[#This Row],[PLAN ACUMULADO]]-AV_PLAN[[#This Row],[INICIO REAL ACUMULADO]]</f>
        <v>39</v>
      </c>
      <c r="O136">
        <f>+AV_PLAN[[#This Row],[TERMINO PLAN ACUMULADO]]-AV_PLAN[[#This Row],[TERMINO REAL ACUMULADO]]</f>
        <v>57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0.14346590909090909</v>
      </c>
      <c r="S136" s="7">
        <f>+AV_PLAN[[#This Row],[TERMINO PLAN ACUMULADO]]/$G$471</f>
        <v>0.13494318181818182</v>
      </c>
      <c r="T136" s="7">
        <f t="shared" si="5"/>
        <v>5.3977272727272728E-2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101</v>
      </c>
      <c r="F137">
        <v>1</v>
      </c>
      <c r="G137">
        <v>96</v>
      </c>
      <c r="H137">
        <v>0</v>
      </c>
      <c r="I137">
        <v>38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0.70629370629370625</v>
      </c>
      <c r="M137" s="4">
        <f>IFERROR(AV_PLAN[[#This Row],[TERMINO REAL ACUMULADO]]/AV_PLAN[[#This Row],[TERMINO PLAN ACUMULADO]],"")</f>
        <v>0.39583333333333331</v>
      </c>
      <c r="N137">
        <f>+AV_PLAN[[#This Row],[PLAN ACUMULADO]]-AV_PLAN[[#This Row],[INICIO REAL ACUMULADO]]</f>
        <v>42</v>
      </c>
      <c r="O137">
        <f>+AV_PLAN[[#This Row],[TERMINO PLAN ACUMULADO]]-AV_PLAN[[#This Row],[TERMINO REAL ACUMULADO]]</f>
        <v>58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0.14346590909090909</v>
      </c>
      <c r="S137" s="7">
        <f>+AV_PLAN[[#This Row],[TERMINO PLAN ACUMULADO]]/$G$471</f>
        <v>0.13636363636363635</v>
      </c>
      <c r="T137" s="7">
        <f t="shared" si="5"/>
        <v>5.3977272727272728E-2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101</v>
      </c>
      <c r="F138">
        <v>2</v>
      </c>
      <c r="G138">
        <v>98</v>
      </c>
      <c r="H138">
        <v>0</v>
      </c>
      <c r="I138">
        <v>38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0.69655172413793098</v>
      </c>
      <c r="M138" s="4">
        <f>IFERROR(AV_PLAN[[#This Row],[TERMINO REAL ACUMULADO]]/AV_PLAN[[#This Row],[TERMINO PLAN ACUMULADO]],"")</f>
        <v>0.38775510204081631</v>
      </c>
      <c r="N138">
        <f>+AV_PLAN[[#This Row],[PLAN ACUMULADO]]-AV_PLAN[[#This Row],[INICIO REAL ACUMULADO]]</f>
        <v>44</v>
      </c>
      <c r="O138">
        <f>+AV_PLAN[[#This Row],[TERMINO PLAN ACUMULADO]]-AV_PLAN[[#This Row],[TERMINO REAL ACUMULADO]]</f>
        <v>60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0.14346590909090909</v>
      </c>
      <c r="S138" s="7">
        <f>+AV_PLAN[[#This Row],[TERMINO PLAN ACUMULADO]]/$G$471</f>
        <v>0.13920454545454544</v>
      </c>
      <c r="T138" s="7">
        <f t="shared" si="5"/>
        <v>5.3977272727272728E-2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101</v>
      </c>
      <c r="F139">
        <v>2</v>
      </c>
      <c r="G139">
        <v>100</v>
      </c>
      <c r="H139">
        <v>0</v>
      </c>
      <c r="I139">
        <v>38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0.68243243243243246</v>
      </c>
      <c r="M139" s="4">
        <f>IFERROR(AV_PLAN[[#This Row],[TERMINO REAL ACUMULADO]]/AV_PLAN[[#This Row],[TERMINO PLAN ACUMULADO]],"")</f>
        <v>0.38</v>
      </c>
      <c r="N139">
        <f>+AV_PLAN[[#This Row],[PLAN ACUMULADO]]-AV_PLAN[[#This Row],[INICIO REAL ACUMULADO]]</f>
        <v>47</v>
      </c>
      <c r="O139">
        <f>+AV_PLAN[[#This Row],[TERMINO PLAN ACUMULADO]]-AV_PLAN[[#This Row],[TERMINO REAL ACUMULADO]]</f>
        <v>62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0.14346590909090909</v>
      </c>
      <c r="S139" s="7">
        <f>+AV_PLAN[[#This Row],[TERMINO PLAN ACUMULADO]]/$G$471</f>
        <v>0.14204545454545456</v>
      </c>
      <c r="T139" s="7">
        <f t="shared" si="5"/>
        <v>5.3977272727272728E-2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101</v>
      </c>
      <c r="F140">
        <v>2</v>
      </c>
      <c r="G140">
        <v>102</v>
      </c>
      <c r="H140">
        <v>0</v>
      </c>
      <c r="I140">
        <v>38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0.68243243243243246</v>
      </c>
      <c r="M140" s="4">
        <f>IFERROR(AV_PLAN[[#This Row],[TERMINO REAL ACUMULADO]]/AV_PLAN[[#This Row],[TERMINO PLAN ACUMULADO]],"")</f>
        <v>0.37254901960784315</v>
      </c>
      <c r="N140">
        <f>+AV_PLAN[[#This Row],[PLAN ACUMULADO]]-AV_PLAN[[#This Row],[INICIO REAL ACUMULADO]]</f>
        <v>47</v>
      </c>
      <c r="O140">
        <f>+AV_PLAN[[#This Row],[TERMINO PLAN ACUMULADO]]-AV_PLAN[[#This Row],[TERMINO REAL ACUMULADO]]</f>
        <v>64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0.14346590909090909</v>
      </c>
      <c r="S140" s="7">
        <f>+AV_PLAN[[#This Row],[TERMINO PLAN ACUMULADO]]/$G$471</f>
        <v>0.14488636363636365</v>
      </c>
      <c r="T140" s="7">
        <f t="shared" si="5"/>
        <v>5.3977272727272728E-2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101</v>
      </c>
      <c r="F141">
        <v>1</v>
      </c>
      <c r="G141">
        <v>103</v>
      </c>
      <c r="H141">
        <v>0</v>
      </c>
      <c r="I141">
        <v>38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0.68243243243243246</v>
      </c>
      <c r="M141" s="4">
        <f>IFERROR(AV_PLAN[[#This Row],[TERMINO REAL ACUMULADO]]/AV_PLAN[[#This Row],[TERMINO PLAN ACUMULADO]],"")</f>
        <v>0.36893203883495146</v>
      </c>
      <c r="N141">
        <f>+AV_PLAN[[#This Row],[PLAN ACUMULADO]]-AV_PLAN[[#This Row],[INICIO REAL ACUMULADO]]</f>
        <v>47</v>
      </c>
      <c r="O141">
        <f>+AV_PLAN[[#This Row],[TERMINO PLAN ACUMULADO]]-AV_PLAN[[#This Row],[TERMINO REAL ACUMULADO]]</f>
        <v>65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0.14346590909090909</v>
      </c>
      <c r="S141" s="7">
        <f>+AV_PLAN[[#This Row],[TERMINO PLAN ACUMULADO]]/$G$471</f>
        <v>0.14630681818181818</v>
      </c>
      <c r="T141" s="7">
        <f t="shared" si="5"/>
        <v>5.3977272727272728E-2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101</v>
      </c>
      <c r="F142">
        <v>2</v>
      </c>
      <c r="G142">
        <v>105</v>
      </c>
      <c r="H142">
        <v>0</v>
      </c>
      <c r="I142">
        <v>38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0.67333333333333334</v>
      </c>
      <c r="M142" s="4">
        <f>IFERROR(AV_PLAN[[#This Row],[TERMINO REAL ACUMULADO]]/AV_PLAN[[#This Row],[TERMINO PLAN ACUMULADO]],"")</f>
        <v>0.3619047619047619</v>
      </c>
      <c r="N142">
        <f>+AV_PLAN[[#This Row],[PLAN ACUMULADO]]-AV_PLAN[[#This Row],[INICIO REAL ACUMULADO]]</f>
        <v>49</v>
      </c>
      <c r="O142">
        <f>+AV_PLAN[[#This Row],[TERMINO PLAN ACUMULADO]]-AV_PLAN[[#This Row],[TERMINO REAL ACUMULADO]]</f>
        <v>67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0.14346590909090909</v>
      </c>
      <c r="S142" s="7">
        <f>+AV_PLAN[[#This Row],[TERMINO PLAN ACUMULADO]]/$G$471</f>
        <v>0.14914772727272727</v>
      </c>
      <c r="T142" s="7">
        <f t="shared" si="5"/>
        <v>5.3977272727272728E-2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101</v>
      </c>
      <c r="F143">
        <v>2</v>
      </c>
      <c r="G143">
        <v>107</v>
      </c>
      <c r="H143">
        <v>0</v>
      </c>
      <c r="I143">
        <v>38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0.66013071895424835</v>
      </c>
      <c r="M143" s="4">
        <f>IFERROR(AV_PLAN[[#This Row],[TERMINO REAL ACUMULADO]]/AV_PLAN[[#This Row],[TERMINO PLAN ACUMULADO]],"")</f>
        <v>0.35514018691588783</v>
      </c>
      <c r="N143">
        <f>+AV_PLAN[[#This Row],[PLAN ACUMULADO]]-AV_PLAN[[#This Row],[INICIO REAL ACUMULADO]]</f>
        <v>52</v>
      </c>
      <c r="O143">
        <f>+AV_PLAN[[#This Row],[TERMINO PLAN ACUMULADO]]-AV_PLAN[[#This Row],[TERMINO REAL ACUMULADO]]</f>
        <v>69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0.14346590909090909</v>
      </c>
      <c r="S143" s="7">
        <f>+AV_PLAN[[#This Row],[TERMINO PLAN ACUMULADO]]/$G$471</f>
        <v>0.15198863636363635</v>
      </c>
      <c r="T143" s="7">
        <f t="shared" si="5"/>
        <v>5.3977272727272728E-2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101</v>
      </c>
      <c r="F144">
        <v>1</v>
      </c>
      <c r="G144">
        <v>108</v>
      </c>
      <c r="H144">
        <v>0</v>
      </c>
      <c r="I144">
        <v>38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0.65161290322580645</v>
      </c>
      <c r="M144" s="4">
        <f>IFERROR(AV_PLAN[[#This Row],[TERMINO REAL ACUMULADO]]/AV_PLAN[[#This Row],[TERMINO PLAN ACUMULADO]],"")</f>
        <v>0.35185185185185186</v>
      </c>
      <c r="N144">
        <f>+AV_PLAN[[#This Row],[PLAN ACUMULADO]]-AV_PLAN[[#This Row],[INICIO REAL ACUMULADO]]</f>
        <v>54</v>
      </c>
      <c r="O144">
        <f>+AV_PLAN[[#This Row],[TERMINO PLAN ACUMULADO]]-AV_PLAN[[#This Row],[TERMINO REAL ACUMULADO]]</f>
        <v>70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0.14346590909090909</v>
      </c>
      <c r="S144" s="7">
        <f>+AV_PLAN[[#This Row],[TERMINO PLAN ACUMULADO]]/$G$471</f>
        <v>0.15340909090909091</v>
      </c>
      <c r="T144" s="7">
        <f t="shared" si="5"/>
        <v>5.3977272727272728E-2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101</v>
      </c>
      <c r="F145">
        <v>2</v>
      </c>
      <c r="G145">
        <v>110</v>
      </c>
      <c r="H145">
        <v>0</v>
      </c>
      <c r="I145">
        <v>38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0.63924050632911389</v>
      </c>
      <c r="M145" s="4">
        <f>IFERROR(AV_PLAN[[#This Row],[TERMINO REAL ACUMULADO]]/AV_PLAN[[#This Row],[TERMINO PLAN ACUMULADO]],"")</f>
        <v>0.34545454545454546</v>
      </c>
      <c r="N145">
        <f>+AV_PLAN[[#This Row],[PLAN ACUMULADO]]-AV_PLAN[[#This Row],[INICIO REAL ACUMULADO]]</f>
        <v>57</v>
      </c>
      <c r="O145">
        <f>+AV_PLAN[[#This Row],[TERMINO PLAN ACUMULADO]]-AV_PLAN[[#This Row],[TERMINO REAL ACUMULADO]]</f>
        <v>72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0.14346590909090909</v>
      </c>
      <c r="S145" s="7">
        <f>+AV_PLAN[[#This Row],[TERMINO PLAN ACUMULADO]]/$G$471</f>
        <v>0.15625</v>
      </c>
      <c r="T145" s="7">
        <f t="shared" si="5"/>
        <v>5.3977272727272728E-2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101</v>
      </c>
      <c r="F146">
        <v>1</v>
      </c>
      <c r="G146">
        <v>111</v>
      </c>
      <c r="H146">
        <v>0</v>
      </c>
      <c r="I146">
        <v>38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0.63124999999999998</v>
      </c>
      <c r="M146" s="4">
        <f>IFERROR(AV_PLAN[[#This Row],[TERMINO REAL ACUMULADO]]/AV_PLAN[[#This Row],[TERMINO PLAN ACUMULADO]],"")</f>
        <v>0.34234234234234234</v>
      </c>
      <c r="N146">
        <f>+AV_PLAN[[#This Row],[PLAN ACUMULADO]]-AV_PLAN[[#This Row],[INICIO REAL ACUMULADO]]</f>
        <v>59</v>
      </c>
      <c r="O146">
        <f>+AV_PLAN[[#This Row],[TERMINO PLAN ACUMULADO]]-AV_PLAN[[#This Row],[TERMINO REAL ACUMULADO]]</f>
        <v>73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0.14346590909090909</v>
      </c>
      <c r="S146" s="7">
        <f>+AV_PLAN[[#This Row],[TERMINO PLAN ACUMULADO]]/$G$471</f>
        <v>0.15767045454545456</v>
      </c>
      <c r="T146" s="7">
        <f t="shared" si="5"/>
        <v>5.3977272727272728E-2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101</v>
      </c>
      <c r="F147">
        <v>1</v>
      </c>
      <c r="G147">
        <v>112</v>
      </c>
      <c r="H147">
        <v>0</v>
      </c>
      <c r="I147">
        <v>38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0.63124999999999998</v>
      </c>
      <c r="M147" s="4">
        <f>IFERROR(AV_PLAN[[#This Row],[TERMINO REAL ACUMULADO]]/AV_PLAN[[#This Row],[TERMINO PLAN ACUMULADO]],"")</f>
        <v>0.3392857142857143</v>
      </c>
      <c r="N147">
        <f>+AV_PLAN[[#This Row],[PLAN ACUMULADO]]-AV_PLAN[[#This Row],[INICIO REAL ACUMULADO]]</f>
        <v>59</v>
      </c>
      <c r="O147">
        <f>+AV_PLAN[[#This Row],[TERMINO PLAN ACUMULADO]]-AV_PLAN[[#This Row],[TERMINO REAL ACUMULADO]]</f>
        <v>74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0.14346590909090909</v>
      </c>
      <c r="S147" s="7">
        <f>+AV_PLAN[[#This Row],[TERMINO PLAN ACUMULADO]]/$G$471</f>
        <v>0.15909090909090909</v>
      </c>
      <c r="T147" s="7">
        <f t="shared" si="5"/>
        <v>5.3977272727272728E-2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101</v>
      </c>
      <c r="F148">
        <v>2</v>
      </c>
      <c r="G148">
        <v>114</v>
      </c>
      <c r="H148">
        <v>0</v>
      </c>
      <c r="I148">
        <v>38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0.63124999999999998</v>
      </c>
      <c r="M148" s="4">
        <f>IFERROR(AV_PLAN[[#This Row],[TERMINO REAL ACUMULADO]]/AV_PLAN[[#This Row],[TERMINO PLAN ACUMULADO]],"")</f>
        <v>0.33333333333333331</v>
      </c>
      <c r="N148">
        <f>+AV_PLAN[[#This Row],[PLAN ACUMULADO]]-AV_PLAN[[#This Row],[INICIO REAL ACUMULADO]]</f>
        <v>59</v>
      </c>
      <c r="O148">
        <f>+AV_PLAN[[#This Row],[TERMINO PLAN ACUMULADO]]-AV_PLAN[[#This Row],[TERMINO REAL ACUMULADO]]</f>
        <v>76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0.14346590909090909</v>
      </c>
      <c r="S148" s="7">
        <f>+AV_PLAN[[#This Row],[TERMINO PLAN ACUMULADO]]/$G$471</f>
        <v>0.16193181818181818</v>
      </c>
      <c r="T148" s="7">
        <f t="shared" si="5"/>
        <v>5.3977272727272728E-2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101</v>
      </c>
      <c r="F149">
        <v>2</v>
      </c>
      <c r="G149">
        <v>116</v>
      </c>
      <c r="H149">
        <v>0</v>
      </c>
      <c r="I149">
        <v>38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0.61963190184049077</v>
      </c>
      <c r="M149" s="4">
        <f>IFERROR(AV_PLAN[[#This Row],[TERMINO REAL ACUMULADO]]/AV_PLAN[[#This Row],[TERMINO PLAN ACUMULADO]],"")</f>
        <v>0.32758620689655171</v>
      </c>
      <c r="N149">
        <f>+AV_PLAN[[#This Row],[PLAN ACUMULADO]]-AV_PLAN[[#This Row],[INICIO REAL ACUMULADO]]</f>
        <v>62</v>
      </c>
      <c r="O149">
        <f>+AV_PLAN[[#This Row],[TERMINO PLAN ACUMULADO]]-AV_PLAN[[#This Row],[TERMINO REAL ACUMULADO]]</f>
        <v>78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0.14346590909090909</v>
      </c>
      <c r="S149" s="7">
        <f>+AV_PLAN[[#This Row],[TERMINO PLAN ACUMULADO]]/$G$471</f>
        <v>0.16477272727272727</v>
      </c>
      <c r="T149" s="7">
        <f t="shared" si="5"/>
        <v>5.3977272727272728E-2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101</v>
      </c>
      <c r="F150">
        <v>1</v>
      </c>
      <c r="G150">
        <v>117</v>
      </c>
      <c r="H150">
        <v>0</v>
      </c>
      <c r="I150">
        <v>38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0.61212121212121207</v>
      </c>
      <c r="M150" s="4">
        <f>IFERROR(AV_PLAN[[#This Row],[TERMINO REAL ACUMULADO]]/AV_PLAN[[#This Row],[TERMINO PLAN ACUMULADO]],"")</f>
        <v>0.3247863247863248</v>
      </c>
      <c r="N150">
        <f>+AV_PLAN[[#This Row],[PLAN ACUMULADO]]-AV_PLAN[[#This Row],[INICIO REAL ACUMULADO]]</f>
        <v>64</v>
      </c>
      <c r="O150">
        <f>+AV_PLAN[[#This Row],[TERMINO PLAN ACUMULADO]]-AV_PLAN[[#This Row],[TERMINO REAL ACUMULADO]]</f>
        <v>79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0.14346590909090909</v>
      </c>
      <c r="S150" s="7">
        <f>+AV_PLAN[[#This Row],[TERMINO PLAN ACUMULADO]]/$G$471</f>
        <v>0.16619318181818182</v>
      </c>
      <c r="T150" s="7">
        <f t="shared" si="5"/>
        <v>5.3977272727272728E-2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101</v>
      </c>
      <c r="F151">
        <v>1</v>
      </c>
      <c r="G151">
        <v>118</v>
      </c>
      <c r="H151">
        <v>0</v>
      </c>
      <c r="I151">
        <v>38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0.60119047619047616</v>
      </c>
      <c r="M151" s="4">
        <f>IFERROR(AV_PLAN[[#This Row],[TERMINO REAL ACUMULADO]]/AV_PLAN[[#This Row],[TERMINO PLAN ACUMULADO]],"")</f>
        <v>0.32203389830508472</v>
      </c>
      <c r="N151">
        <f>+AV_PLAN[[#This Row],[PLAN ACUMULADO]]-AV_PLAN[[#This Row],[INICIO REAL ACUMULADO]]</f>
        <v>67</v>
      </c>
      <c r="O151">
        <f>+AV_PLAN[[#This Row],[TERMINO PLAN ACUMULADO]]-AV_PLAN[[#This Row],[TERMINO REAL ACUMULADO]]</f>
        <v>80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0.14346590909090909</v>
      </c>
      <c r="S151" s="7">
        <f>+AV_PLAN[[#This Row],[TERMINO PLAN ACUMULADO]]/$G$471</f>
        <v>0.16761363636363635</v>
      </c>
      <c r="T151" s="7">
        <f t="shared" si="5"/>
        <v>5.3977272727272728E-2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101</v>
      </c>
      <c r="F152">
        <v>3</v>
      </c>
      <c r="G152">
        <v>121</v>
      </c>
      <c r="H152">
        <v>0</v>
      </c>
      <c r="I152">
        <v>38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0.59411764705882353</v>
      </c>
      <c r="M152" s="4">
        <f>IFERROR(AV_PLAN[[#This Row],[TERMINO REAL ACUMULADO]]/AV_PLAN[[#This Row],[TERMINO PLAN ACUMULADO]],"")</f>
        <v>0.31404958677685951</v>
      </c>
      <c r="N152">
        <f>+AV_PLAN[[#This Row],[PLAN ACUMULADO]]-AV_PLAN[[#This Row],[INICIO REAL ACUMULADO]]</f>
        <v>69</v>
      </c>
      <c r="O152">
        <f>+AV_PLAN[[#This Row],[TERMINO PLAN ACUMULADO]]-AV_PLAN[[#This Row],[TERMINO REAL ACUMULADO]]</f>
        <v>83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0.14346590909090909</v>
      </c>
      <c r="S152" s="7">
        <f>+AV_PLAN[[#This Row],[TERMINO PLAN ACUMULADO]]/$G$471</f>
        <v>0.171875</v>
      </c>
      <c r="T152" s="7">
        <f t="shared" si="5"/>
        <v>5.3977272727272728E-2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101</v>
      </c>
      <c r="F153">
        <v>3</v>
      </c>
      <c r="G153">
        <v>124</v>
      </c>
      <c r="H153">
        <v>0</v>
      </c>
      <c r="I153">
        <v>38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0.58381502890173409</v>
      </c>
      <c r="M153" s="4">
        <f>IFERROR(AV_PLAN[[#This Row],[TERMINO REAL ACUMULADO]]/AV_PLAN[[#This Row],[TERMINO PLAN ACUMULADO]],"")</f>
        <v>0.30645161290322581</v>
      </c>
      <c r="N153">
        <f>+AV_PLAN[[#This Row],[PLAN ACUMULADO]]-AV_PLAN[[#This Row],[INICIO REAL ACUMULADO]]</f>
        <v>72</v>
      </c>
      <c r="O153">
        <f>+AV_PLAN[[#This Row],[TERMINO PLAN ACUMULADO]]-AV_PLAN[[#This Row],[TERMINO REAL ACUMULADO]]</f>
        <v>86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0.14346590909090909</v>
      </c>
      <c r="S153" s="7">
        <f>+AV_PLAN[[#This Row],[TERMINO PLAN ACUMULADO]]/$G$471</f>
        <v>0.17613636363636365</v>
      </c>
      <c r="T153" s="7">
        <f t="shared" si="5"/>
        <v>5.3977272727272728E-2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101</v>
      </c>
      <c r="F154">
        <v>0</v>
      </c>
      <c r="G154">
        <v>124</v>
      </c>
      <c r="H154">
        <v>0</v>
      </c>
      <c r="I154">
        <v>38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0.58381502890173409</v>
      </c>
      <c r="M154" s="4">
        <f>IFERROR(AV_PLAN[[#This Row],[TERMINO REAL ACUMULADO]]/AV_PLAN[[#This Row],[TERMINO PLAN ACUMULADO]],"")</f>
        <v>0.30645161290322581</v>
      </c>
      <c r="N154">
        <f>+AV_PLAN[[#This Row],[PLAN ACUMULADO]]-AV_PLAN[[#This Row],[INICIO REAL ACUMULADO]]</f>
        <v>72</v>
      </c>
      <c r="O154">
        <f>+AV_PLAN[[#This Row],[TERMINO PLAN ACUMULADO]]-AV_PLAN[[#This Row],[TERMINO REAL ACUMULADO]]</f>
        <v>86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0.14346590909090909</v>
      </c>
      <c r="S154" s="7">
        <f>+AV_PLAN[[#This Row],[TERMINO PLAN ACUMULADO]]/$G$471</f>
        <v>0.17613636363636365</v>
      </c>
      <c r="T154" s="7">
        <f t="shared" si="5"/>
        <v>5.3977272727272728E-2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101</v>
      </c>
      <c r="F155">
        <v>1</v>
      </c>
      <c r="G155">
        <v>125</v>
      </c>
      <c r="H155">
        <v>0</v>
      </c>
      <c r="I155">
        <v>38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0.58381502890173409</v>
      </c>
      <c r="M155" s="4">
        <f>IFERROR(AV_PLAN[[#This Row],[TERMINO REAL ACUMULADO]]/AV_PLAN[[#This Row],[TERMINO PLAN ACUMULADO]],"")</f>
        <v>0.30399999999999999</v>
      </c>
      <c r="N155">
        <f>+AV_PLAN[[#This Row],[PLAN ACUMULADO]]-AV_PLAN[[#This Row],[INICIO REAL ACUMULADO]]</f>
        <v>72</v>
      </c>
      <c r="O155">
        <f>+AV_PLAN[[#This Row],[TERMINO PLAN ACUMULADO]]-AV_PLAN[[#This Row],[TERMINO REAL ACUMULADO]]</f>
        <v>87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0.14346590909090909</v>
      </c>
      <c r="S155" s="7">
        <f>+AV_PLAN[[#This Row],[TERMINO PLAN ACUMULADO]]/$G$471</f>
        <v>0.17755681818181818</v>
      </c>
      <c r="T155" s="7">
        <f t="shared" si="5"/>
        <v>5.3977272727272728E-2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101</v>
      </c>
      <c r="F156">
        <v>1</v>
      </c>
      <c r="G156">
        <v>126</v>
      </c>
      <c r="H156">
        <v>0</v>
      </c>
      <c r="I156">
        <v>38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0.57714285714285718</v>
      </c>
      <c r="M156" s="4">
        <f>IFERROR(AV_PLAN[[#This Row],[TERMINO REAL ACUMULADO]]/AV_PLAN[[#This Row],[TERMINO PLAN ACUMULADO]],"")</f>
        <v>0.30158730158730157</v>
      </c>
      <c r="N156">
        <f>+AV_PLAN[[#This Row],[PLAN ACUMULADO]]-AV_PLAN[[#This Row],[INICIO REAL ACUMULADO]]</f>
        <v>74</v>
      </c>
      <c r="O156">
        <f>+AV_PLAN[[#This Row],[TERMINO PLAN ACUMULADO]]-AV_PLAN[[#This Row],[TERMINO REAL ACUMULADO]]</f>
        <v>88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0.14346590909090909</v>
      </c>
      <c r="S156" s="7">
        <f>+AV_PLAN[[#This Row],[TERMINO PLAN ACUMULADO]]/$G$471</f>
        <v>0.17897727272727273</v>
      </c>
      <c r="T156" s="7">
        <f t="shared" si="5"/>
        <v>5.3977272727272728E-2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101</v>
      </c>
      <c r="F157">
        <v>3</v>
      </c>
      <c r="G157">
        <v>129</v>
      </c>
      <c r="H157">
        <v>0</v>
      </c>
      <c r="I157">
        <v>38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0.56741573033707871</v>
      </c>
      <c r="M157" s="4">
        <f>IFERROR(AV_PLAN[[#This Row],[TERMINO REAL ACUMULADO]]/AV_PLAN[[#This Row],[TERMINO PLAN ACUMULADO]],"")</f>
        <v>0.29457364341085274</v>
      </c>
      <c r="N157">
        <f>+AV_PLAN[[#This Row],[PLAN ACUMULADO]]-AV_PLAN[[#This Row],[INICIO REAL ACUMULADO]]</f>
        <v>77</v>
      </c>
      <c r="O157">
        <f>+AV_PLAN[[#This Row],[TERMINO PLAN ACUMULADO]]-AV_PLAN[[#This Row],[TERMINO REAL ACUMULADO]]</f>
        <v>91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0.14346590909090909</v>
      </c>
      <c r="S157" s="7">
        <f>+AV_PLAN[[#This Row],[TERMINO PLAN ACUMULADO]]/$G$471</f>
        <v>0.18323863636363635</v>
      </c>
      <c r="T157" s="7">
        <f t="shared" si="5"/>
        <v>5.3977272727272728E-2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101</v>
      </c>
      <c r="F158">
        <v>2</v>
      </c>
      <c r="G158">
        <v>131</v>
      </c>
      <c r="H158">
        <v>0</v>
      </c>
      <c r="I158">
        <v>38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0.56111111111111112</v>
      </c>
      <c r="M158" s="4">
        <f>IFERROR(AV_PLAN[[#This Row],[TERMINO REAL ACUMULADO]]/AV_PLAN[[#This Row],[TERMINO PLAN ACUMULADO]],"")</f>
        <v>0.29007633587786258</v>
      </c>
      <c r="N158">
        <f>+AV_PLAN[[#This Row],[PLAN ACUMULADO]]-AV_PLAN[[#This Row],[INICIO REAL ACUMULADO]]</f>
        <v>79</v>
      </c>
      <c r="O158">
        <f>+AV_PLAN[[#This Row],[TERMINO PLAN ACUMULADO]]-AV_PLAN[[#This Row],[TERMINO REAL ACUMULADO]]</f>
        <v>93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0.14346590909090909</v>
      </c>
      <c r="S158" s="7">
        <f>+AV_PLAN[[#This Row],[TERMINO PLAN ACUMULADO]]/$G$471</f>
        <v>0.18607954545454544</v>
      </c>
      <c r="T158" s="7">
        <f t="shared" si="5"/>
        <v>5.3977272727272728E-2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101</v>
      </c>
      <c r="F159">
        <v>2</v>
      </c>
      <c r="G159">
        <v>133</v>
      </c>
      <c r="H159">
        <v>0</v>
      </c>
      <c r="I159">
        <v>38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0.55191256830601088</v>
      </c>
      <c r="M159" s="4">
        <f>IFERROR(AV_PLAN[[#This Row],[TERMINO REAL ACUMULADO]]/AV_PLAN[[#This Row],[TERMINO PLAN ACUMULADO]],"")</f>
        <v>0.2857142857142857</v>
      </c>
      <c r="N159">
        <f>+AV_PLAN[[#This Row],[PLAN ACUMULADO]]-AV_PLAN[[#This Row],[INICIO REAL ACUMULADO]]</f>
        <v>82</v>
      </c>
      <c r="O159">
        <f>+AV_PLAN[[#This Row],[TERMINO PLAN ACUMULADO]]-AV_PLAN[[#This Row],[TERMINO REAL ACUMULADO]]</f>
        <v>95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0.14346590909090909</v>
      </c>
      <c r="S159" s="7">
        <f>+AV_PLAN[[#This Row],[TERMINO PLAN ACUMULADO]]/$G$471</f>
        <v>0.18892045454545456</v>
      </c>
      <c r="T159" s="7">
        <f t="shared" si="5"/>
        <v>5.3977272727272728E-2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101</v>
      </c>
      <c r="F160">
        <v>2</v>
      </c>
      <c r="G160">
        <v>135</v>
      </c>
      <c r="H160">
        <v>0</v>
      </c>
      <c r="I160">
        <v>38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0.54594594594594592</v>
      </c>
      <c r="M160" s="4">
        <f>IFERROR(AV_PLAN[[#This Row],[TERMINO REAL ACUMULADO]]/AV_PLAN[[#This Row],[TERMINO PLAN ACUMULADO]],"")</f>
        <v>0.2814814814814815</v>
      </c>
      <c r="N160">
        <f>+AV_PLAN[[#This Row],[PLAN ACUMULADO]]-AV_PLAN[[#This Row],[INICIO REAL ACUMULADO]]</f>
        <v>84</v>
      </c>
      <c r="O160">
        <f>+AV_PLAN[[#This Row],[TERMINO PLAN ACUMULADO]]-AV_PLAN[[#This Row],[TERMINO REAL ACUMULADO]]</f>
        <v>97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0.14346590909090909</v>
      </c>
      <c r="S160" s="7">
        <f>+AV_PLAN[[#This Row],[TERMINO PLAN ACUMULADO]]/$G$471</f>
        <v>0.19176136363636365</v>
      </c>
      <c r="T160" s="7">
        <f t="shared" si="5"/>
        <v>5.3977272727272728E-2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101</v>
      </c>
      <c r="F161">
        <v>1</v>
      </c>
      <c r="G161">
        <v>136</v>
      </c>
      <c r="H161">
        <v>0</v>
      </c>
      <c r="I161">
        <v>38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0.54594594594594592</v>
      </c>
      <c r="M161" s="4">
        <f>IFERROR(AV_PLAN[[#This Row],[TERMINO REAL ACUMULADO]]/AV_PLAN[[#This Row],[TERMINO PLAN ACUMULADO]],"")</f>
        <v>0.27941176470588236</v>
      </c>
      <c r="N161">
        <f>+AV_PLAN[[#This Row],[PLAN ACUMULADO]]-AV_PLAN[[#This Row],[INICIO REAL ACUMULADO]]</f>
        <v>84</v>
      </c>
      <c r="O161">
        <f>+AV_PLAN[[#This Row],[TERMINO PLAN ACUMULADO]]-AV_PLAN[[#This Row],[TERMINO REAL ACUMULADO]]</f>
        <v>98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0.14346590909090909</v>
      </c>
      <c r="S161" s="7">
        <f>+AV_PLAN[[#This Row],[TERMINO PLAN ACUMULADO]]/$G$471</f>
        <v>0.19318181818181818</v>
      </c>
      <c r="T161" s="7">
        <f t="shared" si="5"/>
        <v>5.3977272727272728E-2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101</v>
      </c>
      <c r="F162">
        <v>2</v>
      </c>
      <c r="G162">
        <v>138</v>
      </c>
      <c r="H162">
        <v>0</v>
      </c>
      <c r="I162">
        <v>38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0.54594594594594592</v>
      </c>
      <c r="M162" s="4">
        <f>IFERROR(AV_PLAN[[#This Row],[TERMINO REAL ACUMULADO]]/AV_PLAN[[#This Row],[TERMINO PLAN ACUMULADO]],"")</f>
        <v>0.27536231884057971</v>
      </c>
      <c r="N162">
        <f>+AV_PLAN[[#This Row],[PLAN ACUMULADO]]-AV_PLAN[[#This Row],[INICIO REAL ACUMULADO]]</f>
        <v>84</v>
      </c>
      <c r="O162">
        <f>+AV_PLAN[[#This Row],[TERMINO PLAN ACUMULADO]]-AV_PLAN[[#This Row],[TERMINO REAL ACUMULADO]]</f>
        <v>100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0.14346590909090909</v>
      </c>
      <c r="S162" s="7">
        <f>+AV_PLAN[[#This Row],[TERMINO PLAN ACUMULADO]]/$G$471</f>
        <v>0.19602272727272727</v>
      </c>
      <c r="T162" s="7">
        <f t="shared" si="5"/>
        <v>5.3977272727272728E-2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101</v>
      </c>
      <c r="F163">
        <v>2</v>
      </c>
      <c r="G163">
        <v>140</v>
      </c>
      <c r="H163">
        <v>0</v>
      </c>
      <c r="I163">
        <v>38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0.53723404255319152</v>
      </c>
      <c r="M163" s="4">
        <f>IFERROR(AV_PLAN[[#This Row],[TERMINO REAL ACUMULADO]]/AV_PLAN[[#This Row],[TERMINO PLAN ACUMULADO]],"")</f>
        <v>0.27142857142857141</v>
      </c>
      <c r="N163">
        <f>+AV_PLAN[[#This Row],[PLAN ACUMULADO]]-AV_PLAN[[#This Row],[INICIO REAL ACUMULADO]]</f>
        <v>87</v>
      </c>
      <c r="O163">
        <f>+AV_PLAN[[#This Row],[TERMINO PLAN ACUMULADO]]-AV_PLAN[[#This Row],[TERMINO REAL ACUMULADO]]</f>
        <v>102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0.14346590909090909</v>
      </c>
      <c r="S163" s="7">
        <f>+AV_PLAN[[#This Row],[TERMINO PLAN ACUMULADO]]/$G$471</f>
        <v>0.19886363636363635</v>
      </c>
      <c r="T163" s="7">
        <f t="shared" si="5"/>
        <v>5.3977272727272728E-2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101</v>
      </c>
      <c r="F164">
        <v>3</v>
      </c>
      <c r="G164">
        <v>143</v>
      </c>
      <c r="H164">
        <v>0</v>
      </c>
      <c r="I164">
        <v>38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0.53157894736842104</v>
      </c>
      <c r="M164" s="4">
        <f>IFERROR(AV_PLAN[[#This Row],[TERMINO REAL ACUMULADO]]/AV_PLAN[[#This Row],[TERMINO PLAN ACUMULADO]],"")</f>
        <v>0.26573426573426573</v>
      </c>
      <c r="N164">
        <f>+AV_PLAN[[#This Row],[PLAN ACUMULADO]]-AV_PLAN[[#This Row],[INICIO REAL ACUMULADO]]</f>
        <v>89</v>
      </c>
      <c r="O164">
        <f>+AV_PLAN[[#This Row],[TERMINO PLAN ACUMULADO]]-AV_PLAN[[#This Row],[TERMINO REAL ACUMULADO]]</f>
        <v>105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0.14346590909090909</v>
      </c>
      <c r="S164" s="7">
        <f>+AV_PLAN[[#This Row],[TERMINO PLAN ACUMULADO]]/$G$471</f>
        <v>0.203125</v>
      </c>
      <c r="T164" s="7">
        <f t="shared" si="5"/>
        <v>5.3977272727272728E-2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101</v>
      </c>
      <c r="F165">
        <v>2</v>
      </c>
      <c r="G165">
        <v>145</v>
      </c>
      <c r="H165">
        <v>0</v>
      </c>
      <c r="I165">
        <v>38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0.52331606217616577</v>
      </c>
      <c r="M165" s="4">
        <f>IFERROR(AV_PLAN[[#This Row],[TERMINO REAL ACUMULADO]]/AV_PLAN[[#This Row],[TERMINO PLAN ACUMULADO]],"")</f>
        <v>0.2620689655172414</v>
      </c>
      <c r="N165">
        <f>+AV_PLAN[[#This Row],[PLAN ACUMULADO]]-AV_PLAN[[#This Row],[INICIO REAL ACUMULADO]]</f>
        <v>92</v>
      </c>
      <c r="O165">
        <f>+AV_PLAN[[#This Row],[TERMINO PLAN ACUMULADO]]-AV_PLAN[[#This Row],[TERMINO REAL ACUMULADO]]</f>
        <v>107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0.14346590909090909</v>
      </c>
      <c r="S165" s="7">
        <f>+AV_PLAN[[#This Row],[TERMINO PLAN ACUMULADO]]/$G$471</f>
        <v>0.20596590909090909</v>
      </c>
      <c r="T165" s="7">
        <f t="shared" si="5"/>
        <v>5.3977272727272728E-2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101</v>
      </c>
      <c r="F166">
        <v>0</v>
      </c>
      <c r="G166">
        <v>145</v>
      </c>
      <c r="H166">
        <v>0</v>
      </c>
      <c r="I166">
        <v>38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0.517948717948718</v>
      </c>
      <c r="M166" s="4">
        <f>IFERROR(AV_PLAN[[#This Row],[TERMINO REAL ACUMULADO]]/AV_PLAN[[#This Row],[TERMINO PLAN ACUMULADO]],"")</f>
        <v>0.2620689655172414</v>
      </c>
      <c r="N166">
        <f>+AV_PLAN[[#This Row],[PLAN ACUMULADO]]-AV_PLAN[[#This Row],[INICIO REAL ACUMULADO]]</f>
        <v>94</v>
      </c>
      <c r="O166">
        <f>+AV_PLAN[[#This Row],[TERMINO PLAN ACUMULADO]]-AV_PLAN[[#This Row],[TERMINO REAL ACUMULADO]]</f>
        <v>107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0.14346590909090909</v>
      </c>
      <c r="S166" s="7">
        <f>+AV_PLAN[[#This Row],[TERMINO PLAN ACUMULADO]]/$G$471</f>
        <v>0.20596590909090909</v>
      </c>
      <c r="T166" s="7">
        <f t="shared" si="5"/>
        <v>5.3977272727272728E-2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101</v>
      </c>
      <c r="F167">
        <v>3</v>
      </c>
      <c r="G167">
        <v>148</v>
      </c>
      <c r="H167">
        <v>0</v>
      </c>
      <c r="I167">
        <v>38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0.51010101010101006</v>
      </c>
      <c r="M167" s="4">
        <f>IFERROR(AV_PLAN[[#This Row],[TERMINO REAL ACUMULADO]]/AV_PLAN[[#This Row],[TERMINO PLAN ACUMULADO]],"")</f>
        <v>0.25675675675675674</v>
      </c>
      <c r="N167">
        <f>+AV_PLAN[[#This Row],[PLAN ACUMULADO]]-AV_PLAN[[#This Row],[INICIO REAL ACUMULADO]]</f>
        <v>97</v>
      </c>
      <c r="O167">
        <f>+AV_PLAN[[#This Row],[TERMINO PLAN ACUMULADO]]-AV_PLAN[[#This Row],[TERMINO REAL ACUMULADO]]</f>
        <v>110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0.14346590909090909</v>
      </c>
      <c r="S167" s="7">
        <f>+AV_PLAN[[#This Row],[TERMINO PLAN ACUMULADO]]/$G$471</f>
        <v>0.21022727272727273</v>
      </c>
      <c r="T167" s="7">
        <f t="shared" si="5"/>
        <v>5.3977272727272728E-2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101</v>
      </c>
      <c r="F168">
        <v>2</v>
      </c>
      <c r="G168">
        <v>150</v>
      </c>
      <c r="H168">
        <v>0</v>
      </c>
      <c r="I168">
        <v>38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0.51010101010101006</v>
      </c>
      <c r="M168" s="4">
        <f>IFERROR(AV_PLAN[[#This Row],[TERMINO REAL ACUMULADO]]/AV_PLAN[[#This Row],[TERMINO PLAN ACUMULADO]],"")</f>
        <v>0.25333333333333335</v>
      </c>
      <c r="N168">
        <f>+AV_PLAN[[#This Row],[PLAN ACUMULADO]]-AV_PLAN[[#This Row],[INICIO REAL ACUMULADO]]</f>
        <v>97</v>
      </c>
      <c r="O168">
        <f>+AV_PLAN[[#This Row],[TERMINO PLAN ACUMULADO]]-AV_PLAN[[#This Row],[TERMINO REAL ACUMULADO]]</f>
        <v>112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0.14346590909090909</v>
      </c>
      <c r="S168" s="7">
        <f>+AV_PLAN[[#This Row],[TERMINO PLAN ACUMULADO]]/$G$471</f>
        <v>0.21306818181818182</v>
      </c>
      <c r="T168" s="7">
        <f t="shared" si="5"/>
        <v>5.3977272727272728E-2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101</v>
      </c>
      <c r="F169">
        <v>3</v>
      </c>
      <c r="G169">
        <v>153</v>
      </c>
      <c r="H169">
        <v>0</v>
      </c>
      <c r="I169">
        <v>38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0.51010101010101006</v>
      </c>
      <c r="M169" s="4">
        <f>IFERROR(AV_PLAN[[#This Row],[TERMINO REAL ACUMULADO]]/AV_PLAN[[#This Row],[TERMINO PLAN ACUMULADO]],"")</f>
        <v>0.24836601307189543</v>
      </c>
      <c r="N169">
        <f>+AV_PLAN[[#This Row],[PLAN ACUMULADO]]-AV_PLAN[[#This Row],[INICIO REAL ACUMULADO]]</f>
        <v>97</v>
      </c>
      <c r="O169">
        <f>+AV_PLAN[[#This Row],[TERMINO PLAN ACUMULADO]]-AV_PLAN[[#This Row],[TERMINO REAL ACUMULADO]]</f>
        <v>115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0.14346590909090909</v>
      </c>
      <c r="S169" s="7">
        <f>+AV_PLAN[[#This Row],[TERMINO PLAN ACUMULADO]]/$G$471</f>
        <v>0.21732954545454544</v>
      </c>
      <c r="T169" s="7">
        <f t="shared" si="5"/>
        <v>5.3977272727272728E-2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101</v>
      </c>
      <c r="F170">
        <v>2</v>
      </c>
      <c r="G170">
        <v>155</v>
      </c>
      <c r="H170">
        <v>0</v>
      </c>
      <c r="I170">
        <v>38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0.505</v>
      </c>
      <c r="M170" s="4">
        <f>IFERROR(AV_PLAN[[#This Row],[TERMINO REAL ACUMULADO]]/AV_PLAN[[#This Row],[TERMINO PLAN ACUMULADO]],"")</f>
        <v>0.24516129032258063</v>
      </c>
      <c r="N170">
        <f>+AV_PLAN[[#This Row],[PLAN ACUMULADO]]-AV_PLAN[[#This Row],[INICIO REAL ACUMULADO]]</f>
        <v>99</v>
      </c>
      <c r="O170">
        <f>+AV_PLAN[[#This Row],[TERMINO PLAN ACUMULADO]]-AV_PLAN[[#This Row],[TERMINO REAL ACUMULADO]]</f>
        <v>117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0.14346590909090909</v>
      </c>
      <c r="S170" s="7">
        <f>+AV_PLAN[[#This Row],[TERMINO PLAN ACUMULADO]]/$G$471</f>
        <v>0.22017045454545456</v>
      </c>
      <c r="T170" s="7">
        <f t="shared" si="5"/>
        <v>5.3977272727272728E-2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101</v>
      </c>
      <c r="F171">
        <v>3</v>
      </c>
      <c r="G171">
        <v>158</v>
      </c>
      <c r="H171">
        <v>0</v>
      </c>
      <c r="I171">
        <v>38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0.49753694581280788</v>
      </c>
      <c r="M171" s="4">
        <f>IFERROR(AV_PLAN[[#This Row],[TERMINO REAL ACUMULADO]]/AV_PLAN[[#This Row],[TERMINO PLAN ACUMULADO]],"")</f>
        <v>0.24050632911392406</v>
      </c>
      <c r="N171">
        <f>+AV_PLAN[[#This Row],[PLAN ACUMULADO]]-AV_PLAN[[#This Row],[INICIO REAL ACUMULADO]]</f>
        <v>102</v>
      </c>
      <c r="O171">
        <f>+AV_PLAN[[#This Row],[TERMINO PLAN ACUMULADO]]-AV_PLAN[[#This Row],[TERMINO REAL ACUMULADO]]</f>
        <v>120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0.14346590909090909</v>
      </c>
      <c r="S171" s="7">
        <f>+AV_PLAN[[#This Row],[TERMINO PLAN ACUMULADO]]/$G$471</f>
        <v>0.22443181818181818</v>
      </c>
      <c r="T171" s="7">
        <f t="shared" si="5"/>
        <v>5.3977272727272728E-2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101</v>
      </c>
      <c r="F172">
        <v>1</v>
      </c>
      <c r="G172">
        <v>159</v>
      </c>
      <c r="H172">
        <v>0</v>
      </c>
      <c r="I172">
        <v>38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0.49268292682926829</v>
      </c>
      <c r="M172" s="4">
        <f>IFERROR(AV_PLAN[[#This Row],[TERMINO REAL ACUMULADO]]/AV_PLAN[[#This Row],[TERMINO PLAN ACUMULADO]],"")</f>
        <v>0.2389937106918239</v>
      </c>
      <c r="N172">
        <f>+AV_PLAN[[#This Row],[PLAN ACUMULADO]]-AV_PLAN[[#This Row],[INICIO REAL ACUMULADO]]</f>
        <v>104</v>
      </c>
      <c r="O172">
        <f>+AV_PLAN[[#This Row],[TERMINO PLAN ACUMULADO]]-AV_PLAN[[#This Row],[TERMINO REAL ACUMULADO]]</f>
        <v>121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0.14346590909090909</v>
      </c>
      <c r="S172" s="7">
        <f>+AV_PLAN[[#This Row],[TERMINO PLAN ACUMULADO]]/$G$471</f>
        <v>0.22585227272727273</v>
      </c>
      <c r="T172" s="7">
        <f t="shared" si="5"/>
        <v>5.3977272727272728E-2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101</v>
      </c>
      <c r="F173">
        <v>2</v>
      </c>
      <c r="G173">
        <v>161</v>
      </c>
      <c r="H173">
        <v>0</v>
      </c>
      <c r="I173">
        <v>38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0.48557692307692307</v>
      </c>
      <c r="M173" s="4">
        <f>IFERROR(AV_PLAN[[#This Row],[TERMINO REAL ACUMULADO]]/AV_PLAN[[#This Row],[TERMINO PLAN ACUMULADO]],"")</f>
        <v>0.2360248447204969</v>
      </c>
      <c r="N173">
        <f>+AV_PLAN[[#This Row],[PLAN ACUMULADO]]-AV_PLAN[[#This Row],[INICIO REAL ACUMULADO]]</f>
        <v>107</v>
      </c>
      <c r="O173">
        <f>+AV_PLAN[[#This Row],[TERMINO PLAN ACUMULADO]]-AV_PLAN[[#This Row],[TERMINO REAL ACUMULADO]]</f>
        <v>123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0.14346590909090909</v>
      </c>
      <c r="S173" s="7">
        <f>+AV_PLAN[[#This Row],[TERMINO PLAN ACUMULADO]]/$G$471</f>
        <v>0.22869318181818182</v>
      </c>
      <c r="T173" s="7">
        <f t="shared" si="5"/>
        <v>5.3977272727272728E-2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101</v>
      </c>
      <c r="F174">
        <v>1</v>
      </c>
      <c r="G174">
        <v>162</v>
      </c>
      <c r="H174">
        <v>0</v>
      </c>
      <c r="I174">
        <v>38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0.48095238095238096</v>
      </c>
      <c r="M174" s="4">
        <f>IFERROR(AV_PLAN[[#This Row],[TERMINO REAL ACUMULADO]]/AV_PLAN[[#This Row],[TERMINO PLAN ACUMULADO]],"")</f>
        <v>0.23456790123456789</v>
      </c>
      <c r="N174">
        <f>+AV_PLAN[[#This Row],[PLAN ACUMULADO]]-AV_PLAN[[#This Row],[INICIO REAL ACUMULADO]]</f>
        <v>109</v>
      </c>
      <c r="O174">
        <f>+AV_PLAN[[#This Row],[TERMINO PLAN ACUMULADO]]-AV_PLAN[[#This Row],[TERMINO REAL ACUMULADO]]</f>
        <v>124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0.14346590909090909</v>
      </c>
      <c r="S174" s="7">
        <f>+AV_PLAN[[#This Row],[TERMINO PLAN ACUMULADO]]/$G$471</f>
        <v>0.23011363636363635</v>
      </c>
      <c r="T174" s="7">
        <f t="shared" si="5"/>
        <v>5.3977272727272728E-2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101</v>
      </c>
      <c r="F175">
        <v>1</v>
      </c>
      <c r="G175">
        <v>163</v>
      </c>
      <c r="H175">
        <v>0</v>
      </c>
      <c r="I175">
        <v>38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0.48095238095238096</v>
      </c>
      <c r="M175" s="4">
        <f>IFERROR(AV_PLAN[[#This Row],[TERMINO REAL ACUMULADO]]/AV_PLAN[[#This Row],[TERMINO PLAN ACUMULADO]],"")</f>
        <v>0.23312883435582821</v>
      </c>
      <c r="N175">
        <f>+AV_PLAN[[#This Row],[PLAN ACUMULADO]]-AV_PLAN[[#This Row],[INICIO REAL ACUMULADO]]</f>
        <v>109</v>
      </c>
      <c r="O175">
        <f>+AV_PLAN[[#This Row],[TERMINO PLAN ACUMULADO]]-AV_PLAN[[#This Row],[TERMINO REAL ACUMULADO]]</f>
        <v>125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0.14346590909090909</v>
      </c>
      <c r="S175" s="7">
        <f>+AV_PLAN[[#This Row],[TERMINO PLAN ACUMULADO]]/$G$471</f>
        <v>0.23153409090909091</v>
      </c>
      <c r="T175" s="7">
        <f t="shared" si="5"/>
        <v>5.3977272727272728E-2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101</v>
      </c>
      <c r="F176">
        <v>2</v>
      </c>
      <c r="G176">
        <v>165</v>
      </c>
      <c r="H176">
        <v>0</v>
      </c>
      <c r="I176">
        <v>38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0.48095238095238096</v>
      </c>
      <c r="M176" s="4">
        <f>IFERROR(AV_PLAN[[#This Row],[TERMINO REAL ACUMULADO]]/AV_PLAN[[#This Row],[TERMINO PLAN ACUMULADO]],"")</f>
        <v>0.23030303030303031</v>
      </c>
      <c r="N176">
        <f>+AV_PLAN[[#This Row],[PLAN ACUMULADO]]-AV_PLAN[[#This Row],[INICIO REAL ACUMULADO]]</f>
        <v>109</v>
      </c>
      <c r="O176">
        <f>+AV_PLAN[[#This Row],[TERMINO PLAN ACUMULADO]]-AV_PLAN[[#This Row],[TERMINO REAL ACUMULADO]]</f>
        <v>127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0.14346590909090909</v>
      </c>
      <c r="S176" s="7">
        <f>+AV_PLAN[[#This Row],[TERMINO PLAN ACUMULADO]]/$G$471</f>
        <v>0.234375</v>
      </c>
      <c r="T176" s="7">
        <f t="shared" si="5"/>
        <v>5.3977272727272728E-2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101</v>
      </c>
      <c r="F177">
        <v>3</v>
      </c>
      <c r="G177">
        <v>168</v>
      </c>
      <c r="H177">
        <v>0</v>
      </c>
      <c r="I177">
        <v>38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0.47417840375586856</v>
      </c>
      <c r="M177" s="4">
        <f>IFERROR(AV_PLAN[[#This Row],[TERMINO REAL ACUMULADO]]/AV_PLAN[[#This Row],[TERMINO PLAN ACUMULADO]],"")</f>
        <v>0.22619047619047619</v>
      </c>
      <c r="N177">
        <f>+AV_PLAN[[#This Row],[PLAN ACUMULADO]]-AV_PLAN[[#This Row],[INICIO REAL ACUMULADO]]</f>
        <v>112</v>
      </c>
      <c r="O177">
        <f>+AV_PLAN[[#This Row],[TERMINO PLAN ACUMULADO]]-AV_PLAN[[#This Row],[TERMINO REAL ACUMULADO]]</f>
        <v>130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0.14346590909090909</v>
      </c>
      <c r="S177" s="7">
        <f>+AV_PLAN[[#This Row],[TERMINO PLAN ACUMULADO]]/$G$471</f>
        <v>0.23863636363636365</v>
      </c>
      <c r="T177" s="7">
        <f t="shared" si="5"/>
        <v>5.3977272727272728E-2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101</v>
      </c>
      <c r="F178">
        <v>2</v>
      </c>
      <c r="G178">
        <v>170</v>
      </c>
      <c r="H178">
        <v>0</v>
      </c>
      <c r="I178">
        <v>38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0.4697674418604651</v>
      </c>
      <c r="M178" s="4">
        <f>IFERROR(AV_PLAN[[#This Row],[TERMINO REAL ACUMULADO]]/AV_PLAN[[#This Row],[TERMINO PLAN ACUMULADO]],"")</f>
        <v>0.22352941176470589</v>
      </c>
      <c r="N178">
        <f>+AV_PLAN[[#This Row],[PLAN ACUMULADO]]-AV_PLAN[[#This Row],[INICIO REAL ACUMULADO]]</f>
        <v>114</v>
      </c>
      <c r="O178">
        <f>+AV_PLAN[[#This Row],[TERMINO PLAN ACUMULADO]]-AV_PLAN[[#This Row],[TERMINO REAL ACUMULADO]]</f>
        <v>132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0.14346590909090909</v>
      </c>
      <c r="S178" s="7">
        <f>+AV_PLAN[[#This Row],[TERMINO PLAN ACUMULADO]]/$G$471</f>
        <v>0.24147727272727273</v>
      </c>
      <c r="T178" s="7">
        <f t="shared" si="5"/>
        <v>5.3977272727272728E-2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101</v>
      </c>
      <c r="F179">
        <v>3</v>
      </c>
      <c r="G179">
        <v>173</v>
      </c>
      <c r="H179">
        <v>0</v>
      </c>
      <c r="I179">
        <v>38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0.46330275229357798</v>
      </c>
      <c r="M179" s="4">
        <f>IFERROR(AV_PLAN[[#This Row],[TERMINO REAL ACUMULADO]]/AV_PLAN[[#This Row],[TERMINO PLAN ACUMULADO]],"")</f>
        <v>0.21965317919075145</v>
      </c>
      <c r="N179">
        <f>+AV_PLAN[[#This Row],[PLAN ACUMULADO]]-AV_PLAN[[#This Row],[INICIO REAL ACUMULADO]]</f>
        <v>117</v>
      </c>
      <c r="O179">
        <f>+AV_PLAN[[#This Row],[TERMINO PLAN ACUMULADO]]-AV_PLAN[[#This Row],[TERMINO REAL ACUMULADO]]</f>
        <v>135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0.14346590909090909</v>
      </c>
      <c r="S179" s="7">
        <f>+AV_PLAN[[#This Row],[TERMINO PLAN ACUMULADO]]/$G$471</f>
        <v>0.24573863636363635</v>
      </c>
      <c r="T179" s="7">
        <f t="shared" si="5"/>
        <v>5.3977272727272728E-2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101</v>
      </c>
      <c r="F180">
        <v>2</v>
      </c>
      <c r="G180">
        <v>175</v>
      </c>
      <c r="H180">
        <v>0</v>
      </c>
      <c r="I180">
        <v>38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0.45909090909090911</v>
      </c>
      <c r="M180" s="4">
        <f>IFERROR(AV_PLAN[[#This Row],[TERMINO REAL ACUMULADO]]/AV_PLAN[[#This Row],[TERMINO PLAN ACUMULADO]],"")</f>
        <v>0.21714285714285714</v>
      </c>
      <c r="N180">
        <f>+AV_PLAN[[#This Row],[PLAN ACUMULADO]]-AV_PLAN[[#This Row],[INICIO REAL ACUMULADO]]</f>
        <v>119</v>
      </c>
      <c r="O180">
        <f>+AV_PLAN[[#This Row],[TERMINO PLAN ACUMULADO]]-AV_PLAN[[#This Row],[TERMINO REAL ACUMULADO]]</f>
        <v>137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0.14346590909090909</v>
      </c>
      <c r="S180" s="7">
        <f>+AV_PLAN[[#This Row],[TERMINO PLAN ACUMULADO]]/$G$471</f>
        <v>0.24857954545454544</v>
      </c>
      <c r="T180" s="7">
        <f t="shared" si="5"/>
        <v>5.3977272727272728E-2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101</v>
      </c>
      <c r="F181">
        <v>2</v>
      </c>
      <c r="G181">
        <v>177</v>
      </c>
      <c r="H181">
        <v>0</v>
      </c>
      <c r="I181">
        <v>38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0.452914798206278</v>
      </c>
      <c r="M181" s="4">
        <f>IFERROR(AV_PLAN[[#This Row],[TERMINO REAL ACUMULADO]]/AV_PLAN[[#This Row],[TERMINO PLAN ACUMULADO]],"")</f>
        <v>0.21468926553672316</v>
      </c>
      <c r="N181">
        <f>+AV_PLAN[[#This Row],[PLAN ACUMULADO]]-AV_PLAN[[#This Row],[INICIO REAL ACUMULADO]]</f>
        <v>122</v>
      </c>
      <c r="O181">
        <f>+AV_PLAN[[#This Row],[TERMINO PLAN ACUMULADO]]-AV_PLAN[[#This Row],[TERMINO REAL ACUMULADO]]</f>
        <v>139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0.14346590909090909</v>
      </c>
      <c r="S181" s="7">
        <f>+AV_PLAN[[#This Row],[TERMINO PLAN ACUMULADO]]/$G$471</f>
        <v>0.25142045454545453</v>
      </c>
      <c r="T181" s="7">
        <f t="shared" si="5"/>
        <v>5.3977272727272728E-2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101</v>
      </c>
      <c r="F182">
        <v>1</v>
      </c>
      <c r="G182">
        <v>178</v>
      </c>
      <c r="H182">
        <v>0</v>
      </c>
      <c r="I182">
        <v>38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0.452914798206278</v>
      </c>
      <c r="M182" s="4">
        <f>IFERROR(AV_PLAN[[#This Row],[TERMINO REAL ACUMULADO]]/AV_PLAN[[#This Row],[TERMINO PLAN ACUMULADO]],"")</f>
        <v>0.21348314606741572</v>
      </c>
      <c r="N182">
        <f>+AV_PLAN[[#This Row],[PLAN ACUMULADO]]-AV_PLAN[[#This Row],[INICIO REAL ACUMULADO]]</f>
        <v>122</v>
      </c>
      <c r="O182">
        <f>+AV_PLAN[[#This Row],[TERMINO PLAN ACUMULADO]]-AV_PLAN[[#This Row],[TERMINO REAL ACUMULADO]]</f>
        <v>140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0.14346590909090909</v>
      </c>
      <c r="S182" s="7">
        <f>+AV_PLAN[[#This Row],[TERMINO PLAN ACUMULADO]]/$G$471</f>
        <v>0.25284090909090912</v>
      </c>
      <c r="T182" s="7">
        <f t="shared" si="5"/>
        <v>5.3977272727272728E-2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101</v>
      </c>
      <c r="F183">
        <v>2</v>
      </c>
      <c r="G183">
        <v>180</v>
      </c>
      <c r="H183">
        <v>0</v>
      </c>
      <c r="I183">
        <v>38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0.452914798206278</v>
      </c>
      <c r="M183" s="4">
        <f>IFERROR(AV_PLAN[[#This Row],[TERMINO REAL ACUMULADO]]/AV_PLAN[[#This Row],[TERMINO PLAN ACUMULADO]],"")</f>
        <v>0.21111111111111111</v>
      </c>
      <c r="N183">
        <f>+AV_PLAN[[#This Row],[PLAN ACUMULADO]]-AV_PLAN[[#This Row],[INICIO REAL ACUMULADO]]</f>
        <v>122</v>
      </c>
      <c r="O183">
        <f>+AV_PLAN[[#This Row],[TERMINO PLAN ACUMULADO]]-AV_PLAN[[#This Row],[TERMINO REAL ACUMULADO]]</f>
        <v>142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0.14346590909090909</v>
      </c>
      <c r="S183" s="7">
        <f>+AV_PLAN[[#This Row],[TERMINO PLAN ACUMULADO]]/$G$471</f>
        <v>0.25568181818181818</v>
      </c>
      <c r="T183" s="7">
        <f t="shared" si="5"/>
        <v>5.3977272727272728E-2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101</v>
      </c>
      <c r="F184">
        <v>1</v>
      </c>
      <c r="G184">
        <v>181</v>
      </c>
      <c r="H184">
        <v>0</v>
      </c>
      <c r="I184">
        <v>38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0.44888888888888889</v>
      </c>
      <c r="M184" s="4">
        <f>IFERROR(AV_PLAN[[#This Row],[TERMINO REAL ACUMULADO]]/AV_PLAN[[#This Row],[TERMINO PLAN ACUMULADO]],"")</f>
        <v>0.20994475138121546</v>
      </c>
      <c r="N184">
        <f>+AV_PLAN[[#This Row],[PLAN ACUMULADO]]-AV_PLAN[[#This Row],[INICIO REAL ACUMULADO]]</f>
        <v>124</v>
      </c>
      <c r="O184">
        <f>+AV_PLAN[[#This Row],[TERMINO PLAN ACUMULADO]]-AV_PLAN[[#This Row],[TERMINO REAL ACUMULADO]]</f>
        <v>143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0.14346590909090909</v>
      </c>
      <c r="S184" s="7">
        <f>+AV_PLAN[[#This Row],[TERMINO PLAN ACUMULADO]]/$G$471</f>
        <v>0.25710227272727271</v>
      </c>
      <c r="T184" s="7">
        <f t="shared" si="5"/>
        <v>5.3977272727272728E-2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101</v>
      </c>
      <c r="F185">
        <v>2</v>
      </c>
      <c r="G185">
        <v>183</v>
      </c>
      <c r="H185">
        <v>0</v>
      </c>
      <c r="I185">
        <v>38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0.44298245614035087</v>
      </c>
      <c r="M185" s="4">
        <f>IFERROR(AV_PLAN[[#This Row],[TERMINO REAL ACUMULADO]]/AV_PLAN[[#This Row],[TERMINO PLAN ACUMULADO]],"")</f>
        <v>0.20765027322404372</v>
      </c>
      <c r="N185">
        <f>+AV_PLAN[[#This Row],[PLAN ACUMULADO]]-AV_PLAN[[#This Row],[INICIO REAL ACUMULADO]]</f>
        <v>127</v>
      </c>
      <c r="O185">
        <f>+AV_PLAN[[#This Row],[TERMINO PLAN ACUMULADO]]-AV_PLAN[[#This Row],[TERMINO REAL ACUMULADO]]</f>
        <v>145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0.14346590909090909</v>
      </c>
      <c r="S185" s="7">
        <f>+AV_PLAN[[#This Row],[TERMINO PLAN ACUMULADO]]/$G$471</f>
        <v>0.25994318181818182</v>
      </c>
      <c r="T185" s="7">
        <f t="shared" si="5"/>
        <v>5.3977272727272728E-2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101</v>
      </c>
      <c r="F186">
        <v>2</v>
      </c>
      <c r="G186">
        <v>185</v>
      </c>
      <c r="H186">
        <v>0</v>
      </c>
      <c r="I186">
        <v>38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0.43913043478260871</v>
      </c>
      <c r="M186" s="4">
        <f>IFERROR(AV_PLAN[[#This Row],[TERMINO REAL ACUMULADO]]/AV_PLAN[[#This Row],[TERMINO PLAN ACUMULADO]],"")</f>
        <v>0.20540540540540542</v>
      </c>
      <c r="N186">
        <f>+AV_PLAN[[#This Row],[PLAN ACUMULADO]]-AV_PLAN[[#This Row],[INICIO REAL ACUMULADO]]</f>
        <v>129</v>
      </c>
      <c r="O186">
        <f>+AV_PLAN[[#This Row],[TERMINO PLAN ACUMULADO]]-AV_PLAN[[#This Row],[TERMINO REAL ACUMULADO]]</f>
        <v>147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0.14346590909090909</v>
      </c>
      <c r="S186" s="7">
        <f>+AV_PLAN[[#This Row],[TERMINO PLAN ACUMULADO]]/$G$471</f>
        <v>0.26278409090909088</v>
      </c>
      <c r="T186" s="7">
        <f t="shared" si="5"/>
        <v>5.3977272727272728E-2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101</v>
      </c>
      <c r="F187">
        <v>3</v>
      </c>
      <c r="G187">
        <v>188</v>
      </c>
      <c r="H187">
        <v>0</v>
      </c>
      <c r="I187">
        <v>38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0.4334763948497854</v>
      </c>
      <c r="M187" s="4">
        <f>IFERROR(AV_PLAN[[#This Row],[TERMINO REAL ACUMULADO]]/AV_PLAN[[#This Row],[TERMINO PLAN ACUMULADO]],"")</f>
        <v>0.20212765957446807</v>
      </c>
      <c r="N187">
        <f>+AV_PLAN[[#This Row],[PLAN ACUMULADO]]-AV_PLAN[[#This Row],[INICIO REAL ACUMULADO]]</f>
        <v>132</v>
      </c>
      <c r="O187">
        <f>+AV_PLAN[[#This Row],[TERMINO PLAN ACUMULADO]]-AV_PLAN[[#This Row],[TERMINO REAL ACUMULADO]]</f>
        <v>150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0.14346590909090909</v>
      </c>
      <c r="S187" s="7">
        <f>+AV_PLAN[[#This Row],[TERMINO PLAN ACUMULADO]]/$G$471</f>
        <v>0.26704545454545453</v>
      </c>
      <c r="T187" s="7">
        <f t="shared" si="5"/>
        <v>5.3977272727272728E-2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101</v>
      </c>
      <c r="F188">
        <v>1</v>
      </c>
      <c r="G188">
        <v>189</v>
      </c>
      <c r="H188">
        <v>0</v>
      </c>
      <c r="I188">
        <v>38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0.4297872340425532</v>
      </c>
      <c r="M188" s="4">
        <f>IFERROR(AV_PLAN[[#This Row],[TERMINO REAL ACUMULADO]]/AV_PLAN[[#This Row],[TERMINO PLAN ACUMULADO]],"")</f>
        <v>0.20105820105820105</v>
      </c>
      <c r="N188">
        <f>+AV_PLAN[[#This Row],[PLAN ACUMULADO]]-AV_PLAN[[#This Row],[INICIO REAL ACUMULADO]]</f>
        <v>134</v>
      </c>
      <c r="O188">
        <f>+AV_PLAN[[#This Row],[TERMINO PLAN ACUMULADO]]-AV_PLAN[[#This Row],[TERMINO REAL ACUMULADO]]</f>
        <v>151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0.14346590909090909</v>
      </c>
      <c r="S188" s="7">
        <f>+AV_PLAN[[#This Row],[TERMINO PLAN ACUMULADO]]/$G$471</f>
        <v>0.26846590909090912</v>
      </c>
      <c r="T188" s="7">
        <f t="shared" si="5"/>
        <v>5.3977272727272728E-2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101</v>
      </c>
      <c r="F189">
        <v>2</v>
      </c>
      <c r="G189">
        <v>191</v>
      </c>
      <c r="H189">
        <v>0</v>
      </c>
      <c r="I189">
        <v>38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0.4297872340425532</v>
      </c>
      <c r="M189" s="4">
        <f>IFERROR(AV_PLAN[[#This Row],[TERMINO REAL ACUMULADO]]/AV_PLAN[[#This Row],[TERMINO PLAN ACUMULADO]],"")</f>
        <v>0.19895287958115182</v>
      </c>
      <c r="N189">
        <f>+AV_PLAN[[#This Row],[PLAN ACUMULADO]]-AV_PLAN[[#This Row],[INICIO REAL ACUMULADO]]</f>
        <v>134</v>
      </c>
      <c r="O189">
        <f>+AV_PLAN[[#This Row],[TERMINO PLAN ACUMULADO]]-AV_PLAN[[#This Row],[TERMINO REAL ACUMULADO]]</f>
        <v>153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0.14346590909090909</v>
      </c>
      <c r="S189" s="7">
        <f>+AV_PLAN[[#This Row],[TERMINO PLAN ACUMULADO]]/$G$471</f>
        <v>0.27130681818181818</v>
      </c>
      <c r="T189" s="7">
        <f t="shared" si="5"/>
        <v>5.3977272727272728E-2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101</v>
      </c>
      <c r="F190">
        <v>1</v>
      </c>
      <c r="G190">
        <v>192</v>
      </c>
      <c r="H190">
        <v>0</v>
      </c>
      <c r="I190">
        <v>38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0.4297872340425532</v>
      </c>
      <c r="M190" s="4">
        <f>IFERROR(AV_PLAN[[#This Row],[TERMINO REAL ACUMULADO]]/AV_PLAN[[#This Row],[TERMINO PLAN ACUMULADO]],"")</f>
        <v>0.19791666666666666</v>
      </c>
      <c r="N190">
        <f>+AV_PLAN[[#This Row],[PLAN ACUMULADO]]-AV_PLAN[[#This Row],[INICIO REAL ACUMULADO]]</f>
        <v>134</v>
      </c>
      <c r="O190">
        <f>+AV_PLAN[[#This Row],[TERMINO PLAN ACUMULADO]]-AV_PLAN[[#This Row],[TERMINO REAL ACUMULADO]]</f>
        <v>154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0.14346590909090909</v>
      </c>
      <c r="S190" s="7">
        <f>+AV_PLAN[[#This Row],[TERMINO PLAN ACUMULADO]]/$G$471</f>
        <v>0.27272727272727271</v>
      </c>
      <c r="T190" s="7">
        <f t="shared" si="5"/>
        <v>5.3977272727272728E-2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101</v>
      </c>
      <c r="F191">
        <v>1</v>
      </c>
      <c r="G191">
        <v>193</v>
      </c>
      <c r="H191">
        <v>0</v>
      </c>
      <c r="I191">
        <v>38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0.42436974789915966</v>
      </c>
      <c r="M191" s="4">
        <f>IFERROR(AV_PLAN[[#This Row],[TERMINO REAL ACUMULADO]]/AV_PLAN[[#This Row],[TERMINO PLAN ACUMULADO]],"")</f>
        <v>0.19689119170984457</v>
      </c>
      <c r="N191">
        <f>+AV_PLAN[[#This Row],[PLAN ACUMULADO]]-AV_PLAN[[#This Row],[INICIO REAL ACUMULADO]]</f>
        <v>137</v>
      </c>
      <c r="O191">
        <f>+AV_PLAN[[#This Row],[TERMINO PLAN ACUMULADO]]-AV_PLAN[[#This Row],[TERMINO REAL ACUMULADO]]</f>
        <v>155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0.14346590909090909</v>
      </c>
      <c r="S191" s="7">
        <f>+AV_PLAN[[#This Row],[TERMINO PLAN ACUMULADO]]/$G$471</f>
        <v>0.27414772727272729</v>
      </c>
      <c r="T191" s="7">
        <f t="shared" si="5"/>
        <v>5.3977272727272728E-2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101</v>
      </c>
      <c r="F192">
        <v>2</v>
      </c>
      <c r="G192">
        <v>195</v>
      </c>
      <c r="H192">
        <v>0</v>
      </c>
      <c r="I192">
        <v>38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0.42083333333333334</v>
      </c>
      <c r="M192" s="4">
        <f>IFERROR(AV_PLAN[[#This Row],[TERMINO REAL ACUMULADO]]/AV_PLAN[[#This Row],[TERMINO PLAN ACUMULADO]],"")</f>
        <v>0.19487179487179487</v>
      </c>
      <c r="N192">
        <f>+AV_PLAN[[#This Row],[PLAN ACUMULADO]]-AV_PLAN[[#This Row],[INICIO REAL ACUMULADO]]</f>
        <v>139</v>
      </c>
      <c r="O192">
        <f>+AV_PLAN[[#This Row],[TERMINO PLAN ACUMULADO]]-AV_PLAN[[#This Row],[TERMINO REAL ACUMULADO]]</f>
        <v>157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0.14346590909090909</v>
      </c>
      <c r="S192" s="7">
        <f>+AV_PLAN[[#This Row],[TERMINO PLAN ACUMULADO]]/$G$471</f>
        <v>0.27698863636363635</v>
      </c>
      <c r="T192" s="7">
        <f t="shared" si="5"/>
        <v>5.3977272727272728E-2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101</v>
      </c>
      <c r="F193">
        <v>3</v>
      </c>
      <c r="G193">
        <v>198</v>
      </c>
      <c r="H193">
        <v>0</v>
      </c>
      <c r="I193">
        <v>38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0.41563786008230452</v>
      </c>
      <c r="M193" s="4">
        <f>IFERROR(AV_PLAN[[#This Row],[TERMINO REAL ACUMULADO]]/AV_PLAN[[#This Row],[TERMINO PLAN ACUMULADO]],"")</f>
        <v>0.19191919191919191</v>
      </c>
      <c r="N193">
        <f>+AV_PLAN[[#This Row],[PLAN ACUMULADO]]-AV_PLAN[[#This Row],[INICIO REAL ACUMULADO]]</f>
        <v>142</v>
      </c>
      <c r="O193">
        <f>+AV_PLAN[[#This Row],[TERMINO PLAN ACUMULADO]]-AV_PLAN[[#This Row],[TERMINO REAL ACUMULADO]]</f>
        <v>160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0.14346590909090909</v>
      </c>
      <c r="S193" s="7">
        <f>+AV_PLAN[[#This Row],[TERMINO PLAN ACUMULADO]]/$G$471</f>
        <v>0.28125</v>
      </c>
      <c r="T193" s="7">
        <f t="shared" si="5"/>
        <v>5.3977272727272728E-2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101</v>
      </c>
      <c r="F194">
        <v>2</v>
      </c>
      <c r="G194">
        <v>200</v>
      </c>
      <c r="H194">
        <v>0</v>
      </c>
      <c r="I194">
        <v>38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0.41224489795918368</v>
      </c>
      <c r="M194" s="4">
        <f>IFERROR(AV_PLAN[[#This Row],[TERMINO REAL ACUMULADO]]/AV_PLAN[[#This Row],[TERMINO PLAN ACUMULADO]],"")</f>
        <v>0.19</v>
      </c>
      <c r="N194">
        <f>+AV_PLAN[[#This Row],[PLAN ACUMULADO]]-AV_PLAN[[#This Row],[INICIO REAL ACUMULADO]]</f>
        <v>144</v>
      </c>
      <c r="O194">
        <f>+AV_PLAN[[#This Row],[TERMINO PLAN ACUMULADO]]-AV_PLAN[[#This Row],[TERMINO REAL ACUMULADO]]</f>
        <v>162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0.14346590909090909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5.3977272727272728E-2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101</v>
      </c>
      <c r="F195">
        <v>1</v>
      </c>
      <c r="G195">
        <v>201</v>
      </c>
      <c r="H195">
        <v>0</v>
      </c>
      <c r="I195">
        <v>38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0.40725806451612906</v>
      </c>
      <c r="M195" s="4">
        <f>IFERROR(AV_PLAN[[#This Row],[TERMINO REAL ACUMULADO]]/AV_PLAN[[#This Row],[TERMINO PLAN ACUMULADO]],"")</f>
        <v>0.1890547263681592</v>
      </c>
      <c r="N195">
        <f>+AV_PLAN[[#This Row],[PLAN ACUMULADO]]-AV_PLAN[[#This Row],[INICIO REAL ACUMULADO]]</f>
        <v>147</v>
      </c>
      <c r="O195">
        <f>+AV_PLAN[[#This Row],[TERMINO PLAN ACUMULADO]]-AV_PLAN[[#This Row],[TERMINO REAL ACUMULADO]]</f>
        <v>163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0.14346590909090909</v>
      </c>
      <c r="S195" s="7">
        <f>+AV_PLAN[[#This Row],[TERMINO PLAN ACUMULADO]]/$G$471</f>
        <v>0.28551136363636365</v>
      </c>
      <c r="T195" s="7">
        <f t="shared" si="7"/>
        <v>5.3977272727272728E-2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101</v>
      </c>
      <c r="F196">
        <v>2</v>
      </c>
      <c r="G196">
        <v>203</v>
      </c>
      <c r="H196">
        <v>0</v>
      </c>
      <c r="I196">
        <v>38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0.40725806451612906</v>
      </c>
      <c r="M196" s="4">
        <f>IFERROR(AV_PLAN[[#This Row],[TERMINO REAL ACUMULADO]]/AV_PLAN[[#This Row],[TERMINO PLAN ACUMULADO]],"")</f>
        <v>0.18719211822660098</v>
      </c>
      <c r="N196">
        <f>+AV_PLAN[[#This Row],[PLAN ACUMULADO]]-AV_PLAN[[#This Row],[INICIO REAL ACUMULADO]]</f>
        <v>147</v>
      </c>
      <c r="O196">
        <f>+AV_PLAN[[#This Row],[TERMINO PLAN ACUMULADO]]-AV_PLAN[[#This Row],[TERMINO REAL ACUMULADO]]</f>
        <v>165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0.14346590909090909</v>
      </c>
      <c r="S196" s="7">
        <f>+AV_PLAN[[#This Row],[TERMINO PLAN ACUMULADO]]/$G$471</f>
        <v>0.28835227272727271</v>
      </c>
      <c r="T196" s="7">
        <f t="shared" si="7"/>
        <v>5.3977272727272728E-2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101</v>
      </c>
      <c r="F197">
        <v>3</v>
      </c>
      <c r="G197">
        <v>206</v>
      </c>
      <c r="H197">
        <v>0</v>
      </c>
      <c r="I197">
        <v>38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0.40725806451612906</v>
      </c>
      <c r="M197" s="4">
        <f>IFERROR(AV_PLAN[[#This Row],[TERMINO REAL ACUMULADO]]/AV_PLAN[[#This Row],[TERMINO PLAN ACUMULADO]],"")</f>
        <v>0.18446601941747573</v>
      </c>
      <c r="N197">
        <f>+AV_PLAN[[#This Row],[PLAN ACUMULADO]]-AV_PLAN[[#This Row],[INICIO REAL ACUMULADO]]</f>
        <v>147</v>
      </c>
      <c r="O197">
        <f>+AV_PLAN[[#This Row],[TERMINO PLAN ACUMULADO]]-AV_PLAN[[#This Row],[TERMINO REAL ACUMULADO]]</f>
        <v>168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0.14346590909090909</v>
      </c>
      <c r="S197" s="7">
        <f>+AV_PLAN[[#This Row],[TERMINO PLAN ACUMULADO]]/$G$471</f>
        <v>0.29261363636363635</v>
      </c>
      <c r="T197" s="7">
        <f t="shared" si="7"/>
        <v>5.3977272727272728E-2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101</v>
      </c>
      <c r="F198">
        <v>0</v>
      </c>
      <c r="G198">
        <v>206</v>
      </c>
      <c r="H198">
        <v>0</v>
      </c>
      <c r="I198">
        <v>38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0.40400000000000003</v>
      </c>
      <c r="M198" s="4">
        <f>IFERROR(AV_PLAN[[#This Row],[TERMINO REAL ACUMULADO]]/AV_PLAN[[#This Row],[TERMINO PLAN ACUMULADO]],"")</f>
        <v>0.18446601941747573</v>
      </c>
      <c r="N198">
        <f>+AV_PLAN[[#This Row],[PLAN ACUMULADO]]-AV_PLAN[[#This Row],[INICIO REAL ACUMULADO]]</f>
        <v>149</v>
      </c>
      <c r="O198">
        <f>+AV_PLAN[[#This Row],[TERMINO PLAN ACUMULADO]]-AV_PLAN[[#This Row],[TERMINO REAL ACUMULADO]]</f>
        <v>168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0.14346590909090909</v>
      </c>
      <c r="S198" s="7">
        <f>+AV_PLAN[[#This Row],[TERMINO PLAN ACUMULADO]]/$G$471</f>
        <v>0.29261363636363635</v>
      </c>
      <c r="T198" s="7">
        <f t="shared" si="7"/>
        <v>5.3977272727272728E-2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101</v>
      </c>
      <c r="F199">
        <v>2</v>
      </c>
      <c r="G199">
        <v>208</v>
      </c>
      <c r="H199">
        <v>0</v>
      </c>
      <c r="I199">
        <v>38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0.39920948616600793</v>
      </c>
      <c r="M199" s="4">
        <f>IFERROR(AV_PLAN[[#This Row],[TERMINO REAL ACUMULADO]]/AV_PLAN[[#This Row],[TERMINO PLAN ACUMULADO]],"")</f>
        <v>0.18269230769230768</v>
      </c>
      <c r="N199">
        <f>+AV_PLAN[[#This Row],[PLAN ACUMULADO]]-AV_PLAN[[#This Row],[INICIO REAL ACUMULADO]]</f>
        <v>152</v>
      </c>
      <c r="O199">
        <f>+AV_PLAN[[#This Row],[TERMINO PLAN ACUMULADO]]-AV_PLAN[[#This Row],[TERMINO REAL ACUMULADO]]</f>
        <v>170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0.14346590909090909</v>
      </c>
      <c r="S199" s="7">
        <f>+AV_PLAN[[#This Row],[TERMINO PLAN ACUMULADO]]/$G$471</f>
        <v>0.29545454545454547</v>
      </c>
      <c r="T199" s="7">
        <f t="shared" si="7"/>
        <v>5.3977272727272728E-2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101</v>
      </c>
      <c r="F200">
        <v>2</v>
      </c>
      <c r="G200">
        <v>210</v>
      </c>
      <c r="H200">
        <v>0</v>
      </c>
      <c r="I200">
        <v>38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0.39453125</v>
      </c>
      <c r="M200" s="4">
        <f>IFERROR(AV_PLAN[[#This Row],[TERMINO REAL ACUMULADO]]/AV_PLAN[[#This Row],[TERMINO PLAN ACUMULADO]],"")</f>
        <v>0.18095238095238095</v>
      </c>
      <c r="N200">
        <f>+AV_PLAN[[#This Row],[PLAN ACUMULADO]]-AV_PLAN[[#This Row],[INICIO REAL ACUMULADO]]</f>
        <v>155</v>
      </c>
      <c r="O200">
        <f>+AV_PLAN[[#This Row],[TERMINO PLAN ACUMULADO]]-AV_PLAN[[#This Row],[TERMINO REAL ACUMULADO]]</f>
        <v>172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0.14346590909090909</v>
      </c>
      <c r="S200" s="7">
        <f>+AV_PLAN[[#This Row],[TERMINO PLAN ACUMULADO]]/$G$471</f>
        <v>0.29829545454545453</v>
      </c>
      <c r="T200" s="7">
        <f t="shared" si="7"/>
        <v>5.3977272727272728E-2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101</v>
      </c>
      <c r="F201">
        <v>3</v>
      </c>
      <c r="G201">
        <v>213</v>
      </c>
      <c r="H201">
        <v>0</v>
      </c>
      <c r="I201">
        <v>38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0.38996138996138996</v>
      </c>
      <c r="M201" s="4">
        <f>IFERROR(AV_PLAN[[#This Row],[TERMINO REAL ACUMULADO]]/AV_PLAN[[#This Row],[TERMINO PLAN ACUMULADO]],"")</f>
        <v>0.17840375586854459</v>
      </c>
      <c r="N201">
        <f>+AV_PLAN[[#This Row],[PLAN ACUMULADO]]-AV_PLAN[[#This Row],[INICIO REAL ACUMULADO]]</f>
        <v>158</v>
      </c>
      <c r="O201">
        <f>+AV_PLAN[[#This Row],[TERMINO PLAN ACUMULADO]]-AV_PLAN[[#This Row],[TERMINO REAL ACUMULADO]]</f>
        <v>175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0.14346590909090909</v>
      </c>
      <c r="S201" s="7">
        <f>+AV_PLAN[[#This Row],[TERMINO PLAN ACUMULADO]]/$G$471</f>
        <v>0.30255681818181818</v>
      </c>
      <c r="T201" s="7">
        <f t="shared" si="7"/>
        <v>5.3977272727272728E-2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101</v>
      </c>
      <c r="F202">
        <v>0</v>
      </c>
      <c r="G202">
        <v>213</v>
      </c>
      <c r="H202">
        <v>0</v>
      </c>
      <c r="I202">
        <v>38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0.38549618320610685</v>
      </c>
      <c r="M202" s="4">
        <f>IFERROR(AV_PLAN[[#This Row],[TERMINO REAL ACUMULADO]]/AV_PLAN[[#This Row],[TERMINO PLAN ACUMULADO]],"")</f>
        <v>0.17840375586854459</v>
      </c>
      <c r="N202">
        <f>+AV_PLAN[[#This Row],[PLAN ACUMULADO]]-AV_PLAN[[#This Row],[INICIO REAL ACUMULADO]]</f>
        <v>161</v>
      </c>
      <c r="O202">
        <f>+AV_PLAN[[#This Row],[TERMINO PLAN ACUMULADO]]-AV_PLAN[[#This Row],[TERMINO REAL ACUMULADO]]</f>
        <v>175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0.14346590909090909</v>
      </c>
      <c r="S202" s="7">
        <f>+AV_PLAN[[#This Row],[TERMINO PLAN ACUMULADO]]/$G$471</f>
        <v>0.30255681818181818</v>
      </c>
      <c r="T202" s="7">
        <f t="shared" si="7"/>
        <v>5.3977272727272728E-2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101</v>
      </c>
      <c r="F203">
        <v>2</v>
      </c>
      <c r="G203">
        <v>215</v>
      </c>
      <c r="H203">
        <v>0</v>
      </c>
      <c r="I203">
        <v>38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0.38549618320610685</v>
      </c>
      <c r="M203" s="4">
        <f>IFERROR(AV_PLAN[[#This Row],[TERMINO REAL ACUMULADO]]/AV_PLAN[[#This Row],[TERMINO PLAN ACUMULADO]],"")</f>
        <v>0.17674418604651163</v>
      </c>
      <c r="N203">
        <f>+AV_PLAN[[#This Row],[PLAN ACUMULADO]]-AV_PLAN[[#This Row],[INICIO REAL ACUMULADO]]</f>
        <v>161</v>
      </c>
      <c r="O203">
        <f>+AV_PLAN[[#This Row],[TERMINO PLAN ACUMULADO]]-AV_PLAN[[#This Row],[TERMINO REAL ACUMULADO]]</f>
        <v>177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0.14346590909090909</v>
      </c>
      <c r="S203" s="7">
        <f>+AV_PLAN[[#This Row],[TERMINO PLAN ACUMULADO]]/$G$471</f>
        <v>0.30539772727272729</v>
      </c>
      <c r="T203" s="7">
        <f t="shared" si="7"/>
        <v>5.3977272727272728E-2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101</v>
      </c>
      <c r="F204">
        <v>3</v>
      </c>
      <c r="G204">
        <v>218</v>
      </c>
      <c r="H204">
        <v>0</v>
      </c>
      <c r="I204">
        <v>38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0.38549618320610685</v>
      </c>
      <c r="M204" s="4">
        <f>IFERROR(AV_PLAN[[#This Row],[TERMINO REAL ACUMULADO]]/AV_PLAN[[#This Row],[TERMINO PLAN ACUMULADO]],"")</f>
        <v>0.1743119266055046</v>
      </c>
      <c r="N204">
        <f>+AV_PLAN[[#This Row],[PLAN ACUMULADO]]-AV_PLAN[[#This Row],[INICIO REAL ACUMULADO]]</f>
        <v>161</v>
      </c>
      <c r="O204">
        <f>+AV_PLAN[[#This Row],[TERMINO PLAN ACUMULADO]]-AV_PLAN[[#This Row],[TERMINO REAL ACUMULADO]]</f>
        <v>180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0.14346590909090909</v>
      </c>
      <c r="S204" s="7">
        <f>+AV_PLAN[[#This Row],[TERMINO PLAN ACUMULADO]]/$G$471</f>
        <v>0.30965909090909088</v>
      </c>
      <c r="T204" s="7">
        <f t="shared" si="7"/>
        <v>5.3977272727272728E-2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101</v>
      </c>
      <c r="F205">
        <v>1</v>
      </c>
      <c r="G205">
        <v>219</v>
      </c>
      <c r="H205">
        <v>0</v>
      </c>
      <c r="I205">
        <v>38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0.38113207547169814</v>
      </c>
      <c r="M205" s="4">
        <f>IFERROR(AV_PLAN[[#This Row],[TERMINO REAL ACUMULADO]]/AV_PLAN[[#This Row],[TERMINO PLAN ACUMULADO]],"")</f>
        <v>0.17351598173515981</v>
      </c>
      <c r="N205">
        <f>+AV_PLAN[[#This Row],[PLAN ACUMULADO]]-AV_PLAN[[#This Row],[INICIO REAL ACUMULADO]]</f>
        <v>164</v>
      </c>
      <c r="O205">
        <f>+AV_PLAN[[#This Row],[TERMINO PLAN ACUMULADO]]-AV_PLAN[[#This Row],[TERMINO REAL ACUMULADO]]</f>
        <v>181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0.14346590909090909</v>
      </c>
      <c r="S205" s="7">
        <f>+AV_PLAN[[#This Row],[TERMINO PLAN ACUMULADO]]/$G$471</f>
        <v>0.31107954545454547</v>
      </c>
      <c r="T205" s="7">
        <f t="shared" si="7"/>
        <v>5.3977272727272728E-2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101</v>
      </c>
      <c r="F206">
        <v>1</v>
      </c>
      <c r="G206">
        <v>220</v>
      </c>
      <c r="H206">
        <v>0</v>
      </c>
      <c r="I206">
        <v>38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0.37686567164179102</v>
      </c>
      <c r="M206" s="4">
        <f>IFERROR(AV_PLAN[[#This Row],[TERMINO REAL ACUMULADO]]/AV_PLAN[[#This Row],[TERMINO PLAN ACUMULADO]],"")</f>
        <v>0.17272727272727273</v>
      </c>
      <c r="N206">
        <f>+AV_PLAN[[#This Row],[PLAN ACUMULADO]]-AV_PLAN[[#This Row],[INICIO REAL ACUMULADO]]</f>
        <v>167</v>
      </c>
      <c r="O206">
        <f>+AV_PLAN[[#This Row],[TERMINO PLAN ACUMULADO]]-AV_PLAN[[#This Row],[TERMINO REAL ACUMULADO]]</f>
        <v>182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0.14346590909090909</v>
      </c>
      <c r="S206" s="7">
        <f>+AV_PLAN[[#This Row],[TERMINO PLAN ACUMULADO]]/$G$471</f>
        <v>0.3125</v>
      </c>
      <c r="T206" s="7">
        <f t="shared" si="7"/>
        <v>5.3977272727272728E-2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101</v>
      </c>
      <c r="F207">
        <v>3</v>
      </c>
      <c r="G207">
        <v>223</v>
      </c>
      <c r="H207">
        <v>0</v>
      </c>
      <c r="I207">
        <v>38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0.37269372693726938</v>
      </c>
      <c r="M207" s="4">
        <f>IFERROR(AV_PLAN[[#This Row],[TERMINO REAL ACUMULADO]]/AV_PLAN[[#This Row],[TERMINO PLAN ACUMULADO]],"")</f>
        <v>0.17040358744394618</v>
      </c>
      <c r="N207">
        <f>+AV_PLAN[[#This Row],[PLAN ACUMULADO]]-AV_PLAN[[#This Row],[INICIO REAL ACUMULADO]]</f>
        <v>170</v>
      </c>
      <c r="O207">
        <f>+AV_PLAN[[#This Row],[TERMINO PLAN ACUMULADO]]-AV_PLAN[[#This Row],[TERMINO REAL ACUMULADO]]</f>
        <v>185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0.14346590909090909</v>
      </c>
      <c r="S207" s="7">
        <f>+AV_PLAN[[#This Row],[TERMINO PLAN ACUMULADO]]/$G$471</f>
        <v>0.31676136363636365</v>
      </c>
      <c r="T207" s="7">
        <f t="shared" si="7"/>
        <v>5.3977272727272728E-2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101</v>
      </c>
      <c r="F208">
        <v>2</v>
      </c>
      <c r="G208">
        <v>225</v>
      </c>
      <c r="H208">
        <v>0</v>
      </c>
      <c r="I208">
        <v>38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0.36861313868613138</v>
      </c>
      <c r="M208" s="4">
        <f>IFERROR(AV_PLAN[[#This Row],[TERMINO REAL ACUMULADO]]/AV_PLAN[[#This Row],[TERMINO PLAN ACUMULADO]],"")</f>
        <v>0.16888888888888889</v>
      </c>
      <c r="N208">
        <f>+AV_PLAN[[#This Row],[PLAN ACUMULADO]]-AV_PLAN[[#This Row],[INICIO REAL ACUMULADO]]</f>
        <v>173</v>
      </c>
      <c r="O208">
        <f>+AV_PLAN[[#This Row],[TERMINO PLAN ACUMULADO]]-AV_PLAN[[#This Row],[TERMINO REAL ACUMULADO]]</f>
        <v>187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0.14346590909090909</v>
      </c>
      <c r="S208" s="7">
        <f>+AV_PLAN[[#This Row],[TERMINO PLAN ACUMULADO]]/$G$471</f>
        <v>0.31960227272727271</v>
      </c>
      <c r="T208" s="7">
        <f t="shared" si="7"/>
        <v>5.3977272727272728E-2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101</v>
      </c>
      <c r="F209">
        <v>1</v>
      </c>
      <c r="G209">
        <v>226</v>
      </c>
      <c r="H209">
        <v>0</v>
      </c>
      <c r="I209">
        <v>38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0.36462093862815886</v>
      </c>
      <c r="M209" s="4">
        <f>IFERROR(AV_PLAN[[#This Row],[TERMINO REAL ACUMULADO]]/AV_PLAN[[#This Row],[TERMINO PLAN ACUMULADO]],"")</f>
        <v>0.16814159292035399</v>
      </c>
      <c r="N209">
        <f>+AV_PLAN[[#This Row],[PLAN ACUMULADO]]-AV_PLAN[[#This Row],[INICIO REAL ACUMULADO]]</f>
        <v>176</v>
      </c>
      <c r="O209">
        <f>+AV_PLAN[[#This Row],[TERMINO PLAN ACUMULADO]]-AV_PLAN[[#This Row],[TERMINO REAL ACUMULADO]]</f>
        <v>188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0.14346590909090909</v>
      </c>
      <c r="S209" s="7">
        <f>+AV_PLAN[[#This Row],[TERMINO PLAN ACUMULADO]]/$G$471</f>
        <v>0.32102272727272729</v>
      </c>
      <c r="T209" s="7">
        <f t="shared" si="7"/>
        <v>5.3977272727272728E-2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101</v>
      </c>
      <c r="F210">
        <v>1</v>
      </c>
      <c r="G210">
        <v>227</v>
      </c>
      <c r="H210">
        <v>0</v>
      </c>
      <c r="I210">
        <v>38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0.36462093862815886</v>
      </c>
      <c r="M210" s="4">
        <f>IFERROR(AV_PLAN[[#This Row],[TERMINO REAL ACUMULADO]]/AV_PLAN[[#This Row],[TERMINO PLAN ACUMULADO]],"")</f>
        <v>0.16740088105726872</v>
      </c>
      <c r="N210">
        <f>+AV_PLAN[[#This Row],[PLAN ACUMULADO]]-AV_PLAN[[#This Row],[INICIO REAL ACUMULADO]]</f>
        <v>176</v>
      </c>
      <c r="O210">
        <f>+AV_PLAN[[#This Row],[TERMINO PLAN ACUMULADO]]-AV_PLAN[[#This Row],[TERMINO REAL ACUMULADO]]</f>
        <v>189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0.14346590909090909</v>
      </c>
      <c r="S210" s="7">
        <f>+AV_PLAN[[#This Row],[TERMINO PLAN ACUMULADO]]/$G$471</f>
        <v>0.32244318181818182</v>
      </c>
      <c r="T210" s="7">
        <f t="shared" si="7"/>
        <v>5.3977272727272728E-2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101</v>
      </c>
      <c r="F211">
        <v>4</v>
      </c>
      <c r="G211">
        <v>231</v>
      </c>
      <c r="H211">
        <v>0</v>
      </c>
      <c r="I211">
        <v>38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0.36462093862815886</v>
      </c>
      <c r="M211" s="4">
        <f>IFERROR(AV_PLAN[[#This Row],[TERMINO REAL ACUMULADO]]/AV_PLAN[[#This Row],[TERMINO PLAN ACUMULADO]],"")</f>
        <v>0.16450216450216451</v>
      </c>
      <c r="N211">
        <f>+AV_PLAN[[#This Row],[PLAN ACUMULADO]]-AV_PLAN[[#This Row],[INICIO REAL ACUMULADO]]</f>
        <v>176</v>
      </c>
      <c r="O211">
        <f>+AV_PLAN[[#This Row],[TERMINO PLAN ACUMULADO]]-AV_PLAN[[#This Row],[TERMINO REAL ACUMULADO]]</f>
        <v>193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0.14346590909090909</v>
      </c>
      <c r="S211" s="7">
        <f>+AV_PLAN[[#This Row],[TERMINO PLAN ACUMULADO]]/$G$471</f>
        <v>0.328125</v>
      </c>
      <c r="T211" s="7">
        <f t="shared" si="7"/>
        <v>5.3977272727272728E-2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101</v>
      </c>
      <c r="F212">
        <v>1</v>
      </c>
      <c r="G212">
        <v>232</v>
      </c>
      <c r="H212">
        <v>0</v>
      </c>
      <c r="I212">
        <v>38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0.36071428571428571</v>
      </c>
      <c r="M212" s="4">
        <f>IFERROR(AV_PLAN[[#This Row],[TERMINO REAL ACUMULADO]]/AV_PLAN[[#This Row],[TERMINO PLAN ACUMULADO]],"")</f>
        <v>0.16379310344827586</v>
      </c>
      <c r="N212">
        <f>+AV_PLAN[[#This Row],[PLAN ACUMULADO]]-AV_PLAN[[#This Row],[INICIO REAL ACUMULADO]]</f>
        <v>179</v>
      </c>
      <c r="O212">
        <f>+AV_PLAN[[#This Row],[TERMINO PLAN ACUMULADO]]-AV_PLAN[[#This Row],[TERMINO REAL ACUMULADO]]</f>
        <v>194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0.14346590909090909</v>
      </c>
      <c r="S212" s="7">
        <f>+AV_PLAN[[#This Row],[TERMINO PLAN ACUMULADO]]/$G$471</f>
        <v>0.32954545454545453</v>
      </c>
      <c r="T212" s="7">
        <f t="shared" si="7"/>
        <v>5.3977272727272728E-2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101</v>
      </c>
      <c r="F213">
        <v>1</v>
      </c>
      <c r="G213">
        <v>233</v>
      </c>
      <c r="H213">
        <v>0</v>
      </c>
      <c r="I213">
        <v>38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0.35689045936395758</v>
      </c>
      <c r="M213" s="4">
        <f>IFERROR(AV_PLAN[[#This Row],[TERMINO REAL ACUMULADO]]/AV_PLAN[[#This Row],[TERMINO PLAN ACUMULADO]],"")</f>
        <v>0.1630901287553648</v>
      </c>
      <c r="N213">
        <f>+AV_PLAN[[#This Row],[PLAN ACUMULADO]]-AV_PLAN[[#This Row],[INICIO REAL ACUMULADO]]</f>
        <v>182</v>
      </c>
      <c r="O213">
        <f>+AV_PLAN[[#This Row],[TERMINO PLAN ACUMULADO]]-AV_PLAN[[#This Row],[TERMINO REAL ACUMULADO]]</f>
        <v>195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0.14346590909090909</v>
      </c>
      <c r="S213" s="7">
        <f>+AV_PLAN[[#This Row],[TERMINO PLAN ACUMULADO]]/$G$471</f>
        <v>0.33096590909090912</v>
      </c>
      <c r="T213" s="7">
        <f t="shared" si="7"/>
        <v>5.3977272727272728E-2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101</v>
      </c>
      <c r="F214">
        <v>2</v>
      </c>
      <c r="G214">
        <v>235</v>
      </c>
      <c r="H214">
        <v>0</v>
      </c>
      <c r="I214">
        <v>38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0.35689045936395758</v>
      </c>
      <c r="M214" s="4">
        <f>IFERROR(AV_PLAN[[#This Row],[TERMINO REAL ACUMULADO]]/AV_PLAN[[#This Row],[TERMINO PLAN ACUMULADO]],"")</f>
        <v>0.16170212765957448</v>
      </c>
      <c r="N214">
        <f>+AV_PLAN[[#This Row],[PLAN ACUMULADO]]-AV_PLAN[[#This Row],[INICIO REAL ACUMULADO]]</f>
        <v>182</v>
      </c>
      <c r="O214">
        <f>+AV_PLAN[[#This Row],[TERMINO PLAN ACUMULADO]]-AV_PLAN[[#This Row],[TERMINO REAL ACUMULADO]]</f>
        <v>197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0.14346590909090909</v>
      </c>
      <c r="S214" s="7">
        <f>+AV_PLAN[[#This Row],[TERMINO PLAN ACUMULADO]]/$G$471</f>
        <v>0.33380681818181818</v>
      </c>
      <c r="T214" s="7">
        <f t="shared" si="7"/>
        <v>5.3977272727272728E-2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101</v>
      </c>
      <c r="F215">
        <v>3</v>
      </c>
      <c r="G215">
        <v>238</v>
      </c>
      <c r="H215">
        <v>0</v>
      </c>
      <c r="I215">
        <v>38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0.35689045936395758</v>
      </c>
      <c r="M215" s="4">
        <f>IFERROR(AV_PLAN[[#This Row],[TERMINO REAL ACUMULADO]]/AV_PLAN[[#This Row],[TERMINO PLAN ACUMULADO]],"")</f>
        <v>0.15966386554621848</v>
      </c>
      <c r="N215">
        <f>+AV_PLAN[[#This Row],[PLAN ACUMULADO]]-AV_PLAN[[#This Row],[INICIO REAL ACUMULADO]]</f>
        <v>182</v>
      </c>
      <c r="O215">
        <f>+AV_PLAN[[#This Row],[TERMINO PLAN ACUMULADO]]-AV_PLAN[[#This Row],[TERMINO REAL ACUMULADO]]</f>
        <v>200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0.14346590909090909</v>
      </c>
      <c r="S215" s="7">
        <f>+AV_PLAN[[#This Row],[TERMINO PLAN ACUMULADO]]/$G$471</f>
        <v>0.33806818181818182</v>
      </c>
      <c r="T215" s="7">
        <f t="shared" si="7"/>
        <v>5.3977272727272728E-2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101</v>
      </c>
      <c r="F216">
        <v>1</v>
      </c>
      <c r="G216">
        <v>239</v>
      </c>
      <c r="H216">
        <v>0</v>
      </c>
      <c r="I216">
        <v>38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0.35689045936395758</v>
      </c>
      <c r="M216" s="4">
        <f>IFERROR(AV_PLAN[[#This Row],[TERMINO REAL ACUMULADO]]/AV_PLAN[[#This Row],[TERMINO PLAN ACUMULADO]],"")</f>
        <v>0.15899581589958159</v>
      </c>
      <c r="N216">
        <f>+AV_PLAN[[#This Row],[PLAN ACUMULADO]]-AV_PLAN[[#This Row],[INICIO REAL ACUMULADO]]</f>
        <v>182</v>
      </c>
      <c r="O216">
        <f>+AV_PLAN[[#This Row],[TERMINO PLAN ACUMULADO]]-AV_PLAN[[#This Row],[TERMINO REAL ACUMULADO]]</f>
        <v>201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0.14346590909090909</v>
      </c>
      <c r="S216" s="7">
        <f>+AV_PLAN[[#This Row],[TERMINO PLAN ACUMULADO]]/$G$471</f>
        <v>0.33948863636363635</v>
      </c>
      <c r="T216" s="7">
        <f t="shared" si="7"/>
        <v>5.3977272727272728E-2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101</v>
      </c>
      <c r="F217">
        <v>1</v>
      </c>
      <c r="G217">
        <v>240</v>
      </c>
      <c r="H217">
        <v>0</v>
      </c>
      <c r="I217">
        <v>38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0.35689045936395758</v>
      </c>
      <c r="M217" s="4">
        <f>IFERROR(AV_PLAN[[#This Row],[TERMINO REAL ACUMULADO]]/AV_PLAN[[#This Row],[TERMINO PLAN ACUMULADO]],"")</f>
        <v>0.15833333333333333</v>
      </c>
      <c r="N217">
        <f>+AV_PLAN[[#This Row],[PLAN ACUMULADO]]-AV_PLAN[[#This Row],[INICIO REAL ACUMULADO]]</f>
        <v>182</v>
      </c>
      <c r="O217">
        <f>+AV_PLAN[[#This Row],[TERMINO PLAN ACUMULADO]]-AV_PLAN[[#This Row],[TERMINO REAL ACUMULADO]]</f>
        <v>202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0.14346590909090909</v>
      </c>
      <c r="S217" s="7">
        <f>+AV_PLAN[[#This Row],[TERMINO PLAN ACUMULADO]]/$G$471</f>
        <v>0.34090909090909088</v>
      </c>
      <c r="T217" s="7">
        <f t="shared" si="7"/>
        <v>5.3977272727272728E-2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101</v>
      </c>
      <c r="F218">
        <v>3</v>
      </c>
      <c r="G218">
        <v>243</v>
      </c>
      <c r="H218">
        <v>0</v>
      </c>
      <c r="I218">
        <v>38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0.35689045936395758</v>
      </c>
      <c r="M218" s="4">
        <f>IFERROR(AV_PLAN[[#This Row],[TERMINO REAL ACUMULADO]]/AV_PLAN[[#This Row],[TERMINO PLAN ACUMULADO]],"")</f>
        <v>0.15637860082304528</v>
      </c>
      <c r="N218">
        <f>+AV_PLAN[[#This Row],[PLAN ACUMULADO]]-AV_PLAN[[#This Row],[INICIO REAL ACUMULADO]]</f>
        <v>182</v>
      </c>
      <c r="O218">
        <f>+AV_PLAN[[#This Row],[TERMINO PLAN ACUMULADO]]-AV_PLAN[[#This Row],[TERMINO REAL ACUMULADO]]</f>
        <v>205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0.14346590909090909</v>
      </c>
      <c r="S218" s="7">
        <f>+AV_PLAN[[#This Row],[TERMINO PLAN ACUMULADO]]/$G$471</f>
        <v>0.34517045454545453</v>
      </c>
      <c r="T218" s="7">
        <f t="shared" si="7"/>
        <v>5.3977272727272728E-2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101</v>
      </c>
      <c r="F219">
        <v>2</v>
      </c>
      <c r="G219">
        <v>245</v>
      </c>
      <c r="H219">
        <v>0</v>
      </c>
      <c r="I219">
        <v>38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0.35314685314685312</v>
      </c>
      <c r="M219" s="4">
        <f>IFERROR(AV_PLAN[[#This Row],[TERMINO REAL ACUMULADO]]/AV_PLAN[[#This Row],[TERMINO PLAN ACUMULADO]],"")</f>
        <v>0.15510204081632653</v>
      </c>
      <c r="N219">
        <f>+AV_PLAN[[#This Row],[PLAN ACUMULADO]]-AV_PLAN[[#This Row],[INICIO REAL ACUMULADO]]</f>
        <v>185</v>
      </c>
      <c r="O219">
        <f>+AV_PLAN[[#This Row],[TERMINO PLAN ACUMULADO]]-AV_PLAN[[#This Row],[TERMINO REAL ACUMULADO]]</f>
        <v>207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0.14346590909090909</v>
      </c>
      <c r="S219" s="7">
        <f>+AV_PLAN[[#This Row],[TERMINO PLAN ACUMULADO]]/$G$471</f>
        <v>0.34801136363636365</v>
      </c>
      <c r="T219" s="7">
        <f t="shared" si="7"/>
        <v>5.3977272727272728E-2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101</v>
      </c>
      <c r="F220">
        <v>1</v>
      </c>
      <c r="G220">
        <v>246</v>
      </c>
      <c r="H220">
        <v>0</v>
      </c>
      <c r="I220">
        <v>38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0.34948096885813151</v>
      </c>
      <c r="M220" s="4">
        <f>IFERROR(AV_PLAN[[#This Row],[TERMINO REAL ACUMULADO]]/AV_PLAN[[#This Row],[TERMINO PLAN ACUMULADO]],"")</f>
        <v>0.15447154471544716</v>
      </c>
      <c r="N220">
        <f>+AV_PLAN[[#This Row],[PLAN ACUMULADO]]-AV_PLAN[[#This Row],[INICIO REAL ACUMULADO]]</f>
        <v>188</v>
      </c>
      <c r="O220">
        <f>+AV_PLAN[[#This Row],[TERMINO PLAN ACUMULADO]]-AV_PLAN[[#This Row],[TERMINO REAL ACUMULADO]]</f>
        <v>208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0.14346590909090909</v>
      </c>
      <c r="S220" s="7">
        <f>+AV_PLAN[[#This Row],[TERMINO PLAN ACUMULADO]]/$G$471</f>
        <v>0.34943181818181818</v>
      </c>
      <c r="T220" s="7">
        <f t="shared" si="7"/>
        <v>5.3977272727272728E-2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101</v>
      </c>
      <c r="F221">
        <v>2</v>
      </c>
      <c r="G221">
        <v>248</v>
      </c>
      <c r="H221">
        <v>0</v>
      </c>
      <c r="I221">
        <v>38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0.3458904109589041</v>
      </c>
      <c r="M221" s="4">
        <f>IFERROR(AV_PLAN[[#This Row],[TERMINO REAL ACUMULADO]]/AV_PLAN[[#This Row],[TERMINO PLAN ACUMULADO]],"")</f>
        <v>0.15322580645161291</v>
      </c>
      <c r="N221">
        <f>+AV_PLAN[[#This Row],[PLAN ACUMULADO]]-AV_PLAN[[#This Row],[INICIO REAL ACUMULADO]]</f>
        <v>191</v>
      </c>
      <c r="O221">
        <f>+AV_PLAN[[#This Row],[TERMINO PLAN ACUMULADO]]-AV_PLAN[[#This Row],[TERMINO REAL ACUMULADO]]</f>
        <v>210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0.14346590909090909</v>
      </c>
      <c r="S221" s="7">
        <f>+AV_PLAN[[#This Row],[TERMINO PLAN ACUMULADO]]/$G$471</f>
        <v>0.35227272727272729</v>
      </c>
      <c r="T221" s="7">
        <f t="shared" si="7"/>
        <v>5.3977272727272728E-2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101</v>
      </c>
      <c r="F222">
        <v>3</v>
      </c>
      <c r="G222">
        <v>251</v>
      </c>
      <c r="H222">
        <v>0</v>
      </c>
      <c r="I222">
        <v>38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0.34237288135593219</v>
      </c>
      <c r="M222" s="4">
        <f>IFERROR(AV_PLAN[[#This Row],[TERMINO REAL ACUMULADO]]/AV_PLAN[[#This Row],[TERMINO PLAN ACUMULADO]],"")</f>
        <v>0.15139442231075698</v>
      </c>
      <c r="N222">
        <f>+AV_PLAN[[#This Row],[PLAN ACUMULADO]]-AV_PLAN[[#This Row],[INICIO REAL ACUMULADO]]</f>
        <v>194</v>
      </c>
      <c r="O222">
        <f>+AV_PLAN[[#This Row],[TERMINO PLAN ACUMULADO]]-AV_PLAN[[#This Row],[TERMINO REAL ACUMULADO]]</f>
        <v>213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0.14346590909090909</v>
      </c>
      <c r="S222" s="7">
        <f>+AV_PLAN[[#This Row],[TERMINO PLAN ACUMULADO]]/$G$471</f>
        <v>0.35653409090909088</v>
      </c>
      <c r="T222" s="7">
        <f t="shared" si="7"/>
        <v>5.3977272727272728E-2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101</v>
      </c>
      <c r="F223">
        <v>2</v>
      </c>
      <c r="G223">
        <v>253</v>
      </c>
      <c r="H223">
        <v>0</v>
      </c>
      <c r="I223">
        <v>38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0.33892617449664431</v>
      </c>
      <c r="M223" s="4">
        <f>IFERROR(AV_PLAN[[#This Row],[TERMINO REAL ACUMULADO]]/AV_PLAN[[#This Row],[TERMINO PLAN ACUMULADO]],"")</f>
        <v>0.15019762845849802</v>
      </c>
      <c r="N223">
        <f>+AV_PLAN[[#This Row],[PLAN ACUMULADO]]-AV_PLAN[[#This Row],[INICIO REAL ACUMULADO]]</f>
        <v>197</v>
      </c>
      <c r="O223">
        <f>+AV_PLAN[[#This Row],[TERMINO PLAN ACUMULADO]]-AV_PLAN[[#This Row],[TERMINO REAL ACUMULADO]]</f>
        <v>215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0.14346590909090909</v>
      </c>
      <c r="S223" s="7">
        <f>+AV_PLAN[[#This Row],[TERMINO PLAN ACUMULADO]]/$G$471</f>
        <v>0.359375</v>
      </c>
      <c r="T223" s="7">
        <f t="shared" si="7"/>
        <v>5.3977272727272728E-2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101</v>
      </c>
      <c r="F224">
        <v>0</v>
      </c>
      <c r="G224">
        <v>253</v>
      </c>
      <c r="H224">
        <v>0</v>
      </c>
      <c r="I224">
        <v>38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0.33892617449664431</v>
      </c>
      <c r="M224" s="4">
        <f>IFERROR(AV_PLAN[[#This Row],[TERMINO REAL ACUMULADO]]/AV_PLAN[[#This Row],[TERMINO PLAN ACUMULADO]],"")</f>
        <v>0.15019762845849802</v>
      </c>
      <c r="N224">
        <f>+AV_PLAN[[#This Row],[PLAN ACUMULADO]]-AV_PLAN[[#This Row],[INICIO REAL ACUMULADO]]</f>
        <v>197</v>
      </c>
      <c r="O224">
        <f>+AV_PLAN[[#This Row],[TERMINO PLAN ACUMULADO]]-AV_PLAN[[#This Row],[TERMINO REAL ACUMULADO]]</f>
        <v>215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0.14346590909090909</v>
      </c>
      <c r="S224" s="7">
        <f>+AV_PLAN[[#This Row],[TERMINO PLAN ACUMULADO]]/$G$471</f>
        <v>0.359375</v>
      </c>
      <c r="T224" s="7">
        <f t="shared" si="7"/>
        <v>5.3977272727272728E-2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101</v>
      </c>
      <c r="F225">
        <v>4</v>
      </c>
      <c r="G225">
        <v>257</v>
      </c>
      <c r="H225">
        <v>0</v>
      </c>
      <c r="I225">
        <v>38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0.33892617449664431</v>
      </c>
      <c r="M225" s="4">
        <f>IFERROR(AV_PLAN[[#This Row],[TERMINO REAL ACUMULADO]]/AV_PLAN[[#This Row],[TERMINO PLAN ACUMULADO]],"")</f>
        <v>0.14785992217898833</v>
      </c>
      <c r="N225">
        <f>+AV_PLAN[[#This Row],[PLAN ACUMULADO]]-AV_PLAN[[#This Row],[INICIO REAL ACUMULADO]]</f>
        <v>197</v>
      </c>
      <c r="O225">
        <f>+AV_PLAN[[#This Row],[TERMINO PLAN ACUMULADO]]-AV_PLAN[[#This Row],[TERMINO REAL ACUMULADO]]</f>
        <v>219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0.14346590909090909</v>
      </c>
      <c r="S225" s="7">
        <f>+AV_PLAN[[#This Row],[TERMINO PLAN ACUMULADO]]/$G$471</f>
        <v>0.36505681818181818</v>
      </c>
      <c r="T225" s="7">
        <f t="shared" si="7"/>
        <v>5.3977272727272728E-2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101</v>
      </c>
      <c r="F226">
        <v>1</v>
      </c>
      <c r="G226">
        <v>258</v>
      </c>
      <c r="H226">
        <v>0</v>
      </c>
      <c r="I226">
        <v>38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0.33554817275747506</v>
      </c>
      <c r="M226" s="4">
        <f>IFERROR(AV_PLAN[[#This Row],[TERMINO REAL ACUMULADO]]/AV_PLAN[[#This Row],[TERMINO PLAN ACUMULADO]],"")</f>
        <v>0.14728682170542637</v>
      </c>
      <c r="N226">
        <f>+AV_PLAN[[#This Row],[PLAN ACUMULADO]]-AV_PLAN[[#This Row],[INICIO REAL ACUMULADO]]</f>
        <v>200</v>
      </c>
      <c r="O226">
        <f>+AV_PLAN[[#This Row],[TERMINO PLAN ACUMULADO]]-AV_PLAN[[#This Row],[TERMINO REAL ACUMULADO]]</f>
        <v>220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0.14346590909090909</v>
      </c>
      <c r="S226" s="7">
        <f>+AV_PLAN[[#This Row],[TERMINO PLAN ACUMULADO]]/$G$471</f>
        <v>0.36647727272727271</v>
      </c>
      <c r="T226" s="7">
        <f t="shared" si="7"/>
        <v>5.3977272727272728E-2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101</v>
      </c>
      <c r="F227">
        <v>1</v>
      </c>
      <c r="G227">
        <v>259</v>
      </c>
      <c r="H227">
        <v>0</v>
      </c>
      <c r="I227">
        <v>38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0.33223684210526316</v>
      </c>
      <c r="M227" s="4">
        <f>IFERROR(AV_PLAN[[#This Row],[TERMINO REAL ACUMULADO]]/AV_PLAN[[#This Row],[TERMINO PLAN ACUMULADO]],"")</f>
        <v>0.14671814671814673</v>
      </c>
      <c r="N227">
        <f>+AV_PLAN[[#This Row],[PLAN ACUMULADO]]-AV_PLAN[[#This Row],[INICIO REAL ACUMULADO]]</f>
        <v>203</v>
      </c>
      <c r="O227">
        <f>+AV_PLAN[[#This Row],[TERMINO PLAN ACUMULADO]]-AV_PLAN[[#This Row],[TERMINO REAL ACUMULADO]]</f>
        <v>221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0.14346590909090909</v>
      </c>
      <c r="S227" s="7">
        <f>+AV_PLAN[[#This Row],[TERMINO PLAN ACUMULADO]]/$G$471</f>
        <v>0.36789772727272729</v>
      </c>
      <c r="T227" s="7">
        <f t="shared" si="7"/>
        <v>5.3977272727272728E-2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101</v>
      </c>
      <c r="F228">
        <v>3</v>
      </c>
      <c r="G228">
        <v>262</v>
      </c>
      <c r="H228">
        <v>0</v>
      </c>
      <c r="I228">
        <v>38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0.3289902280130293</v>
      </c>
      <c r="M228" s="4">
        <f>IFERROR(AV_PLAN[[#This Row],[TERMINO REAL ACUMULADO]]/AV_PLAN[[#This Row],[TERMINO PLAN ACUMULADO]],"")</f>
        <v>0.14503816793893129</v>
      </c>
      <c r="N228">
        <f>+AV_PLAN[[#This Row],[PLAN ACUMULADO]]-AV_PLAN[[#This Row],[INICIO REAL ACUMULADO]]</f>
        <v>206</v>
      </c>
      <c r="O228">
        <f>+AV_PLAN[[#This Row],[TERMINO PLAN ACUMULADO]]-AV_PLAN[[#This Row],[TERMINO REAL ACUMULADO]]</f>
        <v>224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0.14346590909090909</v>
      </c>
      <c r="S228" s="7">
        <f>+AV_PLAN[[#This Row],[TERMINO PLAN ACUMULADO]]/$G$471</f>
        <v>0.37215909090909088</v>
      </c>
      <c r="T228" s="7">
        <f t="shared" si="7"/>
        <v>5.3977272727272728E-2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101</v>
      </c>
      <c r="F229">
        <v>3</v>
      </c>
      <c r="G229">
        <v>265</v>
      </c>
      <c r="H229">
        <v>0</v>
      </c>
      <c r="I229">
        <v>38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0.32580645161290323</v>
      </c>
      <c r="M229" s="4">
        <f>IFERROR(AV_PLAN[[#This Row],[TERMINO REAL ACUMULADO]]/AV_PLAN[[#This Row],[TERMINO PLAN ACUMULADO]],"")</f>
        <v>0.14339622641509434</v>
      </c>
      <c r="N229">
        <f>+AV_PLAN[[#This Row],[PLAN ACUMULADO]]-AV_PLAN[[#This Row],[INICIO REAL ACUMULADO]]</f>
        <v>209</v>
      </c>
      <c r="O229">
        <f>+AV_PLAN[[#This Row],[TERMINO PLAN ACUMULADO]]-AV_PLAN[[#This Row],[TERMINO REAL ACUMULADO]]</f>
        <v>227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0.14346590909090909</v>
      </c>
      <c r="S229" s="7">
        <f>+AV_PLAN[[#This Row],[TERMINO PLAN ACUMULADO]]/$G$471</f>
        <v>0.37642045454545453</v>
      </c>
      <c r="T229" s="7">
        <f t="shared" si="7"/>
        <v>5.3977272727272728E-2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101</v>
      </c>
      <c r="F230">
        <v>2</v>
      </c>
      <c r="G230">
        <v>267</v>
      </c>
      <c r="H230">
        <v>0</v>
      </c>
      <c r="I230">
        <v>38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0.32268370607028751</v>
      </c>
      <c r="M230" s="4">
        <f>IFERROR(AV_PLAN[[#This Row],[TERMINO REAL ACUMULADO]]/AV_PLAN[[#This Row],[TERMINO PLAN ACUMULADO]],"")</f>
        <v>0.14232209737827714</v>
      </c>
      <c r="N230">
        <f>+AV_PLAN[[#This Row],[PLAN ACUMULADO]]-AV_PLAN[[#This Row],[INICIO REAL ACUMULADO]]</f>
        <v>212</v>
      </c>
      <c r="O230">
        <f>+AV_PLAN[[#This Row],[TERMINO PLAN ACUMULADO]]-AV_PLAN[[#This Row],[TERMINO REAL ACUMULADO]]</f>
        <v>229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0.14346590909090909</v>
      </c>
      <c r="S230" s="7">
        <f>+AV_PLAN[[#This Row],[TERMINO PLAN ACUMULADO]]/$G$471</f>
        <v>0.37926136363636365</v>
      </c>
      <c r="T230" s="7">
        <f t="shared" si="7"/>
        <v>5.3977272727272728E-2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101</v>
      </c>
      <c r="F231">
        <v>2</v>
      </c>
      <c r="G231">
        <v>269</v>
      </c>
      <c r="H231">
        <v>0</v>
      </c>
      <c r="I231">
        <v>38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0.32268370607028751</v>
      </c>
      <c r="M231" s="4">
        <f>IFERROR(AV_PLAN[[#This Row],[TERMINO REAL ACUMULADO]]/AV_PLAN[[#This Row],[TERMINO PLAN ACUMULADO]],"")</f>
        <v>0.14126394052044611</v>
      </c>
      <c r="N231">
        <f>+AV_PLAN[[#This Row],[PLAN ACUMULADO]]-AV_PLAN[[#This Row],[INICIO REAL ACUMULADO]]</f>
        <v>212</v>
      </c>
      <c r="O231">
        <f>+AV_PLAN[[#This Row],[TERMINO PLAN ACUMULADO]]-AV_PLAN[[#This Row],[TERMINO REAL ACUMULADO]]</f>
        <v>231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0.14346590909090909</v>
      </c>
      <c r="S231" s="7">
        <f>+AV_PLAN[[#This Row],[TERMINO PLAN ACUMULADO]]/$G$471</f>
        <v>0.38210227272727271</v>
      </c>
      <c r="T231" s="7">
        <f t="shared" si="7"/>
        <v>5.3977272727272728E-2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101</v>
      </c>
      <c r="F232">
        <v>2</v>
      </c>
      <c r="G232">
        <v>271</v>
      </c>
      <c r="H232">
        <v>0</v>
      </c>
      <c r="I232">
        <v>38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0.32268370607028751</v>
      </c>
      <c r="M232" s="4">
        <f>IFERROR(AV_PLAN[[#This Row],[TERMINO REAL ACUMULADO]]/AV_PLAN[[#This Row],[TERMINO PLAN ACUMULADO]],"")</f>
        <v>0.14022140221402213</v>
      </c>
      <c r="N232">
        <f>+AV_PLAN[[#This Row],[PLAN ACUMULADO]]-AV_PLAN[[#This Row],[INICIO REAL ACUMULADO]]</f>
        <v>212</v>
      </c>
      <c r="O232">
        <f>+AV_PLAN[[#This Row],[TERMINO PLAN ACUMULADO]]-AV_PLAN[[#This Row],[TERMINO REAL ACUMULADO]]</f>
        <v>233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0.14346590909090909</v>
      </c>
      <c r="S232" s="7">
        <f>+AV_PLAN[[#This Row],[TERMINO PLAN ACUMULADO]]/$G$471</f>
        <v>0.38494318181818182</v>
      </c>
      <c r="T232" s="7">
        <f t="shared" si="7"/>
        <v>5.3977272727272728E-2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101</v>
      </c>
      <c r="F233">
        <v>1</v>
      </c>
      <c r="G233">
        <v>272</v>
      </c>
      <c r="H233">
        <v>0</v>
      </c>
      <c r="I233">
        <v>38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0.31962025316455694</v>
      </c>
      <c r="M233" s="4">
        <f>IFERROR(AV_PLAN[[#This Row],[TERMINO REAL ACUMULADO]]/AV_PLAN[[#This Row],[TERMINO PLAN ACUMULADO]],"")</f>
        <v>0.13970588235294118</v>
      </c>
      <c r="N233">
        <f>+AV_PLAN[[#This Row],[PLAN ACUMULADO]]-AV_PLAN[[#This Row],[INICIO REAL ACUMULADO]]</f>
        <v>215</v>
      </c>
      <c r="O233">
        <f>+AV_PLAN[[#This Row],[TERMINO PLAN ACUMULADO]]-AV_PLAN[[#This Row],[TERMINO REAL ACUMULADO]]</f>
        <v>234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0.14346590909090909</v>
      </c>
      <c r="S233" s="7">
        <f>+AV_PLAN[[#This Row],[TERMINO PLAN ACUMULADO]]/$G$471</f>
        <v>0.38636363636363635</v>
      </c>
      <c r="T233" s="7">
        <f t="shared" si="7"/>
        <v>5.3977272727272728E-2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101</v>
      </c>
      <c r="F234">
        <v>0</v>
      </c>
      <c r="G234">
        <v>272</v>
      </c>
      <c r="H234">
        <v>0</v>
      </c>
      <c r="I234">
        <v>38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0.31661442006269591</v>
      </c>
      <c r="M234" s="4">
        <f>IFERROR(AV_PLAN[[#This Row],[TERMINO REAL ACUMULADO]]/AV_PLAN[[#This Row],[TERMINO PLAN ACUMULADO]],"")</f>
        <v>0.13970588235294118</v>
      </c>
      <c r="N234">
        <f>+AV_PLAN[[#This Row],[PLAN ACUMULADO]]-AV_PLAN[[#This Row],[INICIO REAL ACUMULADO]]</f>
        <v>218</v>
      </c>
      <c r="O234">
        <f>+AV_PLAN[[#This Row],[TERMINO PLAN ACUMULADO]]-AV_PLAN[[#This Row],[TERMINO REAL ACUMULADO]]</f>
        <v>234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0.14346590909090909</v>
      </c>
      <c r="S234" s="7">
        <f>+AV_PLAN[[#This Row],[TERMINO PLAN ACUMULADO]]/$G$471</f>
        <v>0.38636363636363635</v>
      </c>
      <c r="T234" s="7">
        <f t="shared" si="7"/>
        <v>5.3977272727272728E-2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101</v>
      </c>
      <c r="F235">
        <v>1</v>
      </c>
      <c r="G235">
        <v>273</v>
      </c>
      <c r="H235">
        <v>0</v>
      </c>
      <c r="I235">
        <v>38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0.31366459627329191</v>
      </c>
      <c r="M235" s="4">
        <f>IFERROR(AV_PLAN[[#This Row],[TERMINO REAL ACUMULADO]]/AV_PLAN[[#This Row],[TERMINO PLAN ACUMULADO]],"")</f>
        <v>0.1391941391941392</v>
      </c>
      <c r="N235">
        <f>+AV_PLAN[[#This Row],[PLAN ACUMULADO]]-AV_PLAN[[#This Row],[INICIO REAL ACUMULADO]]</f>
        <v>221</v>
      </c>
      <c r="O235">
        <f>+AV_PLAN[[#This Row],[TERMINO PLAN ACUMULADO]]-AV_PLAN[[#This Row],[TERMINO REAL ACUMULADO]]</f>
        <v>235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0.14346590909090909</v>
      </c>
      <c r="S235" s="7">
        <f>+AV_PLAN[[#This Row],[TERMINO PLAN ACUMULADO]]/$G$471</f>
        <v>0.38778409090909088</v>
      </c>
      <c r="T235" s="7">
        <f t="shared" si="7"/>
        <v>5.3977272727272728E-2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101</v>
      </c>
      <c r="F236">
        <v>2</v>
      </c>
      <c r="G236">
        <v>275</v>
      </c>
      <c r="H236">
        <v>0</v>
      </c>
      <c r="I236">
        <v>38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0.31076923076923074</v>
      </c>
      <c r="M236" s="4">
        <f>IFERROR(AV_PLAN[[#This Row],[TERMINO REAL ACUMULADO]]/AV_PLAN[[#This Row],[TERMINO PLAN ACUMULADO]],"")</f>
        <v>0.13818181818181818</v>
      </c>
      <c r="N236">
        <f>+AV_PLAN[[#This Row],[PLAN ACUMULADO]]-AV_PLAN[[#This Row],[INICIO REAL ACUMULADO]]</f>
        <v>224</v>
      </c>
      <c r="O236">
        <f>+AV_PLAN[[#This Row],[TERMINO PLAN ACUMULADO]]-AV_PLAN[[#This Row],[TERMINO REAL ACUMULADO]]</f>
        <v>237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0.14346590909090909</v>
      </c>
      <c r="S236" s="7">
        <f>+AV_PLAN[[#This Row],[TERMINO PLAN ACUMULADO]]/$G$471</f>
        <v>0.390625</v>
      </c>
      <c r="T236" s="7">
        <f t="shared" si="7"/>
        <v>5.3977272727272728E-2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101</v>
      </c>
      <c r="F237">
        <v>2</v>
      </c>
      <c r="G237">
        <v>277</v>
      </c>
      <c r="H237">
        <v>0</v>
      </c>
      <c r="I237">
        <v>38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0.30792682926829268</v>
      </c>
      <c r="M237" s="4">
        <f>IFERROR(AV_PLAN[[#This Row],[TERMINO REAL ACUMULADO]]/AV_PLAN[[#This Row],[TERMINO PLAN ACUMULADO]],"")</f>
        <v>0.13718411552346571</v>
      </c>
      <c r="N237">
        <f>+AV_PLAN[[#This Row],[PLAN ACUMULADO]]-AV_PLAN[[#This Row],[INICIO REAL ACUMULADO]]</f>
        <v>227</v>
      </c>
      <c r="O237">
        <f>+AV_PLAN[[#This Row],[TERMINO PLAN ACUMULADO]]-AV_PLAN[[#This Row],[TERMINO REAL ACUMULADO]]</f>
        <v>239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0.14346590909090909</v>
      </c>
      <c r="S237" s="7">
        <f>+AV_PLAN[[#This Row],[TERMINO PLAN ACUMULADO]]/$G$471</f>
        <v>0.39346590909090912</v>
      </c>
      <c r="T237" s="7">
        <f t="shared" si="7"/>
        <v>5.3977272727272728E-2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101</v>
      </c>
      <c r="F238">
        <v>1</v>
      </c>
      <c r="G238">
        <v>278</v>
      </c>
      <c r="H238">
        <v>0</v>
      </c>
      <c r="I238">
        <v>38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0.30792682926829268</v>
      </c>
      <c r="M238" s="4">
        <f>IFERROR(AV_PLAN[[#This Row],[TERMINO REAL ACUMULADO]]/AV_PLAN[[#This Row],[TERMINO PLAN ACUMULADO]],"")</f>
        <v>0.1366906474820144</v>
      </c>
      <c r="N238">
        <f>+AV_PLAN[[#This Row],[PLAN ACUMULADO]]-AV_PLAN[[#This Row],[INICIO REAL ACUMULADO]]</f>
        <v>227</v>
      </c>
      <c r="O238">
        <f>+AV_PLAN[[#This Row],[TERMINO PLAN ACUMULADO]]-AV_PLAN[[#This Row],[TERMINO REAL ACUMULADO]]</f>
        <v>240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0.14346590909090909</v>
      </c>
      <c r="S238" s="7">
        <f>+AV_PLAN[[#This Row],[TERMINO PLAN ACUMULADO]]/$G$471</f>
        <v>0.39488636363636365</v>
      </c>
      <c r="T238" s="7">
        <f t="shared" si="7"/>
        <v>5.3977272727272728E-2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101</v>
      </c>
      <c r="F239">
        <v>3</v>
      </c>
      <c r="G239">
        <v>281</v>
      </c>
      <c r="H239">
        <v>0</v>
      </c>
      <c r="I239">
        <v>38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0.30792682926829268</v>
      </c>
      <c r="M239" s="4">
        <f>IFERROR(AV_PLAN[[#This Row],[TERMINO REAL ACUMULADO]]/AV_PLAN[[#This Row],[TERMINO PLAN ACUMULADO]],"")</f>
        <v>0.13523131672597866</v>
      </c>
      <c r="N239">
        <f>+AV_PLAN[[#This Row],[PLAN ACUMULADO]]-AV_PLAN[[#This Row],[INICIO REAL ACUMULADO]]</f>
        <v>227</v>
      </c>
      <c r="O239">
        <f>+AV_PLAN[[#This Row],[TERMINO PLAN ACUMULADO]]-AV_PLAN[[#This Row],[TERMINO REAL ACUMULADO]]</f>
        <v>243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0.14346590909090909</v>
      </c>
      <c r="S239" s="7">
        <f>+AV_PLAN[[#This Row],[TERMINO PLAN ACUMULADO]]/$G$471</f>
        <v>0.39914772727272729</v>
      </c>
      <c r="T239" s="7">
        <f t="shared" si="7"/>
        <v>5.3977272727272728E-2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101</v>
      </c>
      <c r="F240">
        <v>2</v>
      </c>
      <c r="G240">
        <v>283</v>
      </c>
      <c r="H240">
        <v>0</v>
      </c>
      <c r="I240">
        <v>38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0.30513595166163143</v>
      </c>
      <c r="M240" s="4">
        <f>IFERROR(AV_PLAN[[#This Row],[TERMINO REAL ACUMULADO]]/AV_PLAN[[#This Row],[TERMINO PLAN ACUMULADO]],"")</f>
        <v>0.13427561837455831</v>
      </c>
      <c r="N240">
        <f>+AV_PLAN[[#This Row],[PLAN ACUMULADO]]-AV_PLAN[[#This Row],[INICIO REAL ACUMULADO]]</f>
        <v>230</v>
      </c>
      <c r="O240">
        <f>+AV_PLAN[[#This Row],[TERMINO PLAN ACUMULADO]]-AV_PLAN[[#This Row],[TERMINO REAL ACUMULADO]]</f>
        <v>245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0.14346590909090909</v>
      </c>
      <c r="S240" s="7">
        <f>+AV_PLAN[[#This Row],[TERMINO PLAN ACUMULADO]]/$G$471</f>
        <v>0.40198863636363635</v>
      </c>
      <c r="T240" s="7">
        <f t="shared" si="7"/>
        <v>5.3977272727272728E-2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101</v>
      </c>
      <c r="F241">
        <v>1</v>
      </c>
      <c r="G241">
        <v>284</v>
      </c>
      <c r="H241">
        <v>0</v>
      </c>
      <c r="I241">
        <v>38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0.30239520958083832</v>
      </c>
      <c r="M241" s="4">
        <f>IFERROR(AV_PLAN[[#This Row],[TERMINO REAL ACUMULADO]]/AV_PLAN[[#This Row],[TERMINO PLAN ACUMULADO]],"")</f>
        <v>0.13380281690140844</v>
      </c>
      <c r="N241">
        <f>+AV_PLAN[[#This Row],[PLAN ACUMULADO]]-AV_PLAN[[#This Row],[INICIO REAL ACUMULADO]]</f>
        <v>233</v>
      </c>
      <c r="O241">
        <f>+AV_PLAN[[#This Row],[TERMINO PLAN ACUMULADO]]-AV_PLAN[[#This Row],[TERMINO REAL ACUMULADO]]</f>
        <v>246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0.14346590909090909</v>
      </c>
      <c r="S241" s="7">
        <f>+AV_PLAN[[#This Row],[TERMINO PLAN ACUMULADO]]/$G$471</f>
        <v>0.40340909090909088</v>
      </c>
      <c r="T241" s="7">
        <f t="shared" si="7"/>
        <v>5.3977272727272728E-2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101</v>
      </c>
      <c r="F242">
        <v>3</v>
      </c>
      <c r="G242">
        <v>287</v>
      </c>
      <c r="H242">
        <v>0</v>
      </c>
      <c r="I242">
        <v>38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0.29970326409495551</v>
      </c>
      <c r="M242" s="4">
        <f>IFERROR(AV_PLAN[[#This Row],[TERMINO REAL ACUMULADO]]/AV_PLAN[[#This Row],[TERMINO PLAN ACUMULADO]],"")</f>
        <v>0.13240418118466898</v>
      </c>
      <c r="N242">
        <f>+AV_PLAN[[#This Row],[PLAN ACUMULADO]]-AV_PLAN[[#This Row],[INICIO REAL ACUMULADO]]</f>
        <v>236</v>
      </c>
      <c r="O242">
        <f>+AV_PLAN[[#This Row],[TERMINO PLAN ACUMULADO]]-AV_PLAN[[#This Row],[TERMINO REAL ACUMULADO]]</f>
        <v>249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0.14346590909090909</v>
      </c>
      <c r="S242" s="7">
        <f>+AV_PLAN[[#This Row],[TERMINO PLAN ACUMULADO]]/$G$471</f>
        <v>0.40767045454545453</v>
      </c>
      <c r="T242" s="7">
        <f t="shared" si="7"/>
        <v>5.3977272727272728E-2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101</v>
      </c>
      <c r="F243">
        <v>4</v>
      </c>
      <c r="G243">
        <v>291</v>
      </c>
      <c r="H243">
        <v>0</v>
      </c>
      <c r="I243">
        <v>38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0.29705882352941176</v>
      </c>
      <c r="M243" s="4">
        <f>IFERROR(AV_PLAN[[#This Row],[TERMINO REAL ACUMULADO]]/AV_PLAN[[#This Row],[TERMINO PLAN ACUMULADO]],"")</f>
        <v>0.13058419243986255</v>
      </c>
      <c r="N243">
        <f>+AV_PLAN[[#This Row],[PLAN ACUMULADO]]-AV_PLAN[[#This Row],[INICIO REAL ACUMULADO]]</f>
        <v>239</v>
      </c>
      <c r="O243">
        <f>+AV_PLAN[[#This Row],[TERMINO PLAN ACUMULADO]]-AV_PLAN[[#This Row],[TERMINO REAL ACUMULADO]]</f>
        <v>253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0.14346590909090909</v>
      </c>
      <c r="S243" s="7">
        <f>+AV_PLAN[[#This Row],[TERMINO PLAN ACUMULADO]]/$G$471</f>
        <v>0.41335227272727271</v>
      </c>
      <c r="T243" s="7">
        <f t="shared" si="7"/>
        <v>5.3977272727272728E-2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101</v>
      </c>
      <c r="F244">
        <v>0</v>
      </c>
      <c r="G244">
        <v>291</v>
      </c>
      <c r="H244">
        <v>0</v>
      </c>
      <c r="I244">
        <v>38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0.29446064139941691</v>
      </c>
      <c r="M244" s="4">
        <f>IFERROR(AV_PLAN[[#This Row],[TERMINO REAL ACUMULADO]]/AV_PLAN[[#This Row],[TERMINO PLAN ACUMULADO]],"")</f>
        <v>0.13058419243986255</v>
      </c>
      <c r="N244">
        <f>+AV_PLAN[[#This Row],[PLAN ACUMULADO]]-AV_PLAN[[#This Row],[INICIO REAL ACUMULADO]]</f>
        <v>242</v>
      </c>
      <c r="O244">
        <f>+AV_PLAN[[#This Row],[TERMINO PLAN ACUMULADO]]-AV_PLAN[[#This Row],[TERMINO REAL ACUMULADO]]</f>
        <v>253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0.14346590909090909</v>
      </c>
      <c r="S244" s="7">
        <f>+AV_PLAN[[#This Row],[TERMINO PLAN ACUMULADO]]/$G$471</f>
        <v>0.41335227272727271</v>
      </c>
      <c r="T244" s="7">
        <f t="shared" si="7"/>
        <v>5.3977272727272728E-2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101</v>
      </c>
      <c r="F245">
        <v>0</v>
      </c>
      <c r="G245">
        <v>291</v>
      </c>
      <c r="H245">
        <v>0</v>
      </c>
      <c r="I245">
        <v>38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0.29446064139941691</v>
      </c>
      <c r="M245" s="4">
        <f>IFERROR(AV_PLAN[[#This Row],[TERMINO REAL ACUMULADO]]/AV_PLAN[[#This Row],[TERMINO PLAN ACUMULADO]],"")</f>
        <v>0.13058419243986255</v>
      </c>
      <c r="N245">
        <f>+AV_PLAN[[#This Row],[PLAN ACUMULADO]]-AV_PLAN[[#This Row],[INICIO REAL ACUMULADO]]</f>
        <v>242</v>
      </c>
      <c r="O245">
        <f>+AV_PLAN[[#This Row],[TERMINO PLAN ACUMULADO]]-AV_PLAN[[#This Row],[TERMINO REAL ACUMULADO]]</f>
        <v>253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0.14346590909090909</v>
      </c>
      <c r="S245" s="7">
        <f>+AV_PLAN[[#This Row],[TERMINO PLAN ACUMULADO]]/$G$471</f>
        <v>0.41335227272727271</v>
      </c>
      <c r="T245" s="7">
        <f t="shared" si="7"/>
        <v>5.3977272727272728E-2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101</v>
      </c>
      <c r="F246">
        <v>2</v>
      </c>
      <c r="G246">
        <v>293</v>
      </c>
      <c r="H246">
        <v>0</v>
      </c>
      <c r="I246">
        <v>38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0.29446064139941691</v>
      </c>
      <c r="M246" s="4">
        <f>IFERROR(AV_PLAN[[#This Row],[TERMINO REAL ACUMULADO]]/AV_PLAN[[#This Row],[TERMINO PLAN ACUMULADO]],"")</f>
        <v>0.12969283276450511</v>
      </c>
      <c r="N246">
        <f>+AV_PLAN[[#This Row],[PLAN ACUMULADO]]-AV_PLAN[[#This Row],[INICIO REAL ACUMULADO]]</f>
        <v>242</v>
      </c>
      <c r="O246">
        <f>+AV_PLAN[[#This Row],[TERMINO PLAN ACUMULADO]]-AV_PLAN[[#This Row],[TERMINO REAL ACUMULADO]]</f>
        <v>255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0.14346590909090909</v>
      </c>
      <c r="S246" s="7">
        <f>+AV_PLAN[[#This Row],[TERMINO PLAN ACUMULADO]]/$G$471</f>
        <v>0.41619318181818182</v>
      </c>
      <c r="T246" s="7">
        <f t="shared" si="7"/>
        <v>5.3977272727272728E-2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101</v>
      </c>
      <c r="F247">
        <v>1</v>
      </c>
      <c r="G247">
        <v>294</v>
      </c>
      <c r="H247">
        <v>0</v>
      </c>
      <c r="I247">
        <v>38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0.29190751445086704</v>
      </c>
      <c r="M247" s="4">
        <f>IFERROR(AV_PLAN[[#This Row],[TERMINO REAL ACUMULADO]]/AV_PLAN[[#This Row],[TERMINO PLAN ACUMULADO]],"")</f>
        <v>0.12925170068027211</v>
      </c>
      <c r="N247">
        <f>+AV_PLAN[[#This Row],[PLAN ACUMULADO]]-AV_PLAN[[#This Row],[INICIO REAL ACUMULADO]]</f>
        <v>245</v>
      </c>
      <c r="O247">
        <f>+AV_PLAN[[#This Row],[TERMINO PLAN ACUMULADO]]-AV_PLAN[[#This Row],[TERMINO REAL ACUMULADO]]</f>
        <v>256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0.14346590909090909</v>
      </c>
      <c r="S247" s="7">
        <f>+AV_PLAN[[#This Row],[TERMINO PLAN ACUMULADO]]/$G$471</f>
        <v>0.41761363636363635</v>
      </c>
      <c r="T247" s="7">
        <f t="shared" si="7"/>
        <v>5.3977272727272728E-2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101</v>
      </c>
      <c r="F248">
        <v>1</v>
      </c>
      <c r="G248">
        <v>295</v>
      </c>
      <c r="H248">
        <v>0</v>
      </c>
      <c r="I248">
        <v>38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0.28939828080229224</v>
      </c>
      <c r="M248" s="4">
        <f>IFERROR(AV_PLAN[[#This Row],[TERMINO REAL ACUMULADO]]/AV_PLAN[[#This Row],[TERMINO PLAN ACUMULADO]],"")</f>
        <v>0.12881355932203389</v>
      </c>
      <c r="N248">
        <f>+AV_PLAN[[#This Row],[PLAN ACUMULADO]]-AV_PLAN[[#This Row],[INICIO REAL ACUMULADO]]</f>
        <v>248</v>
      </c>
      <c r="O248">
        <f>+AV_PLAN[[#This Row],[TERMINO PLAN ACUMULADO]]-AV_PLAN[[#This Row],[TERMINO REAL ACUMULADO]]</f>
        <v>257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0.14346590909090909</v>
      </c>
      <c r="S248" s="7">
        <f>+AV_PLAN[[#This Row],[TERMINO PLAN ACUMULADO]]/$G$471</f>
        <v>0.41903409090909088</v>
      </c>
      <c r="T248" s="7">
        <f t="shared" si="7"/>
        <v>5.3977272727272728E-2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101</v>
      </c>
      <c r="F249">
        <v>3</v>
      </c>
      <c r="G249">
        <v>298</v>
      </c>
      <c r="H249">
        <v>0</v>
      </c>
      <c r="I249">
        <v>38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0.28693181818181818</v>
      </c>
      <c r="M249" s="4">
        <f>IFERROR(AV_PLAN[[#This Row],[TERMINO REAL ACUMULADO]]/AV_PLAN[[#This Row],[TERMINO PLAN ACUMULADO]],"")</f>
        <v>0.12751677852348994</v>
      </c>
      <c r="N249">
        <f>+AV_PLAN[[#This Row],[PLAN ACUMULADO]]-AV_PLAN[[#This Row],[INICIO REAL ACUMULADO]]</f>
        <v>251</v>
      </c>
      <c r="O249">
        <f>+AV_PLAN[[#This Row],[TERMINO PLAN ACUMULADO]]-AV_PLAN[[#This Row],[TERMINO REAL ACUMULADO]]</f>
        <v>260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0.14346590909090909</v>
      </c>
      <c r="S249" s="7">
        <f>+AV_PLAN[[#This Row],[TERMINO PLAN ACUMULADO]]/$G$471</f>
        <v>0.42329545454545453</v>
      </c>
      <c r="T249" s="7">
        <f t="shared" si="7"/>
        <v>5.3977272727272728E-2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101</v>
      </c>
      <c r="F250">
        <v>3</v>
      </c>
      <c r="G250">
        <v>301</v>
      </c>
      <c r="H250">
        <v>0</v>
      </c>
      <c r="I250">
        <v>38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0.28450704225352114</v>
      </c>
      <c r="M250" s="4">
        <f>IFERROR(AV_PLAN[[#This Row],[TERMINO REAL ACUMULADO]]/AV_PLAN[[#This Row],[TERMINO PLAN ACUMULADO]],"")</f>
        <v>0.12624584717607973</v>
      </c>
      <c r="N250">
        <f>+AV_PLAN[[#This Row],[PLAN ACUMULADO]]-AV_PLAN[[#This Row],[INICIO REAL ACUMULADO]]</f>
        <v>254</v>
      </c>
      <c r="O250">
        <f>+AV_PLAN[[#This Row],[TERMINO PLAN ACUMULADO]]-AV_PLAN[[#This Row],[TERMINO REAL ACUMULADO]]</f>
        <v>263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0.14346590909090909</v>
      </c>
      <c r="S250" s="7">
        <f>+AV_PLAN[[#This Row],[TERMINO PLAN ACUMULADO]]/$G$471</f>
        <v>0.42755681818181818</v>
      </c>
      <c r="T250" s="7">
        <f t="shared" si="7"/>
        <v>5.3977272727272728E-2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101</v>
      </c>
      <c r="F251">
        <v>2</v>
      </c>
      <c r="G251">
        <v>303</v>
      </c>
      <c r="H251">
        <v>0</v>
      </c>
      <c r="I251">
        <v>38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0.28212290502793297</v>
      </c>
      <c r="M251" s="4">
        <f>IFERROR(AV_PLAN[[#This Row],[TERMINO REAL ACUMULADO]]/AV_PLAN[[#This Row],[TERMINO PLAN ACUMULADO]],"")</f>
        <v>0.1254125412541254</v>
      </c>
      <c r="N251">
        <f>+AV_PLAN[[#This Row],[PLAN ACUMULADO]]-AV_PLAN[[#This Row],[INICIO REAL ACUMULADO]]</f>
        <v>257</v>
      </c>
      <c r="O251">
        <f>+AV_PLAN[[#This Row],[TERMINO PLAN ACUMULADO]]-AV_PLAN[[#This Row],[TERMINO REAL ACUMULADO]]</f>
        <v>265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0.14346590909090909</v>
      </c>
      <c r="S251" s="7">
        <f>+AV_PLAN[[#This Row],[TERMINO PLAN ACUMULADO]]/$G$471</f>
        <v>0.43039772727272729</v>
      </c>
      <c r="T251" s="7">
        <f t="shared" si="7"/>
        <v>5.3977272727272728E-2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101</v>
      </c>
      <c r="F252">
        <v>2</v>
      </c>
      <c r="G252">
        <v>305</v>
      </c>
      <c r="H252">
        <v>0</v>
      </c>
      <c r="I252">
        <v>38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0.28212290502793297</v>
      </c>
      <c r="M252" s="4">
        <f>IFERROR(AV_PLAN[[#This Row],[TERMINO REAL ACUMULADO]]/AV_PLAN[[#This Row],[TERMINO PLAN ACUMULADO]],"")</f>
        <v>0.12459016393442623</v>
      </c>
      <c r="N252">
        <f>+AV_PLAN[[#This Row],[PLAN ACUMULADO]]-AV_PLAN[[#This Row],[INICIO REAL ACUMULADO]]</f>
        <v>257</v>
      </c>
      <c r="O252">
        <f>+AV_PLAN[[#This Row],[TERMINO PLAN ACUMULADO]]-AV_PLAN[[#This Row],[TERMINO REAL ACUMULADO]]</f>
        <v>267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0.14346590909090909</v>
      </c>
      <c r="S252" s="7">
        <f>+AV_PLAN[[#This Row],[TERMINO PLAN ACUMULADO]]/$G$471</f>
        <v>0.43323863636363635</v>
      </c>
      <c r="T252" s="7">
        <f t="shared" si="7"/>
        <v>5.3977272727272728E-2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101</v>
      </c>
      <c r="F253">
        <v>2</v>
      </c>
      <c r="G253">
        <v>307</v>
      </c>
      <c r="H253">
        <v>0</v>
      </c>
      <c r="I253">
        <v>38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0.28212290502793297</v>
      </c>
      <c r="M253" s="4">
        <f>IFERROR(AV_PLAN[[#This Row],[TERMINO REAL ACUMULADO]]/AV_PLAN[[#This Row],[TERMINO PLAN ACUMULADO]],"")</f>
        <v>0.12377850162866449</v>
      </c>
      <c r="N253">
        <f>+AV_PLAN[[#This Row],[PLAN ACUMULADO]]-AV_PLAN[[#This Row],[INICIO REAL ACUMULADO]]</f>
        <v>257</v>
      </c>
      <c r="O253">
        <f>+AV_PLAN[[#This Row],[TERMINO PLAN ACUMULADO]]-AV_PLAN[[#This Row],[TERMINO REAL ACUMULADO]]</f>
        <v>269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0.14346590909090909</v>
      </c>
      <c r="S253" s="7">
        <f>+AV_PLAN[[#This Row],[TERMINO PLAN ACUMULADO]]/$G$471</f>
        <v>0.43607954545454547</v>
      </c>
      <c r="T253" s="7">
        <f t="shared" si="7"/>
        <v>5.3977272727272728E-2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101</v>
      </c>
      <c r="F254">
        <v>1</v>
      </c>
      <c r="G254">
        <v>308</v>
      </c>
      <c r="H254">
        <v>0</v>
      </c>
      <c r="I254">
        <v>38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0.27977839335180055</v>
      </c>
      <c r="M254" s="4">
        <f>IFERROR(AV_PLAN[[#This Row],[TERMINO REAL ACUMULADO]]/AV_PLAN[[#This Row],[TERMINO PLAN ACUMULADO]],"")</f>
        <v>0.12337662337662338</v>
      </c>
      <c r="N254">
        <f>+AV_PLAN[[#This Row],[PLAN ACUMULADO]]-AV_PLAN[[#This Row],[INICIO REAL ACUMULADO]]</f>
        <v>260</v>
      </c>
      <c r="O254">
        <f>+AV_PLAN[[#This Row],[TERMINO PLAN ACUMULADO]]-AV_PLAN[[#This Row],[TERMINO REAL ACUMULADO]]</f>
        <v>270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0.14346590909090909</v>
      </c>
      <c r="S254" s="7">
        <f>+AV_PLAN[[#This Row],[TERMINO PLAN ACUMULADO]]/$G$471</f>
        <v>0.4375</v>
      </c>
      <c r="T254" s="7">
        <f t="shared" si="7"/>
        <v>5.3977272727272728E-2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101</v>
      </c>
      <c r="F255">
        <v>2</v>
      </c>
      <c r="G255">
        <v>310</v>
      </c>
      <c r="H255">
        <v>0</v>
      </c>
      <c r="I255">
        <v>38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0.27747252747252749</v>
      </c>
      <c r="M255" s="4">
        <f>IFERROR(AV_PLAN[[#This Row],[TERMINO REAL ACUMULADO]]/AV_PLAN[[#This Row],[TERMINO PLAN ACUMULADO]],"")</f>
        <v>0.12258064516129032</v>
      </c>
      <c r="N255">
        <f>+AV_PLAN[[#This Row],[PLAN ACUMULADO]]-AV_PLAN[[#This Row],[INICIO REAL ACUMULADO]]</f>
        <v>263</v>
      </c>
      <c r="O255">
        <f>+AV_PLAN[[#This Row],[TERMINO PLAN ACUMULADO]]-AV_PLAN[[#This Row],[TERMINO REAL ACUMULADO]]</f>
        <v>272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0.14346590909090909</v>
      </c>
      <c r="S255" s="7">
        <f>+AV_PLAN[[#This Row],[TERMINO PLAN ACUMULADO]]/$G$471</f>
        <v>0.44034090909090912</v>
      </c>
      <c r="T255" s="7">
        <f t="shared" si="7"/>
        <v>5.3977272727272728E-2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101</v>
      </c>
      <c r="F256">
        <v>3</v>
      </c>
      <c r="G256">
        <v>313</v>
      </c>
      <c r="H256">
        <v>0</v>
      </c>
      <c r="I256">
        <v>38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0.27520435967302453</v>
      </c>
      <c r="M256" s="4">
        <f>IFERROR(AV_PLAN[[#This Row],[TERMINO REAL ACUMULADO]]/AV_PLAN[[#This Row],[TERMINO PLAN ACUMULADO]],"")</f>
        <v>0.12140575079872204</v>
      </c>
      <c r="N256">
        <f>+AV_PLAN[[#This Row],[PLAN ACUMULADO]]-AV_PLAN[[#This Row],[INICIO REAL ACUMULADO]]</f>
        <v>266</v>
      </c>
      <c r="O256">
        <f>+AV_PLAN[[#This Row],[TERMINO PLAN ACUMULADO]]-AV_PLAN[[#This Row],[TERMINO REAL ACUMULADO]]</f>
        <v>275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0.14346590909090909</v>
      </c>
      <c r="S256" s="7">
        <f>+AV_PLAN[[#This Row],[TERMINO PLAN ACUMULADO]]/$G$471</f>
        <v>0.44460227272727271</v>
      </c>
      <c r="T256" s="7">
        <f t="shared" si="7"/>
        <v>5.3977272727272728E-2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101</v>
      </c>
      <c r="F257">
        <v>3</v>
      </c>
      <c r="G257">
        <v>316</v>
      </c>
      <c r="H257">
        <v>0</v>
      </c>
      <c r="I257">
        <v>38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0.27297297297297296</v>
      </c>
      <c r="M257" s="4">
        <f>IFERROR(AV_PLAN[[#This Row],[TERMINO REAL ACUMULADO]]/AV_PLAN[[#This Row],[TERMINO PLAN ACUMULADO]],"")</f>
        <v>0.12025316455696203</v>
      </c>
      <c r="N257">
        <f>+AV_PLAN[[#This Row],[PLAN ACUMULADO]]-AV_PLAN[[#This Row],[INICIO REAL ACUMULADO]]</f>
        <v>269</v>
      </c>
      <c r="O257">
        <f>+AV_PLAN[[#This Row],[TERMINO PLAN ACUMULADO]]-AV_PLAN[[#This Row],[TERMINO REAL ACUMULADO]]</f>
        <v>278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0.14346590909090909</v>
      </c>
      <c r="S257" s="7">
        <f>+AV_PLAN[[#This Row],[TERMINO PLAN ACUMULADO]]/$G$471</f>
        <v>0.44886363636363635</v>
      </c>
      <c r="T257" s="7">
        <f t="shared" si="7"/>
        <v>5.3977272727272728E-2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101</v>
      </c>
      <c r="F258">
        <v>2</v>
      </c>
      <c r="G258">
        <v>318</v>
      </c>
      <c r="H258">
        <v>0</v>
      </c>
      <c r="I258">
        <v>38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0.27077747989276141</v>
      </c>
      <c r="M258" s="4">
        <f>IFERROR(AV_PLAN[[#This Row],[TERMINO REAL ACUMULADO]]/AV_PLAN[[#This Row],[TERMINO PLAN ACUMULADO]],"")</f>
        <v>0.11949685534591195</v>
      </c>
      <c r="N258">
        <f>+AV_PLAN[[#This Row],[PLAN ACUMULADO]]-AV_PLAN[[#This Row],[INICIO REAL ACUMULADO]]</f>
        <v>272</v>
      </c>
      <c r="O258">
        <f>+AV_PLAN[[#This Row],[TERMINO PLAN ACUMULADO]]-AV_PLAN[[#This Row],[TERMINO REAL ACUMULADO]]</f>
        <v>280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0.14346590909090909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5.3977272727272728E-2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101</v>
      </c>
      <c r="F259">
        <v>1</v>
      </c>
      <c r="G259">
        <v>319</v>
      </c>
      <c r="H259">
        <v>0</v>
      </c>
      <c r="I259">
        <v>38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0.27077747989276141</v>
      </c>
      <c r="M259" s="4">
        <f>IFERROR(AV_PLAN[[#This Row],[TERMINO REAL ACUMULADO]]/AV_PLAN[[#This Row],[TERMINO PLAN ACUMULADO]],"")</f>
        <v>0.11912225705329153</v>
      </c>
      <c r="N259">
        <f>+AV_PLAN[[#This Row],[PLAN ACUMULADO]]-AV_PLAN[[#This Row],[INICIO REAL ACUMULADO]]</f>
        <v>272</v>
      </c>
      <c r="O259">
        <f>+AV_PLAN[[#This Row],[TERMINO PLAN ACUMULADO]]-AV_PLAN[[#This Row],[TERMINO REAL ACUMULADO]]</f>
        <v>281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0.14346590909090909</v>
      </c>
      <c r="S259" s="7">
        <f>+AV_PLAN[[#This Row],[TERMINO PLAN ACUMULADO]]/$G$471</f>
        <v>0.453125</v>
      </c>
      <c r="T259" s="7">
        <f t="shared" si="9"/>
        <v>5.3977272727272728E-2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101</v>
      </c>
      <c r="F260">
        <v>2</v>
      </c>
      <c r="G260">
        <v>321</v>
      </c>
      <c r="H260">
        <v>0</v>
      </c>
      <c r="I260">
        <v>38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0.27077747989276141</v>
      </c>
      <c r="M260" s="4">
        <f>IFERROR(AV_PLAN[[#This Row],[TERMINO REAL ACUMULADO]]/AV_PLAN[[#This Row],[TERMINO PLAN ACUMULADO]],"")</f>
        <v>0.11838006230529595</v>
      </c>
      <c r="N260">
        <f>+AV_PLAN[[#This Row],[PLAN ACUMULADO]]-AV_PLAN[[#This Row],[INICIO REAL ACUMULADO]]</f>
        <v>272</v>
      </c>
      <c r="O260">
        <f>+AV_PLAN[[#This Row],[TERMINO PLAN ACUMULADO]]-AV_PLAN[[#This Row],[TERMINO REAL ACUMULADO]]</f>
        <v>283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0.14346590909090909</v>
      </c>
      <c r="S260" s="7">
        <f>+AV_PLAN[[#This Row],[TERMINO PLAN ACUMULADO]]/$G$471</f>
        <v>0.45596590909090912</v>
      </c>
      <c r="T260" s="7">
        <f t="shared" si="9"/>
        <v>5.3977272727272728E-2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101</v>
      </c>
      <c r="F261">
        <v>2</v>
      </c>
      <c r="G261">
        <v>323</v>
      </c>
      <c r="H261">
        <v>0</v>
      </c>
      <c r="I261">
        <v>38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0.26861702127659576</v>
      </c>
      <c r="M261" s="4">
        <f>IFERROR(AV_PLAN[[#This Row],[TERMINO REAL ACUMULADO]]/AV_PLAN[[#This Row],[TERMINO PLAN ACUMULADO]],"")</f>
        <v>0.11764705882352941</v>
      </c>
      <c r="N261">
        <f>+AV_PLAN[[#This Row],[PLAN ACUMULADO]]-AV_PLAN[[#This Row],[INICIO REAL ACUMULADO]]</f>
        <v>275</v>
      </c>
      <c r="O261">
        <f>+AV_PLAN[[#This Row],[TERMINO PLAN ACUMULADO]]-AV_PLAN[[#This Row],[TERMINO REAL ACUMULADO]]</f>
        <v>285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0.14346590909090909</v>
      </c>
      <c r="S261" s="7">
        <f>+AV_PLAN[[#This Row],[TERMINO PLAN ACUMULADO]]/$G$471</f>
        <v>0.45880681818181818</v>
      </c>
      <c r="T261" s="7">
        <f t="shared" si="9"/>
        <v>5.3977272727272728E-2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101</v>
      </c>
      <c r="F262">
        <v>2</v>
      </c>
      <c r="G262">
        <v>325</v>
      </c>
      <c r="H262">
        <v>0</v>
      </c>
      <c r="I262">
        <v>38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0.26649076517150394</v>
      </c>
      <c r="M262" s="4">
        <f>IFERROR(AV_PLAN[[#This Row],[TERMINO REAL ACUMULADO]]/AV_PLAN[[#This Row],[TERMINO PLAN ACUMULADO]],"")</f>
        <v>0.11692307692307692</v>
      </c>
      <c r="N262">
        <f>+AV_PLAN[[#This Row],[PLAN ACUMULADO]]-AV_PLAN[[#This Row],[INICIO REAL ACUMULADO]]</f>
        <v>278</v>
      </c>
      <c r="O262">
        <f>+AV_PLAN[[#This Row],[TERMINO PLAN ACUMULADO]]-AV_PLAN[[#This Row],[TERMINO REAL ACUMULADO]]</f>
        <v>287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0.14346590909090909</v>
      </c>
      <c r="S262" s="7">
        <f>+AV_PLAN[[#This Row],[TERMINO PLAN ACUMULADO]]/$G$471</f>
        <v>0.46164772727272729</v>
      </c>
      <c r="T262" s="7">
        <f t="shared" si="9"/>
        <v>5.3977272727272728E-2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101</v>
      </c>
      <c r="F263">
        <v>3</v>
      </c>
      <c r="G263">
        <v>328</v>
      </c>
      <c r="H263">
        <v>0</v>
      </c>
      <c r="I263">
        <v>38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0.26439790575916228</v>
      </c>
      <c r="M263" s="4">
        <f>IFERROR(AV_PLAN[[#This Row],[TERMINO REAL ACUMULADO]]/AV_PLAN[[#This Row],[TERMINO PLAN ACUMULADO]],"")</f>
        <v>0.11585365853658537</v>
      </c>
      <c r="N263">
        <f>+AV_PLAN[[#This Row],[PLAN ACUMULADO]]-AV_PLAN[[#This Row],[INICIO REAL ACUMULADO]]</f>
        <v>281</v>
      </c>
      <c r="O263">
        <f>+AV_PLAN[[#This Row],[TERMINO PLAN ACUMULADO]]-AV_PLAN[[#This Row],[TERMINO REAL ACUMULADO]]</f>
        <v>290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0.14346590909090909</v>
      </c>
      <c r="S263" s="7">
        <f>+AV_PLAN[[#This Row],[TERMINO PLAN ACUMULADO]]/$G$471</f>
        <v>0.46590909090909088</v>
      </c>
      <c r="T263" s="7">
        <f t="shared" si="9"/>
        <v>5.3977272727272728E-2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101</v>
      </c>
      <c r="F264">
        <v>3</v>
      </c>
      <c r="G264">
        <v>331</v>
      </c>
      <c r="H264">
        <v>0</v>
      </c>
      <c r="I264">
        <v>38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0.26233766233766231</v>
      </c>
      <c r="M264" s="4">
        <f>IFERROR(AV_PLAN[[#This Row],[TERMINO REAL ACUMULADO]]/AV_PLAN[[#This Row],[TERMINO PLAN ACUMULADO]],"")</f>
        <v>0.11480362537764351</v>
      </c>
      <c r="N264">
        <f>+AV_PLAN[[#This Row],[PLAN ACUMULADO]]-AV_PLAN[[#This Row],[INICIO REAL ACUMULADO]]</f>
        <v>284</v>
      </c>
      <c r="O264">
        <f>+AV_PLAN[[#This Row],[TERMINO PLAN ACUMULADO]]-AV_PLAN[[#This Row],[TERMINO REAL ACUMULADO]]</f>
        <v>293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0.14346590909090909</v>
      </c>
      <c r="S264" s="7">
        <f>+AV_PLAN[[#This Row],[TERMINO PLAN ACUMULADO]]/$G$471</f>
        <v>0.47017045454545453</v>
      </c>
      <c r="T264" s="7">
        <f t="shared" si="9"/>
        <v>5.3977272727272728E-2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101</v>
      </c>
      <c r="F265">
        <v>1</v>
      </c>
      <c r="G265">
        <v>332</v>
      </c>
      <c r="H265">
        <v>0</v>
      </c>
      <c r="I265">
        <v>38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0.26030927835051548</v>
      </c>
      <c r="M265" s="4">
        <f>IFERROR(AV_PLAN[[#This Row],[TERMINO REAL ACUMULADO]]/AV_PLAN[[#This Row],[TERMINO PLAN ACUMULADO]],"")</f>
        <v>0.1144578313253012</v>
      </c>
      <c r="N265">
        <f>+AV_PLAN[[#This Row],[PLAN ACUMULADO]]-AV_PLAN[[#This Row],[INICIO REAL ACUMULADO]]</f>
        <v>287</v>
      </c>
      <c r="O265">
        <f>+AV_PLAN[[#This Row],[TERMINO PLAN ACUMULADO]]-AV_PLAN[[#This Row],[TERMINO REAL ACUMULADO]]</f>
        <v>294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0.14346590909090909</v>
      </c>
      <c r="S265" s="7">
        <f>+AV_PLAN[[#This Row],[TERMINO PLAN ACUMULADO]]/$G$471</f>
        <v>0.47159090909090912</v>
      </c>
      <c r="T265" s="7">
        <f t="shared" si="9"/>
        <v>5.3977272727272728E-2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101</v>
      </c>
      <c r="F266">
        <v>1</v>
      </c>
      <c r="G266">
        <v>333</v>
      </c>
      <c r="H266">
        <v>0</v>
      </c>
      <c r="I266">
        <v>38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0.26030927835051548</v>
      </c>
      <c r="M266" s="4">
        <f>IFERROR(AV_PLAN[[#This Row],[TERMINO REAL ACUMULADO]]/AV_PLAN[[#This Row],[TERMINO PLAN ACUMULADO]],"")</f>
        <v>0.11411411411411411</v>
      </c>
      <c r="N266">
        <f>+AV_PLAN[[#This Row],[PLAN ACUMULADO]]-AV_PLAN[[#This Row],[INICIO REAL ACUMULADO]]</f>
        <v>287</v>
      </c>
      <c r="O266">
        <f>+AV_PLAN[[#This Row],[TERMINO PLAN ACUMULADO]]-AV_PLAN[[#This Row],[TERMINO REAL ACUMULADO]]</f>
        <v>295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0.14346590909090909</v>
      </c>
      <c r="S266" s="7">
        <f>+AV_PLAN[[#This Row],[TERMINO PLAN ACUMULADO]]/$G$471</f>
        <v>0.47301136363636365</v>
      </c>
      <c r="T266" s="7">
        <f t="shared" si="9"/>
        <v>5.3977272727272728E-2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101</v>
      </c>
      <c r="F267">
        <v>4</v>
      </c>
      <c r="G267">
        <v>337</v>
      </c>
      <c r="H267">
        <v>0</v>
      </c>
      <c r="I267">
        <v>38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0.26030927835051548</v>
      </c>
      <c r="M267" s="4">
        <f>IFERROR(AV_PLAN[[#This Row],[TERMINO REAL ACUMULADO]]/AV_PLAN[[#This Row],[TERMINO PLAN ACUMULADO]],"")</f>
        <v>0.11275964391691394</v>
      </c>
      <c r="N267">
        <f>+AV_PLAN[[#This Row],[PLAN ACUMULADO]]-AV_PLAN[[#This Row],[INICIO REAL ACUMULADO]]</f>
        <v>287</v>
      </c>
      <c r="O267">
        <f>+AV_PLAN[[#This Row],[TERMINO PLAN ACUMULADO]]-AV_PLAN[[#This Row],[TERMINO REAL ACUMULADO]]</f>
        <v>299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0.14346590909090909</v>
      </c>
      <c r="S267" s="7">
        <f>+AV_PLAN[[#This Row],[TERMINO PLAN ACUMULADO]]/$G$471</f>
        <v>0.47869318181818182</v>
      </c>
      <c r="T267" s="7">
        <f t="shared" si="9"/>
        <v>5.3977272727272728E-2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101</v>
      </c>
      <c r="F268">
        <v>2</v>
      </c>
      <c r="G268">
        <v>339</v>
      </c>
      <c r="H268">
        <v>0</v>
      </c>
      <c r="I268">
        <v>38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0.25831202046035806</v>
      </c>
      <c r="M268" s="4">
        <f>IFERROR(AV_PLAN[[#This Row],[TERMINO REAL ACUMULADO]]/AV_PLAN[[#This Row],[TERMINO PLAN ACUMULADO]],"")</f>
        <v>0.11209439528023599</v>
      </c>
      <c r="N268">
        <f>+AV_PLAN[[#This Row],[PLAN ACUMULADO]]-AV_PLAN[[#This Row],[INICIO REAL ACUMULADO]]</f>
        <v>290</v>
      </c>
      <c r="O268">
        <f>+AV_PLAN[[#This Row],[TERMINO PLAN ACUMULADO]]-AV_PLAN[[#This Row],[TERMINO REAL ACUMULADO]]</f>
        <v>301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0.14346590909090909</v>
      </c>
      <c r="S268" s="7">
        <f>+AV_PLAN[[#This Row],[TERMINO PLAN ACUMULADO]]/$G$471</f>
        <v>0.48153409090909088</v>
      </c>
      <c r="T268" s="7">
        <f t="shared" si="9"/>
        <v>5.3977272727272728E-2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101</v>
      </c>
      <c r="F269">
        <v>1</v>
      </c>
      <c r="G269">
        <v>340</v>
      </c>
      <c r="H269">
        <v>0</v>
      </c>
      <c r="I269">
        <v>38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0.25634517766497461</v>
      </c>
      <c r="M269" s="4">
        <f>IFERROR(AV_PLAN[[#This Row],[TERMINO REAL ACUMULADO]]/AV_PLAN[[#This Row],[TERMINO PLAN ACUMULADO]],"")</f>
        <v>0.11176470588235295</v>
      </c>
      <c r="N269">
        <f>+AV_PLAN[[#This Row],[PLAN ACUMULADO]]-AV_PLAN[[#This Row],[INICIO REAL ACUMULADO]]</f>
        <v>293</v>
      </c>
      <c r="O269">
        <f>+AV_PLAN[[#This Row],[TERMINO PLAN ACUMULADO]]-AV_PLAN[[#This Row],[TERMINO REAL ACUMULADO]]</f>
        <v>302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0.14346590909090909</v>
      </c>
      <c r="S269" s="7">
        <f>+AV_PLAN[[#This Row],[TERMINO PLAN ACUMULADO]]/$G$471</f>
        <v>0.48295454545454547</v>
      </c>
      <c r="T269" s="7">
        <f t="shared" si="9"/>
        <v>5.3977272727272728E-2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101</v>
      </c>
      <c r="F270">
        <v>3</v>
      </c>
      <c r="G270">
        <v>343</v>
      </c>
      <c r="H270">
        <v>0</v>
      </c>
      <c r="I270">
        <v>38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0.25440806045340053</v>
      </c>
      <c r="M270" s="4">
        <f>IFERROR(AV_PLAN[[#This Row],[TERMINO REAL ACUMULADO]]/AV_PLAN[[#This Row],[TERMINO PLAN ACUMULADO]],"")</f>
        <v>0.11078717201166181</v>
      </c>
      <c r="N270">
        <f>+AV_PLAN[[#This Row],[PLAN ACUMULADO]]-AV_PLAN[[#This Row],[INICIO REAL ACUMULADO]]</f>
        <v>296</v>
      </c>
      <c r="O270">
        <f>+AV_PLAN[[#This Row],[TERMINO PLAN ACUMULADO]]-AV_PLAN[[#This Row],[TERMINO REAL ACUMULADO]]</f>
        <v>305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0.14346590909090909</v>
      </c>
      <c r="S270" s="7">
        <f>+AV_PLAN[[#This Row],[TERMINO PLAN ACUMULADO]]/$G$471</f>
        <v>0.48721590909090912</v>
      </c>
      <c r="T270" s="7">
        <f t="shared" si="9"/>
        <v>5.3977272727272728E-2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101</v>
      </c>
      <c r="F271">
        <v>3</v>
      </c>
      <c r="G271">
        <v>346</v>
      </c>
      <c r="H271">
        <v>0</v>
      </c>
      <c r="I271">
        <v>38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0.2525</v>
      </c>
      <c r="M271" s="4">
        <f>IFERROR(AV_PLAN[[#This Row],[TERMINO REAL ACUMULADO]]/AV_PLAN[[#This Row],[TERMINO PLAN ACUMULADO]],"")</f>
        <v>0.10982658959537572</v>
      </c>
      <c r="N271">
        <f>+AV_PLAN[[#This Row],[PLAN ACUMULADO]]-AV_PLAN[[#This Row],[INICIO REAL ACUMULADO]]</f>
        <v>299</v>
      </c>
      <c r="O271">
        <f>+AV_PLAN[[#This Row],[TERMINO PLAN ACUMULADO]]-AV_PLAN[[#This Row],[TERMINO REAL ACUMULADO]]</f>
        <v>308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0.14346590909090909</v>
      </c>
      <c r="S271" s="7">
        <f>+AV_PLAN[[#This Row],[TERMINO PLAN ACUMULADO]]/$G$471</f>
        <v>0.49147727272727271</v>
      </c>
      <c r="T271" s="7">
        <f t="shared" si="9"/>
        <v>5.3977272727272728E-2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101</v>
      </c>
      <c r="F272">
        <v>1</v>
      </c>
      <c r="G272">
        <v>347</v>
      </c>
      <c r="H272">
        <v>0</v>
      </c>
      <c r="I272">
        <v>38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0.25062034739454092</v>
      </c>
      <c r="M272" s="4">
        <f>IFERROR(AV_PLAN[[#This Row],[TERMINO REAL ACUMULADO]]/AV_PLAN[[#This Row],[TERMINO PLAN ACUMULADO]],"")</f>
        <v>0.10951008645533142</v>
      </c>
      <c r="N272">
        <f>+AV_PLAN[[#This Row],[PLAN ACUMULADO]]-AV_PLAN[[#This Row],[INICIO REAL ACUMULADO]]</f>
        <v>302</v>
      </c>
      <c r="O272">
        <f>+AV_PLAN[[#This Row],[TERMINO PLAN ACUMULADO]]-AV_PLAN[[#This Row],[TERMINO REAL ACUMULADO]]</f>
        <v>309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0.14346590909090909</v>
      </c>
      <c r="S272" s="7">
        <f>+AV_PLAN[[#This Row],[TERMINO PLAN ACUMULADO]]/$G$471</f>
        <v>0.49289772727272729</v>
      </c>
      <c r="T272" s="7">
        <f t="shared" si="9"/>
        <v>5.3977272727272728E-2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101</v>
      </c>
      <c r="F273">
        <v>2</v>
      </c>
      <c r="G273">
        <v>349</v>
      </c>
      <c r="H273">
        <v>0</v>
      </c>
      <c r="I273">
        <v>38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0.25062034739454092</v>
      </c>
      <c r="M273" s="4">
        <f>IFERROR(AV_PLAN[[#This Row],[TERMINO REAL ACUMULADO]]/AV_PLAN[[#This Row],[TERMINO PLAN ACUMULADO]],"")</f>
        <v>0.10888252148997135</v>
      </c>
      <c r="N273">
        <f>+AV_PLAN[[#This Row],[PLAN ACUMULADO]]-AV_PLAN[[#This Row],[INICIO REAL ACUMULADO]]</f>
        <v>302</v>
      </c>
      <c r="O273">
        <f>+AV_PLAN[[#This Row],[TERMINO PLAN ACUMULADO]]-AV_PLAN[[#This Row],[TERMINO REAL ACUMULADO]]</f>
        <v>311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0.14346590909090909</v>
      </c>
      <c r="S273" s="7">
        <f>+AV_PLAN[[#This Row],[TERMINO PLAN ACUMULADO]]/$G$471</f>
        <v>0.49573863636363635</v>
      </c>
      <c r="T273" s="7">
        <f t="shared" si="9"/>
        <v>5.3977272727272728E-2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101</v>
      </c>
      <c r="F274">
        <v>4</v>
      </c>
      <c r="G274">
        <v>353</v>
      </c>
      <c r="H274">
        <v>0</v>
      </c>
      <c r="I274">
        <v>38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0.25062034739454092</v>
      </c>
      <c r="M274" s="4">
        <f>IFERROR(AV_PLAN[[#This Row],[TERMINO REAL ACUMULADO]]/AV_PLAN[[#This Row],[TERMINO PLAN ACUMULADO]],"")</f>
        <v>0.10764872521246459</v>
      </c>
      <c r="N274">
        <f>+AV_PLAN[[#This Row],[PLAN ACUMULADO]]-AV_PLAN[[#This Row],[INICIO REAL ACUMULADO]]</f>
        <v>302</v>
      </c>
      <c r="O274">
        <f>+AV_PLAN[[#This Row],[TERMINO PLAN ACUMULADO]]-AV_PLAN[[#This Row],[TERMINO REAL ACUMULADO]]</f>
        <v>315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0.14346590909090909</v>
      </c>
      <c r="S274" s="7">
        <f>+AV_PLAN[[#This Row],[TERMINO PLAN ACUMULADO]]/$G$471</f>
        <v>0.50142045454545459</v>
      </c>
      <c r="T274" s="7">
        <f t="shared" si="9"/>
        <v>5.3977272727272728E-2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101</v>
      </c>
      <c r="F275">
        <v>1</v>
      </c>
      <c r="G275">
        <v>354</v>
      </c>
      <c r="H275">
        <v>0</v>
      </c>
      <c r="I275">
        <v>38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0.24876847290640394</v>
      </c>
      <c r="M275" s="4">
        <f>IFERROR(AV_PLAN[[#This Row],[TERMINO REAL ACUMULADO]]/AV_PLAN[[#This Row],[TERMINO PLAN ACUMULADO]],"")</f>
        <v>0.10734463276836158</v>
      </c>
      <c r="N275">
        <f>+AV_PLAN[[#This Row],[PLAN ACUMULADO]]-AV_PLAN[[#This Row],[INICIO REAL ACUMULADO]]</f>
        <v>305</v>
      </c>
      <c r="O275">
        <f>+AV_PLAN[[#This Row],[TERMINO PLAN ACUMULADO]]-AV_PLAN[[#This Row],[TERMINO REAL ACUMULADO]]</f>
        <v>316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0.14346590909090909</v>
      </c>
      <c r="S275" s="7">
        <f>+AV_PLAN[[#This Row],[TERMINO PLAN ACUMULADO]]/$G$471</f>
        <v>0.50284090909090906</v>
      </c>
      <c r="T275" s="7">
        <f t="shared" si="9"/>
        <v>5.3977272727272728E-2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101</v>
      </c>
      <c r="F276">
        <v>1</v>
      </c>
      <c r="G276">
        <v>355</v>
      </c>
      <c r="H276">
        <v>0</v>
      </c>
      <c r="I276">
        <v>38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0.24694376528117359</v>
      </c>
      <c r="M276" s="4">
        <f>IFERROR(AV_PLAN[[#This Row],[TERMINO REAL ACUMULADO]]/AV_PLAN[[#This Row],[TERMINO PLAN ACUMULADO]],"")</f>
        <v>0.10704225352112676</v>
      </c>
      <c r="N276">
        <f>+AV_PLAN[[#This Row],[PLAN ACUMULADO]]-AV_PLAN[[#This Row],[INICIO REAL ACUMULADO]]</f>
        <v>308</v>
      </c>
      <c r="O276">
        <f>+AV_PLAN[[#This Row],[TERMINO PLAN ACUMULADO]]-AV_PLAN[[#This Row],[TERMINO REAL ACUMULADO]]</f>
        <v>317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0.14346590909090909</v>
      </c>
      <c r="S276" s="7">
        <f>+AV_PLAN[[#This Row],[TERMINO PLAN ACUMULADO]]/$G$471</f>
        <v>0.50426136363636365</v>
      </c>
      <c r="T276" s="7">
        <f t="shared" si="9"/>
        <v>5.3977272727272728E-2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101</v>
      </c>
      <c r="F277">
        <v>3</v>
      </c>
      <c r="G277">
        <v>358</v>
      </c>
      <c r="H277">
        <v>0</v>
      </c>
      <c r="I277">
        <v>38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0.24514563106796117</v>
      </c>
      <c r="M277" s="4">
        <f>IFERROR(AV_PLAN[[#This Row],[TERMINO REAL ACUMULADO]]/AV_PLAN[[#This Row],[TERMINO PLAN ACUMULADO]],"")</f>
        <v>0.10614525139664804</v>
      </c>
      <c r="N277">
        <f>+AV_PLAN[[#This Row],[PLAN ACUMULADO]]-AV_PLAN[[#This Row],[INICIO REAL ACUMULADO]]</f>
        <v>311</v>
      </c>
      <c r="O277">
        <f>+AV_PLAN[[#This Row],[TERMINO PLAN ACUMULADO]]-AV_PLAN[[#This Row],[TERMINO REAL ACUMULADO]]</f>
        <v>320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0.14346590909090909</v>
      </c>
      <c r="S277" s="7">
        <f>+AV_PLAN[[#This Row],[TERMINO PLAN ACUMULADO]]/$G$471</f>
        <v>0.50852272727272729</v>
      </c>
      <c r="T277" s="7">
        <f t="shared" si="9"/>
        <v>5.3977272727272728E-2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101</v>
      </c>
      <c r="F278">
        <v>3</v>
      </c>
      <c r="G278">
        <v>361</v>
      </c>
      <c r="H278">
        <v>0</v>
      </c>
      <c r="I278">
        <v>38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0.2433734939759036</v>
      </c>
      <c r="M278" s="4">
        <f>IFERROR(AV_PLAN[[#This Row],[TERMINO REAL ACUMULADO]]/AV_PLAN[[#This Row],[TERMINO PLAN ACUMULADO]],"")</f>
        <v>0.10526315789473684</v>
      </c>
      <c r="N278">
        <f>+AV_PLAN[[#This Row],[PLAN ACUMULADO]]-AV_PLAN[[#This Row],[INICIO REAL ACUMULADO]]</f>
        <v>314</v>
      </c>
      <c r="O278">
        <f>+AV_PLAN[[#This Row],[TERMINO PLAN ACUMULADO]]-AV_PLAN[[#This Row],[TERMINO REAL ACUMULADO]]</f>
        <v>323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0.14346590909090909</v>
      </c>
      <c r="S278" s="7">
        <f>+AV_PLAN[[#This Row],[TERMINO PLAN ACUMULADO]]/$G$471</f>
        <v>0.51278409090909094</v>
      </c>
      <c r="T278" s="7">
        <f t="shared" si="9"/>
        <v>5.3977272727272728E-2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101</v>
      </c>
      <c r="F279">
        <v>2</v>
      </c>
      <c r="G279">
        <v>363</v>
      </c>
      <c r="H279">
        <v>0</v>
      </c>
      <c r="I279">
        <v>38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0.24162679425837322</v>
      </c>
      <c r="M279" s="4">
        <f>IFERROR(AV_PLAN[[#This Row],[TERMINO REAL ACUMULADO]]/AV_PLAN[[#This Row],[TERMINO PLAN ACUMULADO]],"")</f>
        <v>0.1046831955922865</v>
      </c>
      <c r="N279">
        <f>+AV_PLAN[[#This Row],[PLAN ACUMULADO]]-AV_PLAN[[#This Row],[INICIO REAL ACUMULADO]]</f>
        <v>317</v>
      </c>
      <c r="O279">
        <f>+AV_PLAN[[#This Row],[TERMINO PLAN ACUMULADO]]-AV_PLAN[[#This Row],[TERMINO REAL ACUMULADO]]</f>
        <v>325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0.14346590909090909</v>
      </c>
      <c r="S279" s="7">
        <f>+AV_PLAN[[#This Row],[TERMINO PLAN ACUMULADO]]/$G$471</f>
        <v>0.515625</v>
      </c>
      <c r="T279" s="7">
        <f t="shared" si="9"/>
        <v>5.3977272727272728E-2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101</v>
      </c>
      <c r="F280">
        <v>2</v>
      </c>
      <c r="G280">
        <v>365</v>
      </c>
      <c r="H280">
        <v>0</v>
      </c>
      <c r="I280">
        <v>38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0.24162679425837322</v>
      </c>
      <c r="M280" s="4">
        <f>IFERROR(AV_PLAN[[#This Row],[TERMINO REAL ACUMULADO]]/AV_PLAN[[#This Row],[TERMINO PLAN ACUMULADO]],"")</f>
        <v>0.10410958904109589</v>
      </c>
      <c r="N280">
        <f>+AV_PLAN[[#This Row],[PLAN ACUMULADO]]-AV_PLAN[[#This Row],[INICIO REAL ACUMULADO]]</f>
        <v>317</v>
      </c>
      <c r="O280">
        <f>+AV_PLAN[[#This Row],[TERMINO PLAN ACUMULADO]]-AV_PLAN[[#This Row],[TERMINO REAL ACUMULADO]]</f>
        <v>327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0.14346590909090909</v>
      </c>
      <c r="S280" s="7">
        <f>+AV_PLAN[[#This Row],[TERMINO PLAN ACUMULADO]]/$G$471</f>
        <v>0.51846590909090906</v>
      </c>
      <c r="T280" s="7">
        <f t="shared" si="9"/>
        <v>5.3977272727272728E-2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101</v>
      </c>
      <c r="F281">
        <v>2</v>
      </c>
      <c r="G281">
        <v>367</v>
      </c>
      <c r="H281">
        <v>0</v>
      </c>
      <c r="I281">
        <v>38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0.24162679425837322</v>
      </c>
      <c r="M281" s="4">
        <f>IFERROR(AV_PLAN[[#This Row],[TERMINO REAL ACUMULADO]]/AV_PLAN[[#This Row],[TERMINO PLAN ACUMULADO]],"")</f>
        <v>0.10354223433242507</v>
      </c>
      <c r="N281">
        <f>+AV_PLAN[[#This Row],[PLAN ACUMULADO]]-AV_PLAN[[#This Row],[INICIO REAL ACUMULADO]]</f>
        <v>317</v>
      </c>
      <c r="O281">
        <f>+AV_PLAN[[#This Row],[TERMINO PLAN ACUMULADO]]-AV_PLAN[[#This Row],[TERMINO REAL ACUMULADO]]</f>
        <v>329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0.14346590909090909</v>
      </c>
      <c r="S281" s="7">
        <f>+AV_PLAN[[#This Row],[TERMINO PLAN ACUMULADO]]/$G$471</f>
        <v>0.52130681818181823</v>
      </c>
      <c r="T281" s="7">
        <f t="shared" si="9"/>
        <v>5.3977272727272728E-2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101</v>
      </c>
      <c r="F282">
        <v>1</v>
      </c>
      <c r="G282">
        <v>368</v>
      </c>
      <c r="H282">
        <v>0</v>
      </c>
      <c r="I282">
        <v>38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0.23990498812351543</v>
      </c>
      <c r="M282" s="4">
        <f>IFERROR(AV_PLAN[[#This Row],[TERMINO REAL ACUMULADO]]/AV_PLAN[[#This Row],[TERMINO PLAN ACUMULADO]],"")</f>
        <v>0.10326086956521739</v>
      </c>
      <c r="N282">
        <f>+AV_PLAN[[#This Row],[PLAN ACUMULADO]]-AV_PLAN[[#This Row],[INICIO REAL ACUMULADO]]</f>
        <v>320</v>
      </c>
      <c r="O282">
        <f>+AV_PLAN[[#This Row],[TERMINO PLAN ACUMULADO]]-AV_PLAN[[#This Row],[TERMINO REAL ACUMULADO]]</f>
        <v>330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0.14346590909090909</v>
      </c>
      <c r="S282" s="7">
        <f>+AV_PLAN[[#This Row],[TERMINO PLAN ACUMULADO]]/$G$471</f>
        <v>0.52272727272727271</v>
      </c>
      <c r="T282" s="7">
        <f t="shared" si="9"/>
        <v>5.3977272727272728E-2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101</v>
      </c>
      <c r="F283">
        <v>2</v>
      </c>
      <c r="G283">
        <v>370</v>
      </c>
      <c r="H283">
        <v>0</v>
      </c>
      <c r="I283">
        <v>38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0.23820754716981132</v>
      </c>
      <c r="M283" s="4">
        <f>IFERROR(AV_PLAN[[#This Row],[TERMINO REAL ACUMULADO]]/AV_PLAN[[#This Row],[TERMINO PLAN ACUMULADO]],"")</f>
        <v>0.10270270270270271</v>
      </c>
      <c r="N283">
        <f>+AV_PLAN[[#This Row],[PLAN ACUMULADO]]-AV_PLAN[[#This Row],[INICIO REAL ACUMULADO]]</f>
        <v>323</v>
      </c>
      <c r="O283">
        <f>+AV_PLAN[[#This Row],[TERMINO PLAN ACUMULADO]]-AV_PLAN[[#This Row],[TERMINO REAL ACUMULADO]]</f>
        <v>332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0.14346590909090909</v>
      </c>
      <c r="S283" s="7">
        <f>+AV_PLAN[[#This Row],[TERMINO PLAN ACUMULADO]]/$G$471</f>
        <v>0.52556818181818177</v>
      </c>
      <c r="T283" s="7">
        <f t="shared" si="9"/>
        <v>5.3977272727272728E-2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101</v>
      </c>
      <c r="F284">
        <v>3</v>
      </c>
      <c r="G284">
        <v>373</v>
      </c>
      <c r="H284">
        <v>0</v>
      </c>
      <c r="I284">
        <v>38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0.23653395784543327</v>
      </c>
      <c r="M284" s="4">
        <f>IFERROR(AV_PLAN[[#This Row],[TERMINO REAL ACUMULADO]]/AV_PLAN[[#This Row],[TERMINO PLAN ACUMULADO]],"")</f>
        <v>0.10187667560321716</v>
      </c>
      <c r="N284">
        <f>+AV_PLAN[[#This Row],[PLAN ACUMULADO]]-AV_PLAN[[#This Row],[INICIO REAL ACUMULADO]]</f>
        <v>326</v>
      </c>
      <c r="O284">
        <f>+AV_PLAN[[#This Row],[TERMINO PLAN ACUMULADO]]-AV_PLAN[[#This Row],[TERMINO REAL ACUMULADO]]</f>
        <v>335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0.14346590909090909</v>
      </c>
      <c r="S284" s="7">
        <f>+AV_PLAN[[#This Row],[TERMINO PLAN ACUMULADO]]/$G$471</f>
        <v>0.52982954545454541</v>
      </c>
      <c r="T284" s="7">
        <f t="shared" si="9"/>
        <v>5.3977272727272728E-2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101</v>
      </c>
      <c r="F285">
        <v>3</v>
      </c>
      <c r="G285">
        <v>376</v>
      </c>
      <c r="H285">
        <v>0</v>
      </c>
      <c r="I285">
        <v>38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0.23488372093023255</v>
      </c>
      <c r="M285" s="4">
        <f>IFERROR(AV_PLAN[[#This Row],[TERMINO REAL ACUMULADO]]/AV_PLAN[[#This Row],[TERMINO PLAN ACUMULADO]],"")</f>
        <v>0.10106382978723404</v>
      </c>
      <c r="N285">
        <f>+AV_PLAN[[#This Row],[PLAN ACUMULADO]]-AV_PLAN[[#This Row],[INICIO REAL ACUMULADO]]</f>
        <v>329</v>
      </c>
      <c r="O285">
        <f>+AV_PLAN[[#This Row],[TERMINO PLAN ACUMULADO]]-AV_PLAN[[#This Row],[TERMINO REAL ACUMULADO]]</f>
        <v>338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0.14346590909090909</v>
      </c>
      <c r="S285" s="7">
        <f>+AV_PLAN[[#This Row],[TERMINO PLAN ACUMULADO]]/$G$471</f>
        <v>0.53409090909090906</v>
      </c>
      <c r="T285" s="7">
        <f t="shared" si="9"/>
        <v>5.3977272727272728E-2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101</v>
      </c>
      <c r="F286">
        <v>2</v>
      </c>
      <c r="G286">
        <v>378</v>
      </c>
      <c r="H286">
        <v>0</v>
      </c>
      <c r="I286">
        <v>38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0.23325635103926096</v>
      </c>
      <c r="M286" s="4">
        <f>IFERROR(AV_PLAN[[#This Row],[TERMINO REAL ACUMULADO]]/AV_PLAN[[#This Row],[TERMINO PLAN ACUMULADO]],"")</f>
        <v>0.10052910052910052</v>
      </c>
      <c r="N286">
        <f>+AV_PLAN[[#This Row],[PLAN ACUMULADO]]-AV_PLAN[[#This Row],[INICIO REAL ACUMULADO]]</f>
        <v>332</v>
      </c>
      <c r="O286">
        <f>+AV_PLAN[[#This Row],[TERMINO PLAN ACUMULADO]]-AV_PLAN[[#This Row],[TERMINO REAL ACUMULADO]]</f>
        <v>340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0.14346590909090909</v>
      </c>
      <c r="S286" s="7">
        <f>+AV_PLAN[[#This Row],[TERMINO PLAN ACUMULADO]]/$G$471</f>
        <v>0.53693181818181823</v>
      </c>
      <c r="T286" s="7">
        <f t="shared" si="9"/>
        <v>5.3977272727272728E-2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101</v>
      </c>
      <c r="F287">
        <v>1</v>
      </c>
      <c r="G287">
        <v>379</v>
      </c>
      <c r="H287">
        <v>0</v>
      </c>
      <c r="I287">
        <v>38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0.23325635103926096</v>
      </c>
      <c r="M287" s="4">
        <f>IFERROR(AV_PLAN[[#This Row],[TERMINO REAL ACUMULADO]]/AV_PLAN[[#This Row],[TERMINO PLAN ACUMULADO]],"")</f>
        <v>0.10026385224274406</v>
      </c>
      <c r="N287">
        <f>+AV_PLAN[[#This Row],[PLAN ACUMULADO]]-AV_PLAN[[#This Row],[INICIO REAL ACUMULADO]]</f>
        <v>332</v>
      </c>
      <c r="O287">
        <f>+AV_PLAN[[#This Row],[TERMINO PLAN ACUMULADO]]-AV_PLAN[[#This Row],[TERMINO REAL ACUMULADO]]</f>
        <v>341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0.14346590909090909</v>
      </c>
      <c r="S287" s="7">
        <f>+AV_PLAN[[#This Row],[TERMINO PLAN ACUMULADO]]/$G$471</f>
        <v>0.53835227272727271</v>
      </c>
      <c r="T287" s="7">
        <f t="shared" si="9"/>
        <v>5.3977272727272728E-2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101</v>
      </c>
      <c r="F288">
        <v>2</v>
      </c>
      <c r="G288">
        <v>381</v>
      </c>
      <c r="H288">
        <v>0</v>
      </c>
      <c r="I288">
        <v>38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0.23325635103926096</v>
      </c>
      <c r="M288" s="4">
        <f>IFERROR(AV_PLAN[[#This Row],[TERMINO REAL ACUMULADO]]/AV_PLAN[[#This Row],[TERMINO PLAN ACUMULADO]],"")</f>
        <v>9.9737532808398949E-2</v>
      </c>
      <c r="N288">
        <f>+AV_PLAN[[#This Row],[PLAN ACUMULADO]]-AV_PLAN[[#This Row],[INICIO REAL ACUMULADO]]</f>
        <v>332</v>
      </c>
      <c r="O288">
        <f>+AV_PLAN[[#This Row],[TERMINO PLAN ACUMULADO]]-AV_PLAN[[#This Row],[TERMINO REAL ACUMULADO]]</f>
        <v>343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0.14346590909090909</v>
      </c>
      <c r="S288" s="7">
        <f>+AV_PLAN[[#This Row],[TERMINO PLAN ACUMULADO]]/$G$471</f>
        <v>0.54119318181818177</v>
      </c>
      <c r="T288" s="7">
        <f t="shared" si="9"/>
        <v>5.3977272727272728E-2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101</v>
      </c>
      <c r="F289">
        <v>2</v>
      </c>
      <c r="G289">
        <v>383</v>
      </c>
      <c r="H289">
        <v>0</v>
      </c>
      <c r="I289">
        <v>38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0.23165137614678899</v>
      </c>
      <c r="M289" s="4">
        <f>IFERROR(AV_PLAN[[#This Row],[TERMINO REAL ACUMULADO]]/AV_PLAN[[#This Row],[TERMINO PLAN ACUMULADO]],"")</f>
        <v>9.921671018276762E-2</v>
      </c>
      <c r="N289">
        <f>+AV_PLAN[[#This Row],[PLAN ACUMULADO]]-AV_PLAN[[#This Row],[INICIO REAL ACUMULADO]]</f>
        <v>335</v>
      </c>
      <c r="O289">
        <f>+AV_PLAN[[#This Row],[TERMINO PLAN ACUMULADO]]-AV_PLAN[[#This Row],[TERMINO REAL ACUMULADO]]</f>
        <v>345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0.14346590909090909</v>
      </c>
      <c r="S289" s="7">
        <f>+AV_PLAN[[#This Row],[TERMINO PLAN ACUMULADO]]/$G$471</f>
        <v>0.54403409090909094</v>
      </c>
      <c r="T289" s="7">
        <f t="shared" si="9"/>
        <v>5.3977272727272728E-2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101</v>
      </c>
      <c r="F290">
        <v>2</v>
      </c>
      <c r="G290">
        <v>385</v>
      </c>
      <c r="H290">
        <v>0</v>
      </c>
      <c r="I290">
        <v>38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0.23006833712984054</v>
      </c>
      <c r="M290" s="4">
        <f>IFERROR(AV_PLAN[[#This Row],[TERMINO REAL ACUMULADO]]/AV_PLAN[[#This Row],[TERMINO PLAN ACUMULADO]],"")</f>
        <v>9.8701298701298706E-2</v>
      </c>
      <c r="N290">
        <f>+AV_PLAN[[#This Row],[PLAN ACUMULADO]]-AV_PLAN[[#This Row],[INICIO REAL ACUMULADO]]</f>
        <v>338</v>
      </c>
      <c r="O290">
        <f>+AV_PLAN[[#This Row],[TERMINO PLAN ACUMULADO]]-AV_PLAN[[#This Row],[TERMINO REAL ACUMULADO]]</f>
        <v>347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0.14346590909090909</v>
      </c>
      <c r="S290" s="7">
        <f>+AV_PLAN[[#This Row],[TERMINO PLAN ACUMULADO]]/$G$471</f>
        <v>0.546875</v>
      </c>
      <c r="T290" s="7">
        <f t="shared" si="9"/>
        <v>5.3977272727272728E-2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101</v>
      </c>
      <c r="F291">
        <v>3</v>
      </c>
      <c r="G291">
        <v>388</v>
      </c>
      <c r="H291">
        <v>0</v>
      </c>
      <c r="I291">
        <v>38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0.22850678733031674</v>
      </c>
      <c r="M291" s="4">
        <f>IFERROR(AV_PLAN[[#This Row],[TERMINO REAL ACUMULADO]]/AV_PLAN[[#This Row],[TERMINO PLAN ACUMULADO]],"")</f>
        <v>9.7938144329896906E-2</v>
      </c>
      <c r="N291">
        <f>+AV_PLAN[[#This Row],[PLAN ACUMULADO]]-AV_PLAN[[#This Row],[INICIO REAL ACUMULADO]]</f>
        <v>341</v>
      </c>
      <c r="O291">
        <f>+AV_PLAN[[#This Row],[TERMINO PLAN ACUMULADO]]-AV_PLAN[[#This Row],[TERMINO REAL ACUMULADO]]</f>
        <v>350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0.14346590909090909</v>
      </c>
      <c r="S291" s="7">
        <f>+AV_PLAN[[#This Row],[TERMINO PLAN ACUMULADO]]/$G$471</f>
        <v>0.55113636363636365</v>
      </c>
      <c r="T291" s="7">
        <f t="shared" si="9"/>
        <v>5.3977272727272728E-2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101</v>
      </c>
      <c r="F292">
        <v>3</v>
      </c>
      <c r="G292">
        <v>391</v>
      </c>
      <c r="H292">
        <v>0</v>
      </c>
      <c r="I292">
        <v>38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0.22696629213483147</v>
      </c>
      <c r="M292" s="4">
        <f>IFERROR(AV_PLAN[[#This Row],[TERMINO REAL ACUMULADO]]/AV_PLAN[[#This Row],[TERMINO PLAN ACUMULADO]],"")</f>
        <v>9.718670076726342E-2</v>
      </c>
      <c r="N292">
        <f>+AV_PLAN[[#This Row],[PLAN ACUMULADO]]-AV_PLAN[[#This Row],[INICIO REAL ACUMULADO]]</f>
        <v>344</v>
      </c>
      <c r="O292">
        <f>+AV_PLAN[[#This Row],[TERMINO PLAN ACUMULADO]]-AV_PLAN[[#This Row],[TERMINO REAL ACUMULADO]]</f>
        <v>353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0.14346590909090909</v>
      </c>
      <c r="S292" s="7">
        <f>+AV_PLAN[[#This Row],[TERMINO PLAN ACUMULADO]]/$G$471</f>
        <v>0.55539772727272729</v>
      </c>
      <c r="T292" s="7">
        <f t="shared" si="9"/>
        <v>5.3977272727272728E-2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101</v>
      </c>
      <c r="F293">
        <v>1</v>
      </c>
      <c r="G293">
        <v>392</v>
      </c>
      <c r="H293">
        <v>0</v>
      </c>
      <c r="I293">
        <v>38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0.22544642857142858</v>
      </c>
      <c r="M293" s="4">
        <f>IFERROR(AV_PLAN[[#This Row],[TERMINO REAL ACUMULADO]]/AV_PLAN[[#This Row],[TERMINO PLAN ACUMULADO]],"")</f>
        <v>9.6938775510204078E-2</v>
      </c>
      <c r="N293">
        <f>+AV_PLAN[[#This Row],[PLAN ACUMULADO]]-AV_PLAN[[#This Row],[INICIO REAL ACUMULADO]]</f>
        <v>347</v>
      </c>
      <c r="O293">
        <f>+AV_PLAN[[#This Row],[TERMINO PLAN ACUMULADO]]-AV_PLAN[[#This Row],[TERMINO REAL ACUMULADO]]</f>
        <v>354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0.14346590909090909</v>
      </c>
      <c r="S293" s="7">
        <f>+AV_PLAN[[#This Row],[TERMINO PLAN ACUMULADO]]/$G$471</f>
        <v>0.55681818181818177</v>
      </c>
      <c r="T293" s="7">
        <f t="shared" si="9"/>
        <v>5.3977272727272728E-2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101</v>
      </c>
      <c r="F294">
        <v>1</v>
      </c>
      <c r="G294">
        <v>393</v>
      </c>
      <c r="H294">
        <v>0</v>
      </c>
      <c r="I294">
        <v>38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0.22544642857142858</v>
      </c>
      <c r="M294" s="4">
        <f>IFERROR(AV_PLAN[[#This Row],[TERMINO REAL ACUMULADO]]/AV_PLAN[[#This Row],[TERMINO PLAN ACUMULADO]],"")</f>
        <v>9.6692111959287536E-2</v>
      </c>
      <c r="N294">
        <f>+AV_PLAN[[#This Row],[PLAN ACUMULADO]]-AV_PLAN[[#This Row],[INICIO REAL ACUMULADO]]</f>
        <v>347</v>
      </c>
      <c r="O294">
        <f>+AV_PLAN[[#This Row],[TERMINO PLAN ACUMULADO]]-AV_PLAN[[#This Row],[TERMINO REAL ACUMULADO]]</f>
        <v>355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0.14346590909090909</v>
      </c>
      <c r="S294" s="7">
        <f>+AV_PLAN[[#This Row],[TERMINO PLAN ACUMULADO]]/$G$471</f>
        <v>0.55823863636363635</v>
      </c>
      <c r="T294" s="7">
        <f t="shared" si="9"/>
        <v>5.3977272727272728E-2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101</v>
      </c>
      <c r="F295">
        <v>4</v>
      </c>
      <c r="G295">
        <v>397</v>
      </c>
      <c r="H295">
        <v>0</v>
      </c>
      <c r="I295">
        <v>38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0.22544642857142858</v>
      </c>
      <c r="M295" s="4">
        <f>IFERROR(AV_PLAN[[#This Row],[TERMINO REAL ACUMULADO]]/AV_PLAN[[#This Row],[TERMINO PLAN ACUMULADO]],"")</f>
        <v>9.5717884130982367E-2</v>
      </c>
      <c r="N295">
        <f>+AV_PLAN[[#This Row],[PLAN ACUMULADO]]-AV_PLAN[[#This Row],[INICIO REAL ACUMULADO]]</f>
        <v>347</v>
      </c>
      <c r="O295">
        <f>+AV_PLAN[[#This Row],[TERMINO PLAN ACUMULADO]]-AV_PLAN[[#This Row],[TERMINO REAL ACUMULADO]]</f>
        <v>359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0.14346590909090909</v>
      </c>
      <c r="S295" s="7">
        <f>+AV_PLAN[[#This Row],[TERMINO PLAN ACUMULADO]]/$G$471</f>
        <v>0.56392045454545459</v>
      </c>
      <c r="T295" s="7">
        <f t="shared" si="9"/>
        <v>5.3977272727272728E-2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101</v>
      </c>
      <c r="F296">
        <v>2</v>
      </c>
      <c r="G296">
        <v>399</v>
      </c>
      <c r="H296">
        <v>0</v>
      </c>
      <c r="I296">
        <v>38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0.22394678492239467</v>
      </c>
      <c r="M296" s="4">
        <f>IFERROR(AV_PLAN[[#This Row],[TERMINO REAL ACUMULADO]]/AV_PLAN[[#This Row],[TERMINO PLAN ACUMULADO]],"")</f>
        <v>9.5238095238095233E-2</v>
      </c>
      <c r="N296">
        <f>+AV_PLAN[[#This Row],[PLAN ACUMULADO]]-AV_PLAN[[#This Row],[INICIO REAL ACUMULADO]]</f>
        <v>350</v>
      </c>
      <c r="O296">
        <f>+AV_PLAN[[#This Row],[TERMINO PLAN ACUMULADO]]-AV_PLAN[[#This Row],[TERMINO REAL ACUMULADO]]</f>
        <v>361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0.14346590909090909</v>
      </c>
      <c r="S296" s="7">
        <f>+AV_PLAN[[#This Row],[TERMINO PLAN ACUMULADO]]/$G$471</f>
        <v>0.56676136363636365</v>
      </c>
      <c r="T296" s="7">
        <f t="shared" si="9"/>
        <v>5.3977272727272728E-2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101</v>
      </c>
      <c r="F297">
        <v>1</v>
      </c>
      <c r="G297">
        <v>400</v>
      </c>
      <c r="H297">
        <v>0</v>
      </c>
      <c r="I297">
        <v>38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0.22394678492239467</v>
      </c>
      <c r="M297" s="4">
        <f>IFERROR(AV_PLAN[[#This Row],[TERMINO REAL ACUMULADO]]/AV_PLAN[[#This Row],[TERMINO PLAN ACUMULADO]],"")</f>
        <v>9.5000000000000001E-2</v>
      </c>
      <c r="N297">
        <f>+AV_PLAN[[#This Row],[PLAN ACUMULADO]]-AV_PLAN[[#This Row],[INICIO REAL ACUMULADO]]</f>
        <v>350</v>
      </c>
      <c r="O297">
        <f>+AV_PLAN[[#This Row],[TERMINO PLAN ACUMULADO]]-AV_PLAN[[#This Row],[TERMINO REAL ACUMULADO]]</f>
        <v>362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0.14346590909090909</v>
      </c>
      <c r="S297" s="7">
        <f>+AV_PLAN[[#This Row],[TERMINO PLAN ACUMULADO]]/$G$471</f>
        <v>0.56818181818181823</v>
      </c>
      <c r="T297" s="7">
        <f t="shared" si="9"/>
        <v>5.3977272727272728E-2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101</v>
      </c>
      <c r="F298">
        <v>3</v>
      </c>
      <c r="G298">
        <v>403</v>
      </c>
      <c r="H298">
        <v>0</v>
      </c>
      <c r="I298">
        <v>38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0.22246696035242292</v>
      </c>
      <c r="M298" s="4">
        <f>IFERROR(AV_PLAN[[#This Row],[TERMINO REAL ACUMULADO]]/AV_PLAN[[#This Row],[TERMINO PLAN ACUMULADO]],"")</f>
        <v>9.4292803970223327E-2</v>
      </c>
      <c r="N298">
        <f>+AV_PLAN[[#This Row],[PLAN ACUMULADO]]-AV_PLAN[[#This Row],[INICIO REAL ACUMULADO]]</f>
        <v>353</v>
      </c>
      <c r="O298">
        <f>+AV_PLAN[[#This Row],[TERMINO PLAN ACUMULADO]]-AV_PLAN[[#This Row],[TERMINO REAL ACUMULADO]]</f>
        <v>365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0.14346590909090909</v>
      </c>
      <c r="S298" s="7">
        <f>+AV_PLAN[[#This Row],[TERMINO PLAN ACUMULADO]]/$G$471</f>
        <v>0.57244318181818177</v>
      </c>
      <c r="T298" s="7">
        <f t="shared" si="9"/>
        <v>5.3977272727272728E-2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101</v>
      </c>
      <c r="F299">
        <v>3</v>
      </c>
      <c r="G299">
        <v>406</v>
      </c>
      <c r="H299">
        <v>0</v>
      </c>
      <c r="I299">
        <v>38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0.22100656455142231</v>
      </c>
      <c r="M299" s="4">
        <f>IFERROR(AV_PLAN[[#This Row],[TERMINO REAL ACUMULADO]]/AV_PLAN[[#This Row],[TERMINO PLAN ACUMULADO]],"")</f>
        <v>9.3596059113300489E-2</v>
      </c>
      <c r="N299">
        <f>+AV_PLAN[[#This Row],[PLAN ACUMULADO]]-AV_PLAN[[#This Row],[INICIO REAL ACUMULADO]]</f>
        <v>356</v>
      </c>
      <c r="O299">
        <f>+AV_PLAN[[#This Row],[TERMINO PLAN ACUMULADO]]-AV_PLAN[[#This Row],[TERMINO REAL ACUMULADO]]</f>
        <v>368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0.14346590909090909</v>
      </c>
      <c r="S299" s="7">
        <f>+AV_PLAN[[#This Row],[TERMINO PLAN ACUMULADO]]/$G$471</f>
        <v>0.57670454545454541</v>
      </c>
      <c r="T299" s="7">
        <f t="shared" si="9"/>
        <v>5.3977272727272728E-2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101</v>
      </c>
      <c r="F300">
        <v>1</v>
      </c>
      <c r="G300">
        <v>407</v>
      </c>
      <c r="H300">
        <v>0</v>
      </c>
      <c r="I300">
        <v>38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0.21956521739130436</v>
      </c>
      <c r="M300" s="4">
        <f>IFERROR(AV_PLAN[[#This Row],[TERMINO REAL ACUMULADO]]/AV_PLAN[[#This Row],[TERMINO PLAN ACUMULADO]],"")</f>
        <v>9.3366093366093361E-2</v>
      </c>
      <c r="N300">
        <f>+AV_PLAN[[#This Row],[PLAN ACUMULADO]]-AV_PLAN[[#This Row],[INICIO REAL ACUMULADO]]</f>
        <v>359</v>
      </c>
      <c r="O300">
        <f>+AV_PLAN[[#This Row],[TERMINO PLAN ACUMULADO]]-AV_PLAN[[#This Row],[TERMINO REAL ACUMULADO]]</f>
        <v>369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0.14346590909090909</v>
      </c>
      <c r="S300" s="7">
        <f>+AV_PLAN[[#This Row],[TERMINO PLAN ACUMULADO]]/$G$471</f>
        <v>0.578125</v>
      </c>
      <c r="T300" s="7">
        <f t="shared" si="9"/>
        <v>5.3977272727272728E-2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101</v>
      </c>
      <c r="F301">
        <v>2</v>
      </c>
      <c r="G301">
        <v>409</v>
      </c>
      <c r="H301">
        <v>0</v>
      </c>
      <c r="I301">
        <v>38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0.21956521739130436</v>
      </c>
      <c r="M301" s="4">
        <f>IFERROR(AV_PLAN[[#This Row],[TERMINO REAL ACUMULADO]]/AV_PLAN[[#This Row],[TERMINO PLAN ACUMULADO]],"")</f>
        <v>9.2909535452322736E-2</v>
      </c>
      <c r="N301">
        <f>+AV_PLAN[[#This Row],[PLAN ACUMULADO]]-AV_PLAN[[#This Row],[INICIO REAL ACUMULADO]]</f>
        <v>359</v>
      </c>
      <c r="O301">
        <f>+AV_PLAN[[#This Row],[TERMINO PLAN ACUMULADO]]-AV_PLAN[[#This Row],[TERMINO REAL ACUMULADO]]</f>
        <v>371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0.14346590909090909</v>
      </c>
      <c r="S301" s="7">
        <f>+AV_PLAN[[#This Row],[TERMINO PLAN ACUMULADO]]/$G$471</f>
        <v>0.58096590909090906</v>
      </c>
      <c r="T301" s="7">
        <f t="shared" si="9"/>
        <v>5.3977272727272728E-2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101</v>
      </c>
      <c r="F302">
        <v>4</v>
      </c>
      <c r="G302">
        <v>413</v>
      </c>
      <c r="H302">
        <v>0</v>
      </c>
      <c r="I302">
        <v>38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0.21956521739130436</v>
      </c>
      <c r="M302" s="4">
        <f>IFERROR(AV_PLAN[[#This Row],[TERMINO REAL ACUMULADO]]/AV_PLAN[[#This Row],[TERMINO PLAN ACUMULADO]],"")</f>
        <v>9.2009685230024216E-2</v>
      </c>
      <c r="N302">
        <f>+AV_PLAN[[#This Row],[PLAN ACUMULADO]]-AV_PLAN[[#This Row],[INICIO REAL ACUMULADO]]</f>
        <v>359</v>
      </c>
      <c r="O302">
        <f>+AV_PLAN[[#This Row],[TERMINO PLAN ACUMULADO]]-AV_PLAN[[#This Row],[TERMINO REAL ACUMULADO]]</f>
        <v>375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0.14346590909090909</v>
      </c>
      <c r="S302" s="7">
        <f>+AV_PLAN[[#This Row],[TERMINO PLAN ACUMULADO]]/$G$471</f>
        <v>0.58664772727272729</v>
      </c>
      <c r="T302" s="7">
        <f t="shared" si="9"/>
        <v>5.3977272727272728E-2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101</v>
      </c>
      <c r="F303">
        <v>1</v>
      </c>
      <c r="G303">
        <v>414</v>
      </c>
      <c r="H303">
        <v>0</v>
      </c>
      <c r="I303">
        <v>38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0.21814254859611232</v>
      </c>
      <c r="M303" s="4">
        <f>IFERROR(AV_PLAN[[#This Row],[TERMINO REAL ACUMULADO]]/AV_PLAN[[#This Row],[TERMINO PLAN ACUMULADO]],"")</f>
        <v>9.1787439613526575E-2</v>
      </c>
      <c r="N303">
        <f>+AV_PLAN[[#This Row],[PLAN ACUMULADO]]-AV_PLAN[[#This Row],[INICIO REAL ACUMULADO]]</f>
        <v>362</v>
      </c>
      <c r="O303">
        <f>+AV_PLAN[[#This Row],[TERMINO PLAN ACUMULADO]]-AV_PLAN[[#This Row],[TERMINO REAL ACUMULADO]]</f>
        <v>376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0.14346590909090909</v>
      </c>
      <c r="S303" s="7">
        <f>+AV_PLAN[[#This Row],[TERMINO PLAN ACUMULADO]]/$G$471</f>
        <v>0.58806818181818177</v>
      </c>
      <c r="T303" s="7">
        <f t="shared" si="9"/>
        <v>5.3977272727272728E-2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101</v>
      </c>
      <c r="F304">
        <v>1</v>
      </c>
      <c r="G304">
        <v>415</v>
      </c>
      <c r="H304">
        <v>0</v>
      </c>
      <c r="I304">
        <v>38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0.2167381974248927</v>
      </c>
      <c r="M304" s="4">
        <f>IFERROR(AV_PLAN[[#This Row],[TERMINO REAL ACUMULADO]]/AV_PLAN[[#This Row],[TERMINO PLAN ACUMULADO]],"")</f>
        <v>9.1566265060240959E-2</v>
      </c>
      <c r="N304">
        <f>+AV_PLAN[[#This Row],[PLAN ACUMULADO]]-AV_PLAN[[#This Row],[INICIO REAL ACUMULADO]]</f>
        <v>365</v>
      </c>
      <c r="O304">
        <f>+AV_PLAN[[#This Row],[TERMINO PLAN ACUMULADO]]-AV_PLAN[[#This Row],[TERMINO REAL ACUMULADO]]</f>
        <v>377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0.14346590909090909</v>
      </c>
      <c r="S304" s="7">
        <f>+AV_PLAN[[#This Row],[TERMINO PLAN ACUMULADO]]/$G$471</f>
        <v>0.58948863636363635</v>
      </c>
      <c r="T304" s="7">
        <f t="shared" si="9"/>
        <v>5.3977272727272728E-2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101</v>
      </c>
      <c r="F305">
        <v>3</v>
      </c>
      <c r="G305">
        <v>418</v>
      </c>
      <c r="H305">
        <v>0</v>
      </c>
      <c r="I305">
        <v>38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0.21535181236673773</v>
      </c>
      <c r="M305" s="4">
        <f>IFERROR(AV_PLAN[[#This Row],[TERMINO REAL ACUMULADO]]/AV_PLAN[[#This Row],[TERMINO PLAN ACUMULADO]],"")</f>
        <v>9.0909090909090912E-2</v>
      </c>
      <c r="N305">
        <f>+AV_PLAN[[#This Row],[PLAN ACUMULADO]]-AV_PLAN[[#This Row],[INICIO REAL ACUMULADO]]</f>
        <v>368</v>
      </c>
      <c r="O305">
        <f>+AV_PLAN[[#This Row],[TERMINO PLAN ACUMULADO]]-AV_PLAN[[#This Row],[TERMINO REAL ACUMULADO]]</f>
        <v>380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0.14346590909090909</v>
      </c>
      <c r="S305" s="7">
        <f>+AV_PLAN[[#This Row],[TERMINO PLAN ACUMULADO]]/$G$471</f>
        <v>0.59375</v>
      </c>
      <c r="T305" s="7">
        <f t="shared" si="9"/>
        <v>5.3977272727272728E-2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101</v>
      </c>
      <c r="F306">
        <v>3</v>
      </c>
      <c r="G306">
        <v>421</v>
      </c>
      <c r="H306">
        <v>0</v>
      </c>
      <c r="I306">
        <v>38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0.21398305084745764</v>
      </c>
      <c r="M306" s="4">
        <f>IFERROR(AV_PLAN[[#This Row],[TERMINO REAL ACUMULADO]]/AV_PLAN[[#This Row],[TERMINO PLAN ACUMULADO]],"")</f>
        <v>9.0261282660332537E-2</v>
      </c>
      <c r="N306">
        <f>+AV_PLAN[[#This Row],[PLAN ACUMULADO]]-AV_PLAN[[#This Row],[INICIO REAL ACUMULADO]]</f>
        <v>371</v>
      </c>
      <c r="O306">
        <f>+AV_PLAN[[#This Row],[TERMINO PLAN ACUMULADO]]-AV_PLAN[[#This Row],[TERMINO REAL ACUMULADO]]</f>
        <v>383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0.14346590909090909</v>
      </c>
      <c r="S306" s="7">
        <f>+AV_PLAN[[#This Row],[TERMINO PLAN ACUMULADO]]/$G$471</f>
        <v>0.59801136363636365</v>
      </c>
      <c r="T306" s="7">
        <f t="shared" si="9"/>
        <v>5.3977272727272728E-2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101</v>
      </c>
      <c r="F307">
        <v>2</v>
      </c>
      <c r="G307">
        <v>423</v>
      </c>
      <c r="H307">
        <v>0</v>
      </c>
      <c r="I307">
        <v>38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0.21263157894736842</v>
      </c>
      <c r="M307" s="4">
        <f>IFERROR(AV_PLAN[[#This Row],[TERMINO REAL ACUMULADO]]/AV_PLAN[[#This Row],[TERMINO PLAN ACUMULADO]],"")</f>
        <v>8.9834515366430265E-2</v>
      </c>
      <c r="N307">
        <f>+AV_PLAN[[#This Row],[PLAN ACUMULADO]]-AV_PLAN[[#This Row],[INICIO REAL ACUMULADO]]</f>
        <v>374</v>
      </c>
      <c r="O307">
        <f>+AV_PLAN[[#This Row],[TERMINO PLAN ACUMULADO]]-AV_PLAN[[#This Row],[TERMINO REAL ACUMULADO]]</f>
        <v>385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0.14346590909090909</v>
      </c>
      <c r="S307" s="7">
        <f>+AV_PLAN[[#This Row],[TERMINO PLAN ACUMULADO]]/$G$471</f>
        <v>0.60085227272727271</v>
      </c>
      <c r="T307" s="7">
        <f t="shared" si="9"/>
        <v>5.3977272727272728E-2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101</v>
      </c>
      <c r="F308">
        <v>2</v>
      </c>
      <c r="G308">
        <v>425</v>
      </c>
      <c r="H308">
        <v>0</v>
      </c>
      <c r="I308">
        <v>38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0.21263157894736842</v>
      </c>
      <c r="M308" s="4">
        <f>IFERROR(AV_PLAN[[#This Row],[TERMINO REAL ACUMULADO]]/AV_PLAN[[#This Row],[TERMINO PLAN ACUMULADO]],"")</f>
        <v>8.9411764705882357E-2</v>
      </c>
      <c r="N308">
        <f>+AV_PLAN[[#This Row],[PLAN ACUMULADO]]-AV_PLAN[[#This Row],[INICIO REAL ACUMULADO]]</f>
        <v>374</v>
      </c>
      <c r="O308">
        <f>+AV_PLAN[[#This Row],[TERMINO PLAN ACUMULADO]]-AV_PLAN[[#This Row],[TERMINO REAL ACUMULADO]]</f>
        <v>387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0.14346590909090909</v>
      </c>
      <c r="S308" s="7">
        <f>+AV_PLAN[[#This Row],[TERMINO PLAN ACUMULADO]]/$G$471</f>
        <v>0.60369318181818177</v>
      </c>
      <c r="T308" s="7">
        <f t="shared" si="9"/>
        <v>5.3977272727272728E-2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101</v>
      </c>
      <c r="F309">
        <v>2</v>
      </c>
      <c r="G309">
        <v>427</v>
      </c>
      <c r="H309">
        <v>0</v>
      </c>
      <c r="I309">
        <v>38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0.21263157894736842</v>
      </c>
      <c r="M309" s="4">
        <f>IFERROR(AV_PLAN[[#This Row],[TERMINO REAL ACUMULADO]]/AV_PLAN[[#This Row],[TERMINO PLAN ACUMULADO]],"")</f>
        <v>8.899297423887588E-2</v>
      </c>
      <c r="N309">
        <f>+AV_PLAN[[#This Row],[PLAN ACUMULADO]]-AV_PLAN[[#This Row],[INICIO REAL ACUMULADO]]</f>
        <v>374</v>
      </c>
      <c r="O309">
        <f>+AV_PLAN[[#This Row],[TERMINO PLAN ACUMULADO]]-AV_PLAN[[#This Row],[TERMINO REAL ACUMULADO]]</f>
        <v>389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0.14346590909090909</v>
      </c>
      <c r="S309" s="7">
        <f>+AV_PLAN[[#This Row],[TERMINO PLAN ACUMULADO]]/$G$471</f>
        <v>0.60653409090909094</v>
      </c>
      <c r="T309" s="7">
        <f t="shared" si="9"/>
        <v>5.3977272727272728E-2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101</v>
      </c>
      <c r="F310">
        <v>1</v>
      </c>
      <c r="G310">
        <v>428</v>
      </c>
      <c r="H310">
        <v>0</v>
      </c>
      <c r="I310">
        <v>38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0.21129707112970711</v>
      </c>
      <c r="M310" s="4">
        <f>IFERROR(AV_PLAN[[#This Row],[TERMINO REAL ACUMULADO]]/AV_PLAN[[#This Row],[TERMINO PLAN ACUMULADO]],"")</f>
        <v>8.8785046728971959E-2</v>
      </c>
      <c r="N310">
        <f>+AV_PLAN[[#This Row],[PLAN ACUMULADO]]-AV_PLAN[[#This Row],[INICIO REAL ACUMULADO]]</f>
        <v>377</v>
      </c>
      <c r="O310">
        <f>+AV_PLAN[[#This Row],[TERMINO PLAN ACUMULADO]]-AV_PLAN[[#This Row],[TERMINO REAL ACUMULADO]]</f>
        <v>390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0.14346590909090909</v>
      </c>
      <c r="S310" s="7">
        <f>+AV_PLAN[[#This Row],[TERMINO PLAN ACUMULADO]]/$G$471</f>
        <v>0.60795454545454541</v>
      </c>
      <c r="T310" s="7">
        <f t="shared" si="9"/>
        <v>5.3977272727272728E-2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101</v>
      </c>
      <c r="F311">
        <v>2</v>
      </c>
      <c r="G311">
        <v>430</v>
      </c>
      <c r="H311">
        <v>0</v>
      </c>
      <c r="I311">
        <v>38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0.20997920997920999</v>
      </c>
      <c r="M311" s="4">
        <f>IFERROR(AV_PLAN[[#This Row],[TERMINO REAL ACUMULADO]]/AV_PLAN[[#This Row],[TERMINO PLAN ACUMULADO]],"")</f>
        <v>8.8372093023255813E-2</v>
      </c>
      <c r="N311">
        <f>+AV_PLAN[[#This Row],[PLAN ACUMULADO]]-AV_PLAN[[#This Row],[INICIO REAL ACUMULADO]]</f>
        <v>380</v>
      </c>
      <c r="O311">
        <f>+AV_PLAN[[#This Row],[TERMINO PLAN ACUMULADO]]-AV_PLAN[[#This Row],[TERMINO REAL ACUMULADO]]</f>
        <v>392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0.14346590909090909</v>
      </c>
      <c r="S311" s="7">
        <f>+AV_PLAN[[#This Row],[TERMINO PLAN ACUMULADO]]/$G$471</f>
        <v>0.61079545454545459</v>
      </c>
      <c r="T311" s="7">
        <f t="shared" si="9"/>
        <v>5.3977272727272728E-2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101</v>
      </c>
      <c r="F312">
        <v>3</v>
      </c>
      <c r="G312">
        <v>433</v>
      </c>
      <c r="H312">
        <v>0</v>
      </c>
      <c r="I312">
        <v>38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0.20867768595041322</v>
      </c>
      <c r="M312" s="4">
        <f>IFERROR(AV_PLAN[[#This Row],[TERMINO REAL ACUMULADO]]/AV_PLAN[[#This Row],[TERMINO PLAN ACUMULADO]],"")</f>
        <v>8.7759815242494224E-2</v>
      </c>
      <c r="N312">
        <f>+AV_PLAN[[#This Row],[PLAN ACUMULADO]]-AV_PLAN[[#This Row],[INICIO REAL ACUMULADO]]</f>
        <v>383</v>
      </c>
      <c r="O312">
        <f>+AV_PLAN[[#This Row],[TERMINO PLAN ACUMULADO]]-AV_PLAN[[#This Row],[TERMINO REAL ACUMULADO]]</f>
        <v>395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0.14346590909090909</v>
      </c>
      <c r="S312" s="7">
        <f>+AV_PLAN[[#This Row],[TERMINO PLAN ACUMULADO]]/$G$471</f>
        <v>0.61505681818181823</v>
      </c>
      <c r="T312" s="7">
        <f t="shared" si="9"/>
        <v>5.3977272727272728E-2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101</v>
      </c>
      <c r="F313">
        <v>3</v>
      </c>
      <c r="G313">
        <v>436</v>
      </c>
      <c r="H313">
        <v>0</v>
      </c>
      <c r="I313">
        <v>38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0.20867768595041322</v>
      </c>
      <c r="M313" s="4">
        <f>IFERROR(AV_PLAN[[#This Row],[TERMINO REAL ACUMULADO]]/AV_PLAN[[#This Row],[TERMINO PLAN ACUMULADO]],"")</f>
        <v>8.7155963302752298E-2</v>
      </c>
      <c r="N313">
        <f>+AV_PLAN[[#This Row],[PLAN ACUMULADO]]-AV_PLAN[[#This Row],[INICIO REAL ACUMULADO]]</f>
        <v>383</v>
      </c>
      <c r="O313">
        <f>+AV_PLAN[[#This Row],[TERMINO PLAN ACUMULADO]]-AV_PLAN[[#This Row],[TERMINO REAL ACUMULADO]]</f>
        <v>398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0.14346590909090909</v>
      </c>
      <c r="S313" s="7">
        <f>+AV_PLAN[[#This Row],[TERMINO PLAN ACUMULADO]]/$G$471</f>
        <v>0.61931818181818177</v>
      </c>
      <c r="T313" s="7">
        <f t="shared" si="9"/>
        <v>5.3977272727272728E-2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101</v>
      </c>
      <c r="F314">
        <v>2</v>
      </c>
      <c r="G314">
        <v>438</v>
      </c>
      <c r="H314">
        <v>0</v>
      </c>
      <c r="I314">
        <v>38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0.20867768595041322</v>
      </c>
      <c r="M314" s="4">
        <f>IFERROR(AV_PLAN[[#This Row],[TERMINO REAL ACUMULADO]]/AV_PLAN[[#This Row],[TERMINO PLAN ACUMULADO]],"")</f>
        <v>8.6757990867579904E-2</v>
      </c>
      <c r="N314">
        <f>+AV_PLAN[[#This Row],[PLAN ACUMULADO]]-AV_PLAN[[#This Row],[INICIO REAL ACUMULADO]]</f>
        <v>383</v>
      </c>
      <c r="O314">
        <f>+AV_PLAN[[#This Row],[TERMINO PLAN ACUMULADO]]-AV_PLAN[[#This Row],[TERMINO REAL ACUMULADO]]</f>
        <v>400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0.14346590909090909</v>
      </c>
      <c r="S314" s="7">
        <f>+AV_PLAN[[#This Row],[TERMINO PLAN ACUMULADO]]/$G$471</f>
        <v>0.62215909090909094</v>
      </c>
      <c r="T314" s="7">
        <f t="shared" si="9"/>
        <v>5.3977272727272728E-2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101</v>
      </c>
      <c r="F315">
        <v>1</v>
      </c>
      <c r="G315">
        <v>439</v>
      </c>
      <c r="H315">
        <v>0</v>
      </c>
      <c r="I315">
        <v>38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0.20867768595041322</v>
      </c>
      <c r="M315" s="4">
        <f>IFERROR(AV_PLAN[[#This Row],[TERMINO REAL ACUMULADO]]/AV_PLAN[[#This Row],[TERMINO PLAN ACUMULADO]],"")</f>
        <v>8.656036446469248E-2</v>
      </c>
      <c r="N315">
        <f>+AV_PLAN[[#This Row],[PLAN ACUMULADO]]-AV_PLAN[[#This Row],[INICIO REAL ACUMULADO]]</f>
        <v>383</v>
      </c>
      <c r="O315">
        <f>+AV_PLAN[[#This Row],[TERMINO PLAN ACUMULADO]]-AV_PLAN[[#This Row],[TERMINO REAL ACUMULADO]]</f>
        <v>401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0.14346590909090909</v>
      </c>
      <c r="S315" s="7">
        <f>+AV_PLAN[[#This Row],[TERMINO PLAN ACUMULADO]]/$G$471</f>
        <v>0.62357954545454541</v>
      </c>
      <c r="T315" s="7">
        <f t="shared" si="9"/>
        <v>5.3977272727272728E-2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101</v>
      </c>
      <c r="F316">
        <v>2</v>
      </c>
      <c r="G316">
        <v>441</v>
      </c>
      <c r="H316">
        <v>0</v>
      </c>
      <c r="I316">
        <v>38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0.20867768595041322</v>
      </c>
      <c r="M316" s="4">
        <f>IFERROR(AV_PLAN[[#This Row],[TERMINO REAL ACUMULADO]]/AV_PLAN[[#This Row],[TERMINO PLAN ACUMULADO]],"")</f>
        <v>8.6167800453514742E-2</v>
      </c>
      <c r="N316">
        <f>+AV_PLAN[[#This Row],[PLAN ACUMULADO]]-AV_PLAN[[#This Row],[INICIO REAL ACUMULADO]]</f>
        <v>383</v>
      </c>
      <c r="O316">
        <f>+AV_PLAN[[#This Row],[TERMINO PLAN ACUMULADO]]-AV_PLAN[[#This Row],[TERMINO REAL ACUMULADO]]</f>
        <v>403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0.14346590909090909</v>
      </c>
      <c r="S316" s="7">
        <f>+AV_PLAN[[#This Row],[TERMINO PLAN ACUMULADO]]/$G$471</f>
        <v>0.62642045454545459</v>
      </c>
      <c r="T316" s="7">
        <f t="shared" si="9"/>
        <v>5.3977272727272728E-2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101</v>
      </c>
      <c r="F317">
        <v>0</v>
      </c>
      <c r="G317">
        <v>441</v>
      </c>
      <c r="H317">
        <v>0</v>
      </c>
      <c r="I317">
        <v>38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0.20739219712525667</v>
      </c>
      <c r="M317" s="4">
        <f>IFERROR(AV_PLAN[[#This Row],[TERMINO REAL ACUMULADO]]/AV_PLAN[[#This Row],[TERMINO PLAN ACUMULADO]],"")</f>
        <v>8.6167800453514742E-2</v>
      </c>
      <c r="N317">
        <f>+AV_PLAN[[#This Row],[PLAN ACUMULADO]]-AV_PLAN[[#This Row],[INICIO REAL ACUMULADO]]</f>
        <v>386</v>
      </c>
      <c r="O317">
        <f>+AV_PLAN[[#This Row],[TERMINO PLAN ACUMULADO]]-AV_PLAN[[#This Row],[TERMINO REAL ACUMULADO]]</f>
        <v>403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0.14346590909090909</v>
      </c>
      <c r="S317" s="7">
        <f>+AV_PLAN[[#This Row],[TERMINO PLAN ACUMULADO]]/$G$471</f>
        <v>0.62642045454545459</v>
      </c>
      <c r="T317" s="7">
        <f t="shared" si="9"/>
        <v>5.3977272727272728E-2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101</v>
      </c>
      <c r="F318">
        <v>2</v>
      </c>
      <c r="G318">
        <v>443</v>
      </c>
      <c r="H318">
        <v>0</v>
      </c>
      <c r="I318">
        <v>38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0.20612244897959184</v>
      </c>
      <c r="M318" s="4">
        <f>IFERROR(AV_PLAN[[#This Row],[TERMINO REAL ACUMULADO]]/AV_PLAN[[#This Row],[TERMINO PLAN ACUMULADO]],"")</f>
        <v>8.5778781038374718E-2</v>
      </c>
      <c r="N318">
        <f>+AV_PLAN[[#This Row],[PLAN ACUMULADO]]-AV_PLAN[[#This Row],[INICIO REAL ACUMULADO]]</f>
        <v>389</v>
      </c>
      <c r="O318">
        <f>+AV_PLAN[[#This Row],[TERMINO PLAN ACUMULADO]]-AV_PLAN[[#This Row],[TERMINO REAL ACUMULADO]]</f>
        <v>405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0.14346590909090909</v>
      </c>
      <c r="S318" s="7">
        <f>+AV_PLAN[[#This Row],[TERMINO PLAN ACUMULADO]]/$G$471</f>
        <v>0.62926136363636365</v>
      </c>
      <c r="T318" s="7">
        <f t="shared" si="9"/>
        <v>5.3977272727272728E-2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101</v>
      </c>
      <c r="F319">
        <v>4</v>
      </c>
      <c r="G319">
        <v>447</v>
      </c>
      <c r="H319">
        <v>0</v>
      </c>
      <c r="I319">
        <v>38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0.20486815415821502</v>
      </c>
      <c r="M319" s="4">
        <f>IFERROR(AV_PLAN[[#This Row],[TERMINO REAL ACUMULADO]]/AV_PLAN[[#This Row],[TERMINO PLAN ACUMULADO]],"")</f>
        <v>8.5011185682326629E-2</v>
      </c>
      <c r="N319">
        <f>+AV_PLAN[[#This Row],[PLAN ACUMULADO]]-AV_PLAN[[#This Row],[INICIO REAL ACUMULADO]]</f>
        <v>392</v>
      </c>
      <c r="O319">
        <f>+AV_PLAN[[#This Row],[TERMINO PLAN ACUMULADO]]-AV_PLAN[[#This Row],[TERMINO REAL ACUMULADO]]</f>
        <v>409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0.14346590909090909</v>
      </c>
      <c r="S319" s="7">
        <f>+AV_PLAN[[#This Row],[TERMINO PLAN ACUMULADO]]/$G$471</f>
        <v>0.63494318181818177</v>
      </c>
      <c r="T319" s="7">
        <f t="shared" si="9"/>
        <v>5.3977272727272728E-2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101</v>
      </c>
      <c r="F320">
        <v>3</v>
      </c>
      <c r="G320">
        <v>450</v>
      </c>
      <c r="H320">
        <v>0</v>
      </c>
      <c r="I320">
        <v>38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0.20486815415821502</v>
      </c>
      <c r="M320" s="4">
        <f>IFERROR(AV_PLAN[[#This Row],[TERMINO REAL ACUMULADO]]/AV_PLAN[[#This Row],[TERMINO PLAN ACUMULADO]],"")</f>
        <v>8.4444444444444447E-2</v>
      </c>
      <c r="N320">
        <f>+AV_PLAN[[#This Row],[PLAN ACUMULADO]]-AV_PLAN[[#This Row],[INICIO REAL ACUMULADO]]</f>
        <v>392</v>
      </c>
      <c r="O320">
        <f>+AV_PLAN[[#This Row],[TERMINO PLAN ACUMULADO]]-AV_PLAN[[#This Row],[TERMINO REAL ACUMULADO]]</f>
        <v>412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0.14346590909090909</v>
      </c>
      <c r="S320" s="7">
        <f>+AV_PLAN[[#This Row],[TERMINO PLAN ACUMULADO]]/$G$471</f>
        <v>0.63920454545454541</v>
      </c>
      <c r="T320" s="7">
        <f t="shared" si="9"/>
        <v>5.3977272727272728E-2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101</v>
      </c>
      <c r="F321">
        <v>1</v>
      </c>
      <c r="G321">
        <v>451</v>
      </c>
      <c r="H321">
        <v>0</v>
      </c>
      <c r="I321">
        <v>38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0.20486815415821502</v>
      </c>
      <c r="M321" s="4">
        <f>IFERROR(AV_PLAN[[#This Row],[TERMINO REAL ACUMULADO]]/AV_PLAN[[#This Row],[TERMINO PLAN ACUMULADO]],"")</f>
        <v>8.4257206208425722E-2</v>
      </c>
      <c r="N321">
        <f>+AV_PLAN[[#This Row],[PLAN ACUMULADO]]-AV_PLAN[[#This Row],[INICIO REAL ACUMULADO]]</f>
        <v>392</v>
      </c>
      <c r="O321">
        <f>+AV_PLAN[[#This Row],[TERMINO PLAN ACUMULADO]]-AV_PLAN[[#This Row],[TERMINO REAL ACUMULADO]]</f>
        <v>413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0.14346590909090909</v>
      </c>
      <c r="S321" s="7">
        <f>+AV_PLAN[[#This Row],[TERMINO PLAN ACUMULADO]]/$G$471</f>
        <v>0.640625</v>
      </c>
      <c r="T321" s="7">
        <f t="shared" si="9"/>
        <v>5.3977272727272728E-2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101</v>
      </c>
      <c r="F322">
        <v>1</v>
      </c>
      <c r="G322">
        <v>452</v>
      </c>
      <c r="H322">
        <v>0</v>
      </c>
      <c r="I322">
        <v>38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0.20486815415821502</v>
      </c>
      <c r="M322" s="4">
        <f>IFERROR(AV_PLAN[[#This Row],[TERMINO REAL ACUMULADO]]/AV_PLAN[[#This Row],[TERMINO PLAN ACUMULADO]],"")</f>
        <v>8.4070796460176997E-2</v>
      </c>
      <c r="N322">
        <f>+AV_PLAN[[#This Row],[PLAN ACUMULADO]]-AV_PLAN[[#This Row],[INICIO REAL ACUMULADO]]</f>
        <v>392</v>
      </c>
      <c r="O322">
        <f>+AV_PLAN[[#This Row],[TERMINO PLAN ACUMULADO]]-AV_PLAN[[#This Row],[TERMINO REAL ACUMULADO]]</f>
        <v>414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0.14346590909090909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5.3977272727272728E-2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101</v>
      </c>
      <c r="F323">
        <v>3</v>
      </c>
      <c r="G323">
        <v>455</v>
      </c>
      <c r="H323">
        <v>0</v>
      </c>
      <c r="I323">
        <v>38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0.20486815415821502</v>
      </c>
      <c r="M323" s="4">
        <f>IFERROR(AV_PLAN[[#This Row],[TERMINO REAL ACUMULADO]]/AV_PLAN[[#This Row],[TERMINO PLAN ACUMULADO]],"")</f>
        <v>8.3516483516483511E-2</v>
      </c>
      <c r="N323">
        <f>+AV_PLAN[[#This Row],[PLAN ACUMULADO]]-AV_PLAN[[#This Row],[INICIO REAL ACUMULADO]]</f>
        <v>392</v>
      </c>
      <c r="O323">
        <f>+AV_PLAN[[#This Row],[TERMINO PLAN ACUMULADO]]-AV_PLAN[[#This Row],[TERMINO REAL ACUMULADO]]</f>
        <v>417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0.14346590909090909</v>
      </c>
      <c r="S323" s="7">
        <f>+AV_PLAN[[#This Row],[TERMINO PLAN ACUMULADO]]/$G$471</f>
        <v>0.64630681818181823</v>
      </c>
      <c r="T323" s="7">
        <f t="shared" si="11"/>
        <v>5.3977272727272728E-2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101</v>
      </c>
      <c r="F324">
        <v>2</v>
      </c>
      <c r="G324">
        <v>457</v>
      </c>
      <c r="H324">
        <v>0</v>
      </c>
      <c r="I324">
        <v>38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0.20362903225806453</v>
      </c>
      <c r="M324" s="4">
        <f>IFERROR(AV_PLAN[[#This Row],[TERMINO REAL ACUMULADO]]/AV_PLAN[[#This Row],[TERMINO PLAN ACUMULADO]],"")</f>
        <v>8.3150984682713341E-2</v>
      </c>
      <c r="N324">
        <f>+AV_PLAN[[#This Row],[PLAN ACUMULADO]]-AV_PLAN[[#This Row],[INICIO REAL ACUMULADO]]</f>
        <v>395</v>
      </c>
      <c r="O324">
        <f>+AV_PLAN[[#This Row],[TERMINO PLAN ACUMULADO]]-AV_PLAN[[#This Row],[TERMINO REAL ACUMULADO]]</f>
        <v>419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0.14346590909090909</v>
      </c>
      <c r="S324" s="7">
        <f>+AV_PLAN[[#This Row],[TERMINO PLAN ACUMULADO]]/$G$471</f>
        <v>0.64914772727272729</v>
      </c>
      <c r="T324" s="7">
        <f t="shared" si="11"/>
        <v>5.3977272727272728E-2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101</v>
      </c>
      <c r="F325">
        <v>2</v>
      </c>
      <c r="G325">
        <v>459</v>
      </c>
      <c r="H325">
        <v>0</v>
      </c>
      <c r="I325">
        <v>38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0.20240480961923848</v>
      </c>
      <c r="M325" s="4">
        <f>IFERROR(AV_PLAN[[#This Row],[TERMINO REAL ACUMULADO]]/AV_PLAN[[#This Row],[TERMINO PLAN ACUMULADO]],"")</f>
        <v>8.2788671023965144E-2</v>
      </c>
      <c r="N325">
        <f>+AV_PLAN[[#This Row],[PLAN ACUMULADO]]-AV_PLAN[[#This Row],[INICIO REAL ACUMULADO]]</f>
        <v>398</v>
      </c>
      <c r="O325">
        <f>+AV_PLAN[[#This Row],[TERMINO PLAN ACUMULADO]]-AV_PLAN[[#This Row],[TERMINO REAL ACUMULADO]]</f>
        <v>421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0.14346590909090909</v>
      </c>
      <c r="S325" s="7">
        <f>+AV_PLAN[[#This Row],[TERMINO PLAN ACUMULADO]]/$G$471</f>
        <v>0.65198863636363635</v>
      </c>
      <c r="T325" s="7">
        <f t="shared" si="11"/>
        <v>5.3977272727272728E-2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101</v>
      </c>
      <c r="F326">
        <v>3</v>
      </c>
      <c r="G326">
        <v>462</v>
      </c>
      <c r="H326">
        <v>0</v>
      </c>
      <c r="I326">
        <v>38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0.20119521912350596</v>
      </c>
      <c r="M326" s="4">
        <f>IFERROR(AV_PLAN[[#This Row],[TERMINO REAL ACUMULADO]]/AV_PLAN[[#This Row],[TERMINO PLAN ACUMULADO]],"")</f>
        <v>8.2251082251082255E-2</v>
      </c>
      <c r="N326">
        <f>+AV_PLAN[[#This Row],[PLAN ACUMULADO]]-AV_PLAN[[#This Row],[INICIO REAL ACUMULADO]]</f>
        <v>401</v>
      </c>
      <c r="O326">
        <f>+AV_PLAN[[#This Row],[TERMINO PLAN ACUMULADO]]-AV_PLAN[[#This Row],[TERMINO REAL ACUMULADO]]</f>
        <v>424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0.14346590909090909</v>
      </c>
      <c r="S326" s="7">
        <f>+AV_PLAN[[#This Row],[TERMINO PLAN ACUMULADO]]/$G$471</f>
        <v>0.65625</v>
      </c>
      <c r="T326" s="7">
        <f t="shared" si="11"/>
        <v>5.3977272727272728E-2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101</v>
      </c>
      <c r="F327">
        <v>1</v>
      </c>
      <c r="G327">
        <v>463</v>
      </c>
      <c r="H327">
        <v>0</v>
      </c>
      <c r="I327">
        <v>38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</v>
      </c>
      <c r="M327" s="4">
        <f>IFERROR(AV_PLAN[[#This Row],[TERMINO REAL ACUMULADO]]/AV_PLAN[[#This Row],[TERMINO PLAN ACUMULADO]],"")</f>
        <v>8.2073434125269976E-2</v>
      </c>
      <c r="N327">
        <f>+AV_PLAN[[#This Row],[PLAN ACUMULADO]]-AV_PLAN[[#This Row],[INICIO REAL ACUMULADO]]</f>
        <v>404</v>
      </c>
      <c r="O327">
        <f>+AV_PLAN[[#This Row],[TERMINO PLAN ACUMULADO]]-AV_PLAN[[#This Row],[TERMINO REAL ACUMULADO]]</f>
        <v>425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0.14346590909090909</v>
      </c>
      <c r="S327" s="7">
        <f>+AV_PLAN[[#This Row],[TERMINO PLAN ACUMULADO]]/$G$471</f>
        <v>0.65767045454545459</v>
      </c>
      <c r="T327" s="7">
        <f t="shared" si="11"/>
        <v>5.3977272727272728E-2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101</v>
      </c>
      <c r="F328">
        <v>1</v>
      </c>
      <c r="G328">
        <v>464</v>
      </c>
      <c r="H328">
        <v>0</v>
      </c>
      <c r="I328">
        <v>38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0.19881889763779528</v>
      </c>
      <c r="M328" s="4">
        <f>IFERROR(AV_PLAN[[#This Row],[TERMINO REAL ACUMULADO]]/AV_PLAN[[#This Row],[TERMINO PLAN ACUMULADO]],"")</f>
        <v>8.1896551724137928E-2</v>
      </c>
      <c r="N328">
        <f>+AV_PLAN[[#This Row],[PLAN ACUMULADO]]-AV_PLAN[[#This Row],[INICIO REAL ACUMULADO]]</f>
        <v>407</v>
      </c>
      <c r="O328">
        <f>+AV_PLAN[[#This Row],[TERMINO PLAN ACUMULADO]]-AV_PLAN[[#This Row],[TERMINO REAL ACUMULADO]]</f>
        <v>426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0.14346590909090909</v>
      </c>
      <c r="S328" s="7">
        <f>+AV_PLAN[[#This Row],[TERMINO PLAN ACUMULADO]]/$G$471</f>
        <v>0.65909090909090906</v>
      </c>
      <c r="T328" s="7">
        <f t="shared" si="11"/>
        <v>5.3977272727272728E-2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101</v>
      </c>
      <c r="F329">
        <v>1</v>
      </c>
      <c r="G329">
        <v>465</v>
      </c>
      <c r="H329">
        <v>0</v>
      </c>
      <c r="I329">
        <v>38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0.19881889763779528</v>
      </c>
      <c r="M329" s="4">
        <f>IFERROR(AV_PLAN[[#This Row],[TERMINO REAL ACUMULADO]]/AV_PLAN[[#This Row],[TERMINO PLAN ACUMULADO]],"")</f>
        <v>8.1720430107526887E-2</v>
      </c>
      <c r="N329">
        <f>+AV_PLAN[[#This Row],[PLAN ACUMULADO]]-AV_PLAN[[#This Row],[INICIO REAL ACUMULADO]]</f>
        <v>407</v>
      </c>
      <c r="O329">
        <f>+AV_PLAN[[#This Row],[TERMINO PLAN ACUMULADO]]-AV_PLAN[[#This Row],[TERMINO REAL ACUMULADO]]</f>
        <v>427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0.14346590909090909</v>
      </c>
      <c r="S329" s="7">
        <f>+AV_PLAN[[#This Row],[TERMINO PLAN ACUMULADO]]/$G$471</f>
        <v>0.66051136363636365</v>
      </c>
      <c r="T329" s="7">
        <f t="shared" si="11"/>
        <v>5.3977272727272728E-2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101</v>
      </c>
      <c r="F330">
        <v>4</v>
      </c>
      <c r="G330">
        <v>469</v>
      </c>
      <c r="H330">
        <v>0</v>
      </c>
      <c r="I330">
        <v>38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0.19881889763779528</v>
      </c>
      <c r="M330" s="4">
        <f>IFERROR(AV_PLAN[[#This Row],[TERMINO REAL ACUMULADO]]/AV_PLAN[[#This Row],[TERMINO PLAN ACUMULADO]],"")</f>
        <v>8.1023454157782518E-2</v>
      </c>
      <c r="N330">
        <f>+AV_PLAN[[#This Row],[PLAN ACUMULADO]]-AV_PLAN[[#This Row],[INICIO REAL ACUMULADO]]</f>
        <v>407</v>
      </c>
      <c r="O330">
        <f>+AV_PLAN[[#This Row],[TERMINO PLAN ACUMULADO]]-AV_PLAN[[#This Row],[TERMINO REAL ACUMULADO]]</f>
        <v>431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0.14346590909090909</v>
      </c>
      <c r="S330" s="7">
        <f>+AV_PLAN[[#This Row],[TERMINO PLAN ACUMULADO]]/$G$471</f>
        <v>0.66619318181818177</v>
      </c>
      <c r="T330" s="7">
        <f t="shared" si="11"/>
        <v>5.3977272727272728E-2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101</v>
      </c>
      <c r="F331">
        <v>2</v>
      </c>
      <c r="G331">
        <v>471</v>
      </c>
      <c r="H331">
        <v>0</v>
      </c>
      <c r="I331">
        <v>38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0.19765166340508805</v>
      </c>
      <c r="M331" s="4">
        <f>IFERROR(AV_PLAN[[#This Row],[TERMINO REAL ACUMULADO]]/AV_PLAN[[#This Row],[TERMINO PLAN ACUMULADO]],"")</f>
        <v>8.0679405520169847E-2</v>
      </c>
      <c r="N331">
        <f>+AV_PLAN[[#This Row],[PLAN ACUMULADO]]-AV_PLAN[[#This Row],[INICIO REAL ACUMULADO]]</f>
        <v>410</v>
      </c>
      <c r="O331">
        <f>+AV_PLAN[[#This Row],[TERMINO PLAN ACUMULADO]]-AV_PLAN[[#This Row],[TERMINO REAL ACUMULADO]]</f>
        <v>433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0.14346590909090909</v>
      </c>
      <c r="S331" s="7">
        <f>+AV_PLAN[[#This Row],[TERMINO PLAN ACUMULADO]]/$G$471</f>
        <v>0.66903409090909094</v>
      </c>
      <c r="T331" s="7">
        <f t="shared" si="11"/>
        <v>5.3977272727272728E-2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101</v>
      </c>
      <c r="F332">
        <v>1</v>
      </c>
      <c r="G332">
        <v>472</v>
      </c>
      <c r="H332">
        <v>0</v>
      </c>
      <c r="I332">
        <v>38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0.19649805447470817</v>
      </c>
      <c r="M332" s="4">
        <f>IFERROR(AV_PLAN[[#This Row],[TERMINO REAL ACUMULADO]]/AV_PLAN[[#This Row],[TERMINO PLAN ACUMULADO]],"")</f>
        <v>8.050847457627118E-2</v>
      </c>
      <c r="N332">
        <f>+AV_PLAN[[#This Row],[PLAN ACUMULADO]]-AV_PLAN[[#This Row],[INICIO REAL ACUMULADO]]</f>
        <v>413</v>
      </c>
      <c r="O332">
        <f>+AV_PLAN[[#This Row],[TERMINO PLAN ACUMULADO]]-AV_PLAN[[#This Row],[TERMINO REAL ACUMULADO]]</f>
        <v>434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0.14346590909090909</v>
      </c>
      <c r="S332" s="7">
        <f>+AV_PLAN[[#This Row],[TERMINO PLAN ACUMULADO]]/$G$471</f>
        <v>0.67045454545454541</v>
      </c>
      <c r="T332" s="7">
        <f t="shared" si="11"/>
        <v>5.3977272727272728E-2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101</v>
      </c>
      <c r="F333">
        <v>2</v>
      </c>
      <c r="G333">
        <v>474</v>
      </c>
      <c r="H333">
        <v>0</v>
      </c>
      <c r="I333">
        <v>38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0.195357833655706</v>
      </c>
      <c r="M333" s="4">
        <f>IFERROR(AV_PLAN[[#This Row],[TERMINO REAL ACUMULADO]]/AV_PLAN[[#This Row],[TERMINO PLAN ACUMULADO]],"")</f>
        <v>8.0168776371308023E-2</v>
      </c>
      <c r="N333">
        <f>+AV_PLAN[[#This Row],[PLAN ACUMULADO]]-AV_PLAN[[#This Row],[INICIO REAL ACUMULADO]]</f>
        <v>416</v>
      </c>
      <c r="O333">
        <f>+AV_PLAN[[#This Row],[TERMINO PLAN ACUMULADO]]-AV_PLAN[[#This Row],[TERMINO REAL ACUMULADO]]</f>
        <v>436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0.14346590909090909</v>
      </c>
      <c r="S333" s="7">
        <f>+AV_PLAN[[#This Row],[TERMINO PLAN ACUMULADO]]/$G$471</f>
        <v>0.67329545454545459</v>
      </c>
      <c r="T333" s="7">
        <f t="shared" si="11"/>
        <v>5.3977272727272728E-2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101</v>
      </c>
      <c r="F334">
        <v>1</v>
      </c>
      <c r="G334">
        <v>475</v>
      </c>
      <c r="H334">
        <v>0</v>
      </c>
      <c r="I334">
        <v>38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0.19423076923076923</v>
      </c>
      <c r="M334" s="4">
        <f>IFERROR(AV_PLAN[[#This Row],[TERMINO REAL ACUMULADO]]/AV_PLAN[[#This Row],[TERMINO PLAN ACUMULADO]],"")</f>
        <v>0.08</v>
      </c>
      <c r="N334">
        <f>+AV_PLAN[[#This Row],[PLAN ACUMULADO]]-AV_PLAN[[#This Row],[INICIO REAL ACUMULADO]]</f>
        <v>419</v>
      </c>
      <c r="O334">
        <f>+AV_PLAN[[#This Row],[TERMINO PLAN ACUMULADO]]-AV_PLAN[[#This Row],[TERMINO REAL ACUMULADO]]</f>
        <v>437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0.14346590909090909</v>
      </c>
      <c r="S334" s="7">
        <f>+AV_PLAN[[#This Row],[TERMINO PLAN ACUMULADO]]/$G$471</f>
        <v>0.67471590909090906</v>
      </c>
      <c r="T334" s="7">
        <f t="shared" si="11"/>
        <v>5.3977272727272728E-2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101</v>
      </c>
      <c r="F335">
        <v>1</v>
      </c>
      <c r="G335">
        <v>476</v>
      </c>
      <c r="H335">
        <v>0</v>
      </c>
      <c r="I335">
        <v>38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0.19311663479923519</v>
      </c>
      <c r="M335" s="4">
        <f>IFERROR(AV_PLAN[[#This Row],[TERMINO REAL ACUMULADO]]/AV_PLAN[[#This Row],[TERMINO PLAN ACUMULADO]],"")</f>
        <v>7.9831932773109238E-2</v>
      </c>
      <c r="N335">
        <f>+AV_PLAN[[#This Row],[PLAN ACUMULADO]]-AV_PLAN[[#This Row],[INICIO REAL ACUMULADO]]</f>
        <v>422</v>
      </c>
      <c r="O335">
        <f>+AV_PLAN[[#This Row],[TERMINO PLAN ACUMULADO]]-AV_PLAN[[#This Row],[TERMINO REAL ACUMULADO]]</f>
        <v>438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0.14346590909090909</v>
      </c>
      <c r="S335" s="7">
        <f>+AV_PLAN[[#This Row],[TERMINO PLAN ACUMULADO]]/$G$471</f>
        <v>0.67613636363636365</v>
      </c>
      <c r="T335" s="7">
        <f t="shared" si="11"/>
        <v>5.3977272727272728E-2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101</v>
      </c>
      <c r="F336">
        <v>2</v>
      </c>
      <c r="G336">
        <v>478</v>
      </c>
      <c r="H336">
        <v>0</v>
      </c>
      <c r="I336">
        <v>38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0.19311663479923519</v>
      </c>
      <c r="M336" s="4">
        <f>IFERROR(AV_PLAN[[#This Row],[TERMINO REAL ACUMULADO]]/AV_PLAN[[#This Row],[TERMINO PLAN ACUMULADO]],"")</f>
        <v>7.9497907949790794E-2</v>
      </c>
      <c r="N336">
        <f>+AV_PLAN[[#This Row],[PLAN ACUMULADO]]-AV_PLAN[[#This Row],[INICIO REAL ACUMULADO]]</f>
        <v>422</v>
      </c>
      <c r="O336">
        <f>+AV_PLAN[[#This Row],[TERMINO PLAN ACUMULADO]]-AV_PLAN[[#This Row],[TERMINO REAL ACUMULADO]]</f>
        <v>440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0.14346590909090909</v>
      </c>
      <c r="S336" s="7">
        <f>+AV_PLAN[[#This Row],[TERMINO PLAN ACUMULADO]]/$G$471</f>
        <v>0.67897727272727271</v>
      </c>
      <c r="T336" s="7">
        <f t="shared" si="11"/>
        <v>5.3977272727272728E-2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101</v>
      </c>
      <c r="F337">
        <v>3</v>
      </c>
      <c r="G337">
        <v>481</v>
      </c>
      <c r="H337">
        <v>0</v>
      </c>
      <c r="I337">
        <v>38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0.19311663479923519</v>
      </c>
      <c r="M337" s="4">
        <f>IFERROR(AV_PLAN[[#This Row],[TERMINO REAL ACUMULADO]]/AV_PLAN[[#This Row],[TERMINO PLAN ACUMULADO]],"")</f>
        <v>7.9002079002079006E-2</v>
      </c>
      <c r="N337">
        <f>+AV_PLAN[[#This Row],[PLAN ACUMULADO]]-AV_PLAN[[#This Row],[INICIO REAL ACUMULADO]]</f>
        <v>422</v>
      </c>
      <c r="O337">
        <f>+AV_PLAN[[#This Row],[TERMINO PLAN ACUMULADO]]-AV_PLAN[[#This Row],[TERMINO REAL ACUMULADO]]</f>
        <v>443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0.14346590909090909</v>
      </c>
      <c r="S337" s="7">
        <f>+AV_PLAN[[#This Row],[TERMINO PLAN ACUMULADO]]/$G$471</f>
        <v>0.68323863636363635</v>
      </c>
      <c r="T337" s="7">
        <f t="shared" si="11"/>
        <v>5.3977272727272728E-2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101</v>
      </c>
      <c r="F338">
        <v>2</v>
      </c>
      <c r="G338">
        <v>483</v>
      </c>
      <c r="H338">
        <v>0</v>
      </c>
      <c r="I338">
        <v>38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0.19201520912547529</v>
      </c>
      <c r="M338" s="4">
        <f>IFERROR(AV_PLAN[[#This Row],[TERMINO REAL ACUMULADO]]/AV_PLAN[[#This Row],[TERMINO PLAN ACUMULADO]],"")</f>
        <v>7.8674948240165632E-2</v>
      </c>
      <c r="N338">
        <f>+AV_PLAN[[#This Row],[PLAN ACUMULADO]]-AV_PLAN[[#This Row],[INICIO REAL ACUMULADO]]</f>
        <v>425</v>
      </c>
      <c r="O338">
        <f>+AV_PLAN[[#This Row],[TERMINO PLAN ACUMULADO]]-AV_PLAN[[#This Row],[TERMINO REAL ACUMULADO]]</f>
        <v>445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0.14346590909090909</v>
      </c>
      <c r="S338" s="7">
        <f>+AV_PLAN[[#This Row],[TERMINO PLAN ACUMULADO]]/$G$471</f>
        <v>0.68607954545454541</v>
      </c>
      <c r="T338" s="7">
        <f t="shared" si="11"/>
        <v>5.3977272727272728E-2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101</v>
      </c>
      <c r="F339">
        <v>2</v>
      </c>
      <c r="G339">
        <v>485</v>
      </c>
      <c r="H339">
        <v>0</v>
      </c>
      <c r="I339">
        <v>38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0.19092627599243855</v>
      </c>
      <c r="M339" s="4">
        <f>IFERROR(AV_PLAN[[#This Row],[TERMINO REAL ACUMULADO]]/AV_PLAN[[#This Row],[TERMINO PLAN ACUMULADO]],"")</f>
        <v>7.8350515463917525E-2</v>
      </c>
      <c r="N339">
        <f>+AV_PLAN[[#This Row],[PLAN ACUMULADO]]-AV_PLAN[[#This Row],[INICIO REAL ACUMULADO]]</f>
        <v>428</v>
      </c>
      <c r="O339">
        <f>+AV_PLAN[[#This Row],[TERMINO PLAN ACUMULADO]]-AV_PLAN[[#This Row],[TERMINO REAL ACUMULADO]]</f>
        <v>447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0.14346590909090909</v>
      </c>
      <c r="S339" s="7">
        <f>+AV_PLAN[[#This Row],[TERMINO PLAN ACUMULADO]]/$G$471</f>
        <v>0.68892045454545459</v>
      </c>
      <c r="T339" s="7">
        <f t="shared" si="11"/>
        <v>5.3977272727272728E-2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101</v>
      </c>
      <c r="F340">
        <v>1</v>
      </c>
      <c r="G340">
        <v>486</v>
      </c>
      <c r="H340">
        <v>0</v>
      </c>
      <c r="I340">
        <v>38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0.18984962406015038</v>
      </c>
      <c r="M340" s="4">
        <f>IFERROR(AV_PLAN[[#This Row],[TERMINO REAL ACUMULADO]]/AV_PLAN[[#This Row],[TERMINO PLAN ACUMULADO]],"")</f>
        <v>7.8189300411522639E-2</v>
      </c>
      <c r="N340">
        <f>+AV_PLAN[[#This Row],[PLAN ACUMULADO]]-AV_PLAN[[#This Row],[INICIO REAL ACUMULADO]]</f>
        <v>431</v>
      </c>
      <c r="O340">
        <f>+AV_PLAN[[#This Row],[TERMINO PLAN ACUMULADO]]-AV_PLAN[[#This Row],[TERMINO REAL ACUMULADO]]</f>
        <v>448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0.14346590909090909</v>
      </c>
      <c r="S340" s="7">
        <f>+AV_PLAN[[#This Row],[TERMINO PLAN ACUMULADO]]/$G$471</f>
        <v>0.69034090909090906</v>
      </c>
      <c r="T340" s="7">
        <f t="shared" si="11"/>
        <v>5.3977272727272728E-2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101</v>
      </c>
      <c r="F341">
        <v>1</v>
      </c>
      <c r="G341">
        <v>487</v>
      </c>
      <c r="H341">
        <v>0</v>
      </c>
      <c r="I341">
        <v>38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0.18878504672897195</v>
      </c>
      <c r="M341" s="4">
        <f>IFERROR(AV_PLAN[[#This Row],[TERMINO REAL ACUMULADO]]/AV_PLAN[[#This Row],[TERMINO PLAN ACUMULADO]],"")</f>
        <v>7.8028747433264892E-2</v>
      </c>
      <c r="N341">
        <f>+AV_PLAN[[#This Row],[PLAN ACUMULADO]]-AV_PLAN[[#This Row],[INICIO REAL ACUMULADO]]</f>
        <v>434</v>
      </c>
      <c r="O341">
        <f>+AV_PLAN[[#This Row],[TERMINO PLAN ACUMULADO]]-AV_PLAN[[#This Row],[TERMINO REAL ACUMULADO]]</f>
        <v>449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0.14346590909090909</v>
      </c>
      <c r="S341" s="7">
        <f>+AV_PLAN[[#This Row],[TERMINO PLAN ACUMULADO]]/$G$471</f>
        <v>0.69176136363636365</v>
      </c>
      <c r="T341" s="7">
        <f t="shared" si="11"/>
        <v>5.3977272727272728E-2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101</v>
      </c>
      <c r="F342">
        <v>2</v>
      </c>
      <c r="G342">
        <v>489</v>
      </c>
      <c r="H342">
        <v>0</v>
      </c>
      <c r="I342">
        <v>38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0.18773234200743494</v>
      </c>
      <c r="M342" s="4">
        <f>IFERROR(AV_PLAN[[#This Row],[TERMINO REAL ACUMULADO]]/AV_PLAN[[#This Row],[TERMINO PLAN ACUMULADO]],"")</f>
        <v>7.7709611451942745E-2</v>
      </c>
      <c r="N342">
        <f>+AV_PLAN[[#This Row],[PLAN ACUMULADO]]-AV_PLAN[[#This Row],[INICIO REAL ACUMULADO]]</f>
        <v>437</v>
      </c>
      <c r="O342">
        <f>+AV_PLAN[[#This Row],[TERMINO PLAN ACUMULADO]]-AV_PLAN[[#This Row],[TERMINO REAL ACUMULADO]]</f>
        <v>451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0.14346590909090909</v>
      </c>
      <c r="S342" s="7">
        <f>+AV_PLAN[[#This Row],[TERMINO PLAN ACUMULADO]]/$G$471</f>
        <v>0.69460227272727271</v>
      </c>
      <c r="T342" s="7">
        <f t="shared" si="11"/>
        <v>5.3977272727272728E-2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101</v>
      </c>
      <c r="F343">
        <v>0</v>
      </c>
      <c r="G343">
        <v>489</v>
      </c>
      <c r="H343">
        <v>0</v>
      </c>
      <c r="I343">
        <v>38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0.18773234200743494</v>
      </c>
      <c r="M343" s="4">
        <f>IFERROR(AV_PLAN[[#This Row],[TERMINO REAL ACUMULADO]]/AV_PLAN[[#This Row],[TERMINO PLAN ACUMULADO]],"")</f>
        <v>7.7709611451942745E-2</v>
      </c>
      <c r="N343">
        <f>+AV_PLAN[[#This Row],[PLAN ACUMULADO]]-AV_PLAN[[#This Row],[INICIO REAL ACUMULADO]]</f>
        <v>437</v>
      </c>
      <c r="O343">
        <f>+AV_PLAN[[#This Row],[TERMINO PLAN ACUMULADO]]-AV_PLAN[[#This Row],[TERMINO REAL ACUMULADO]]</f>
        <v>451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0.14346590909090909</v>
      </c>
      <c r="S343" s="7">
        <f>+AV_PLAN[[#This Row],[TERMINO PLAN ACUMULADO]]/$G$471</f>
        <v>0.69460227272727271</v>
      </c>
      <c r="T343" s="7">
        <f t="shared" si="11"/>
        <v>5.3977272727272728E-2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101</v>
      </c>
      <c r="F344">
        <v>1</v>
      </c>
      <c r="G344">
        <v>490</v>
      </c>
      <c r="H344">
        <v>0</v>
      </c>
      <c r="I344">
        <v>38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0.18773234200743494</v>
      </c>
      <c r="M344" s="4">
        <f>IFERROR(AV_PLAN[[#This Row],[TERMINO REAL ACUMULADO]]/AV_PLAN[[#This Row],[TERMINO PLAN ACUMULADO]],"")</f>
        <v>7.7551020408163265E-2</v>
      </c>
      <c r="N344">
        <f>+AV_PLAN[[#This Row],[PLAN ACUMULADO]]-AV_PLAN[[#This Row],[INICIO REAL ACUMULADO]]</f>
        <v>437</v>
      </c>
      <c r="O344">
        <f>+AV_PLAN[[#This Row],[TERMINO PLAN ACUMULADO]]-AV_PLAN[[#This Row],[TERMINO REAL ACUMULADO]]</f>
        <v>452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0.14346590909090909</v>
      </c>
      <c r="S344" s="7">
        <f>+AV_PLAN[[#This Row],[TERMINO PLAN ACUMULADO]]/$G$471</f>
        <v>0.69602272727272729</v>
      </c>
      <c r="T344" s="7">
        <f t="shared" si="11"/>
        <v>5.3977272727272728E-2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101</v>
      </c>
      <c r="F345">
        <v>1</v>
      </c>
      <c r="G345">
        <v>491</v>
      </c>
      <c r="H345">
        <v>0</v>
      </c>
      <c r="I345">
        <v>38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0.1866913123844732</v>
      </c>
      <c r="M345" s="4">
        <f>IFERROR(AV_PLAN[[#This Row],[TERMINO REAL ACUMULADO]]/AV_PLAN[[#This Row],[TERMINO PLAN ACUMULADO]],"")</f>
        <v>7.7393075356415472E-2</v>
      </c>
      <c r="N345">
        <f>+AV_PLAN[[#This Row],[PLAN ACUMULADO]]-AV_PLAN[[#This Row],[INICIO REAL ACUMULADO]]</f>
        <v>440</v>
      </c>
      <c r="O345">
        <f>+AV_PLAN[[#This Row],[TERMINO PLAN ACUMULADO]]-AV_PLAN[[#This Row],[TERMINO REAL ACUMULADO]]</f>
        <v>453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0.14346590909090909</v>
      </c>
      <c r="S345" s="7">
        <f>+AV_PLAN[[#This Row],[TERMINO PLAN ACUMULADO]]/$G$471</f>
        <v>0.69744318181818177</v>
      </c>
      <c r="T345" s="7">
        <f t="shared" si="11"/>
        <v>5.3977272727272728E-2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101</v>
      </c>
      <c r="F346">
        <v>2</v>
      </c>
      <c r="G346">
        <v>493</v>
      </c>
      <c r="H346">
        <v>0</v>
      </c>
      <c r="I346">
        <v>38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0.18566176470588236</v>
      </c>
      <c r="M346" s="4">
        <f>IFERROR(AV_PLAN[[#This Row],[TERMINO REAL ACUMULADO]]/AV_PLAN[[#This Row],[TERMINO PLAN ACUMULADO]],"")</f>
        <v>7.7079107505070993E-2</v>
      </c>
      <c r="N346">
        <f>+AV_PLAN[[#This Row],[PLAN ACUMULADO]]-AV_PLAN[[#This Row],[INICIO REAL ACUMULADO]]</f>
        <v>443</v>
      </c>
      <c r="O346">
        <f>+AV_PLAN[[#This Row],[TERMINO PLAN ACUMULADO]]-AV_PLAN[[#This Row],[TERMINO REAL ACUMULADO]]</f>
        <v>455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0.14346590909090909</v>
      </c>
      <c r="S346" s="7">
        <f>+AV_PLAN[[#This Row],[TERMINO PLAN ACUMULADO]]/$G$471</f>
        <v>0.70028409090909094</v>
      </c>
      <c r="T346" s="7">
        <f t="shared" si="11"/>
        <v>5.3977272727272728E-2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101</v>
      </c>
      <c r="F347">
        <v>4</v>
      </c>
      <c r="G347">
        <v>497</v>
      </c>
      <c r="H347">
        <v>0</v>
      </c>
      <c r="I347">
        <v>38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0.18464351005484461</v>
      </c>
      <c r="M347" s="4">
        <f>IFERROR(AV_PLAN[[#This Row],[TERMINO REAL ACUMULADO]]/AV_PLAN[[#This Row],[TERMINO PLAN ACUMULADO]],"")</f>
        <v>7.6458752515090544E-2</v>
      </c>
      <c r="N347">
        <f>+AV_PLAN[[#This Row],[PLAN ACUMULADO]]-AV_PLAN[[#This Row],[INICIO REAL ACUMULADO]]</f>
        <v>446</v>
      </c>
      <c r="O347">
        <f>+AV_PLAN[[#This Row],[TERMINO PLAN ACUMULADO]]-AV_PLAN[[#This Row],[TERMINO REAL ACUMULADO]]</f>
        <v>459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0.14346590909090909</v>
      </c>
      <c r="S347" s="7">
        <f>+AV_PLAN[[#This Row],[TERMINO PLAN ACUMULADO]]/$G$471</f>
        <v>0.70596590909090906</v>
      </c>
      <c r="T347" s="7">
        <f t="shared" si="11"/>
        <v>5.3977272727272728E-2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101</v>
      </c>
      <c r="F348">
        <v>2</v>
      </c>
      <c r="G348">
        <v>499</v>
      </c>
      <c r="H348">
        <v>0</v>
      </c>
      <c r="I348">
        <v>38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0.18363636363636363</v>
      </c>
      <c r="M348" s="4">
        <f>IFERROR(AV_PLAN[[#This Row],[TERMINO REAL ACUMULADO]]/AV_PLAN[[#This Row],[TERMINO PLAN ACUMULADO]],"")</f>
        <v>7.6152304609218444E-2</v>
      </c>
      <c r="N348">
        <f>+AV_PLAN[[#This Row],[PLAN ACUMULADO]]-AV_PLAN[[#This Row],[INICIO REAL ACUMULADO]]</f>
        <v>449</v>
      </c>
      <c r="O348">
        <f>+AV_PLAN[[#This Row],[TERMINO PLAN ACUMULADO]]-AV_PLAN[[#This Row],[TERMINO REAL ACUMULADO]]</f>
        <v>461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0.14346590909090909</v>
      </c>
      <c r="S348" s="7">
        <f>+AV_PLAN[[#This Row],[TERMINO PLAN ACUMULADO]]/$G$471</f>
        <v>0.70880681818181823</v>
      </c>
      <c r="T348" s="7">
        <f t="shared" si="11"/>
        <v>5.3977272727272728E-2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101</v>
      </c>
      <c r="F349">
        <v>1</v>
      </c>
      <c r="G349">
        <v>500</v>
      </c>
      <c r="H349">
        <v>0</v>
      </c>
      <c r="I349">
        <v>38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0.18264014466546113</v>
      </c>
      <c r="M349" s="4">
        <f>IFERROR(AV_PLAN[[#This Row],[TERMINO REAL ACUMULADO]]/AV_PLAN[[#This Row],[TERMINO PLAN ACUMULADO]],"")</f>
        <v>7.5999999999999998E-2</v>
      </c>
      <c r="N349">
        <f>+AV_PLAN[[#This Row],[PLAN ACUMULADO]]-AV_PLAN[[#This Row],[INICIO REAL ACUMULADO]]</f>
        <v>452</v>
      </c>
      <c r="O349">
        <f>+AV_PLAN[[#This Row],[TERMINO PLAN ACUMULADO]]-AV_PLAN[[#This Row],[TERMINO REAL ACUMULADO]]</f>
        <v>462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0.14346590909090909</v>
      </c>
      <c r="S349" s="7">
        <f>+AV_PLAN[[#This Row],[TERMINO PLAN ACUMULADO]]/$G$471</f>
        <v>0.71022727272727271</v>
      </c>
      <c r="T349" s="7">
        <f t="shared" si="11"/>
        <v>5.3977272727272728E-2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101</v>
      </c>
      <c r="F350">
        <v>0</v>
      </c>
      <c r="G350">
        <v>500</v>
      </c>
      <c r="H350">
        <v>0</v>
      </c>
      <c r="I350">
        <v>38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0.18264014466546113</v>
      </c>
      <c r="M350" s="4">
        <f>IFERROR(AV_PLAN[[#This Row],[TERMINO REAL ACUMULADO]]/AV_PLAN[[#This Row],[TERMINO PLAN ACUMULADO]],"")</f>
        <v>7.5999999999999998E-2</v>
      </c>
      <c r="N350">
        <f>+AV_PLAN[[#This Row],[PLAN ACUMULADO]]-AV_PLAN[[#This Row],[INICIO REAL ACUMULADO]]</f>
        <v>452</v>
      </c>
      <c r="O350">
        <f>+AV_PLAN[[#This Row],[TERMINO PLAN ACUMULADO]]-AV_PLAN[[#This Row],[TERMINO REAL ACUMULADO]]</f>
        <v>462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0.14346590909090909</v>
      </c>
      <c r="S350" s="7">
        <f>+AV_PLAN[[#This Row],[TERMINO PLAN ACUMULADO]]/$G$471</f>
        <v>0.71022727272727271</v>
      </c>
      <c r="T350" s="7">
        <f t="shared" si="11"/>
        <v>5.3977272727272728E-2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101</v>
      </c>
      <c r="F351">
        <v>1</v>
      </c>
      <c r="G351">
        <v>501</v>
      </c>
      <c r="H351">
        <v>0</v>
      </c>
      <c r="I351">
        <v>38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0.18264014466546113</v>
      </c>
      <c r="M351" s="4">
        <f>IFERROR(AV_PLAN[[#This Row],[TERMINO REAL ACUMULADO]]/AV_PLAN[[#This Row],[TERMINO PLAN ACUMULADO]],"")</f>
        <v>7.5848303393213579E-2</v>
      </c>
      <c r="N351">
        <f>+AV_PLAN[[#This Row],[PLAN ACUMULADO]]-AV_PLAN[[#This Row],[INICIO REAL ACUMULADO]]</f>
        <v>452</v>
      </c>
      <c r="O351">
        <f>+AV_PLAN[[#This Row],[TERMINO PLAN ACUMULADO]]-AV_PLAN[[#This Row],[TERMINO REAL ACUMULADO]]</f>
        <v>463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0.14346590909090909</v>
      </c>
      <c r="S351" s="7">
        <f>+AV_PLAN[[#This Row],[TERMINO PLAN ACUMULADO]]/$G$471</f>
        <v>0.71164772727272729</v>
      </c>
      <c r="T351" s="7">
        <f t="shared" si="11"/>
        <v>5.3977272727272728E-2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101</v>
      </c>
      <c r="F352">
        <v>2</v>
      </c>
      <c r="G352">
        <v>503</v>
      </c>
      <c r="H352">
        <v>0</v>
      </c>
      <c r="I352">
        <v>38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0.18165467625899281</v>
      </c>
      <c r="M352" s="4">
        <f>IFERROR(AV_PLAN[[#This Row],[TERMINO REAL ACUMULADO]]/AV_PLAN[[#This Row],[TERMINO PLAN ACUMULADO]],"")</f>
        <v>7.5546719681908542E-2</v>
      </c>
      <c r="N352">
        <f>+AV_PLAN[[#This Row],[PLAN ACUMULADO]]-AV_PLAN[[#This Row],[INICIO REAL ACUMULADO]]</f>
        <v>455</v>
      </c>
      <c r="O352">
        <f>+AV_PLAN[[#This Row],[TERMINO PLAN ACUMULADO]]-AV_PLAN[[#This Row],[TERMINO REAL ACUMULADO]]</f>
        <v>465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0.14346590909090909</v>
      </c>
      <c r="S352" s="7">
        <f>+AV_PLAN[[#This Row],[TERMINO PLAN ACUMULADO]]/$G$471</f>
        <v>0.71448863636363635</v>
      </c>
      <c r="T352" s="7">
        <f t="shared" si="11"/>
        <v>5.3977272727272728E-2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101</v>
      </c>
      <c r="F353">
        <v>2</v>
      </c>
      <c r="G353">
        <v>505</v>
      </c>
      <c r="H353">
        <v>0</v>
      </c>
      <c r="I353">
        <v>38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0.18067978533094811</v>
      </c>
      <c r="M353" s="4">
        <f>IFERROR(AV_PLAN[[#This Row],[TERMINO REAL ACUMULADO]]/AV_PLAN[[#This Row],[TERMINO PLAN ACUMULADO]],"")</f>
        <v>7.5247524752475245E-2</v>
      </c>
      <c r="N353">
        <f>+AV_PLAN[[#This Row],[PLAN ACUMULADO]]-AV_PLAN[[#This Row],[INICIO REAL ACUMULADO]]</f>
        <v>458</v>
      </c>
      <c r="O353">
        <f>+AV_PLAN[[#This Row],[TERMINO PLAN ACUMULADO]]-AV_PLAN[[#This Row],[TERMINO REAL ACUMULADO]]</f>
        <v>467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0.14346590909090909</v>
      </c>
      <c r="S353" s="7">
        <f>+AV_PLAN[[#This Row],[TERMINO PLAN ACUMULADO]]/$G$471</f>
        <v>0.71732954545454541</v>
      </c>
      <c r="T353" s="7">
        <f t="shared" si="11"/>
        <v>5.3977272727272728E-2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101</v>
      </c>
      <c r="F354">
        <v>3</v>
      </c>
      <c r="G354">
        <v>508</v>
      </c>
      <c r="H354">
        <v>0</v>
      </c>
      <c r="I354">
        <v>38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0.17971530249110321</v>
      </c>
      <c r="M354" s="4">
        <f>IFERROR(AV_PLAN[[#This Row],[TERMINO REAL ACUMULADO]]/AV_PLAN[[#This Row],[TERMINO PLAN ACUMULADO]],"")</f>
        <v>7.4803149606299218E-2</v>
      </c>
      <c r="N354">
        <f>+AV_PLAN[[#This Row],[PLAN ACUMULADO]]-AV_PLAN[[#This Row],[INICIO REAL ACUMULADO]]</f>
        <v>461</v>
      </c>
      <c r="O354">
        <f>+AV_PLAN[[#This Row],[TERMINO PLAN ACUMULADO]]-AV_PLAN[[#This Row],[TERMINO REAL ACUMULADO]]</f>
        <v>470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0.14346590909090909</v>
      </c>
      <c r="S354" s="7">
        <f>+AV_PLAN[[#This Row],[TERMINO PLAN ACUMULADO]]/$G$471</f>
        <v>0.72159090909090906</v>
      </c>
      <c r="T354" s="7">
        <f t="shared" si="11"/>
        <v>5.3977272727272728E-2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101</v>
      </c>
      <c r="F355">
        <v>3</v>
      </c>
      <c r="G355">
        <v>511</v>
      </c>
      <c r="H355">
        <v>0</v>
      </c>
      <c r="I355">
        <v>38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0.17876106194690267</v>
      </c>
      <c r="M355" s="4">
        <f>IFERROR(AV_PLAN[[#This Row],[TERMINO REAL ACUMULADO]]/AV_PLAN[[#This Row],[TERMINO PLAN ACUMULADO]],"")</f>
        <v>7.4363992172211346E-2</v>
      </c>
      <c r="N355">
        <f>+AV_PLAN[[#This Row],[PLAN ACUMULADO]]-AV_PLAN[[#This Row],[INICIO REAL ACUMULADO]]</f>
        <v>464</v>
      </c>
      <c r="O355">
        <f>+AV_PLAN[[#This Row],[TERMINO PLAN ACUMULADO]]-AV_PLAN[[#This Row],[TERMINO REAL ACUMULADO]]</f>
        <v>473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0.14346590909090909</v>
      </c>
      <c r="S355" s="7">
        <f>+AV_PLAN[[#This Row],[TERMINO PLAN ACUMULADO]]/$G$471</f>
        <v>0.72585227272727271</v>
      </c>
      <c r="T355" s="7">
        <f t="shared" si="11"/>
        <v>5.3977272727272728E-2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101</v>
      </c>
      <c r="F356">
        <v>1</v>
      </c>
      <c r="G356">
        <v>512</v>
      </c>
      <c r="H356">
        <v>0</v>
      </c>
      <c r="I356">
        <v>38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0.17781690140845072</v>
      </c>
      <c r="M356" s="4">
        <f>IFERROR(AV_PLAN[[#This Row],[TERMINO REAL ACUMULADO]]/AV_PLAN[[#This Row],[TERMINO PLAN ACUMULADO]],"")</f>
        <v>7.421875E-2</v>
      </c>
      <c r="N356">
        <f>+AV_PLAN[[#This Row],[PLAN ACUMULADO]]-AV_PLAN[[#This Row],[INICIO REAL ACUMULADO]]</f>
        <v>467</v>
      </c>
      <c r="O356">
        <f>+AV_PLAN[[#This Row],[TERMINO PLAN ACUMULADO]]-AV_PLAN[[#This Row],[TERMINO REAL ACUMULADO]]</f>
        <v>474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0.14346590909090909</v>
      </c>
      <c r="S356" s="7">
        <f>+AV_PLAN[[#This Row],[TERMINO PLAN ACUMULADO]]/$G$471</f>
        <v>0.72727272727272729</v>
      </c>
      <c r="T356" s="7">
        <f t="shared" si="11"/>
        <v>5.3977272727272728E-2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101</v>
      </c>
      <c r="F357">
        <v>1</v>
      </c>
      <c r="G357">
        <v>513</v>
      </c>
      <c r="H357">
        <v>0</v>
      </c>
      <c r="I357">
        <v>38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0.17781690140845072</v>
      </c>
      <c r="M357" s="4">
        <f>IFERROR(AV_PLAN[[#This Row],[TERMINO REAL ACUMULADO]]/AV_PLAN[[#This Row],[TERMINO PLAN ACUMULADO]],"")</f>
        <v>7.407407407407407E-2</v>
      </c>
      <c r="N357">
        <f>+AV_PLAN[[#This Row],[PLAN ACUMULADO]]-AV_PLAN[[#This Row],[INICIO REAL ACUMULADO]]</f>
        <v>467</v>
      </c>
      <c r="O357">
        <f>+AV_PLAN[[#This Row],[TERMINO PLAN ACUMULADO]]-AV_PLAN[[#This Row],[TERMINO REAL ACUMULADO]]</f>
        <v>475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0.14346590909090909</v>
      </c>
      <c r="S357" s="7">
        <f>+AV_PLAN[[#This Row],[TERMINO PLAN ACUMULADO]]/$G$471</f>
        <v>0.72869318181818177</v>
      </c>
      <c r="T357" s="7">
        <f t="shared" si="11"/>
        <v>5.3977272727272728E-2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101</v>
      </c>
      <c r="F358">
        <v>4</v>
      </c>
      <c r="G358">
        <v>517</v>
      </c>
      <c r="H358">
        <v>0</v>
      </c>
      <c r="I358">
        <v>38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0.17781690140845072</v>
      </c>
      <c r="M358" s="4">
        <f>IFERROR(AV_PLAN[[#This Row],[TERMINO REAL ACUMULADO]]/AV_PLAN[[#This Row],[TERMINO PLAN ACUMULADO]],"")</f>
        <v>7.3500967117988397E-2</v>
      </c>
      <c r="N358">
        <f>+AV_PLAN[[#This Row],[PLAN ACUMULADO]]-AV_PLAN[[#This Row],[INICIO REAL ACUMULADO]]</f>
        <v>467</v>
      </c>
      <c r="O358">
        <f>+AV_PLAN[[#This Row],[TERMINO PLAN ACUMULADO]]-AV_PLAN[[#This Row],[TERMINO REAL ACUMULADO]]</f>
        <v>479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0.14346590909090909</v>
      </c>
      <c r="S358" s="7">
        <f>+AV_PLAN[[#This Row],[TERMINO PLAN ACUMULADO]]/$G$471</f>
        <v>0.734375</v>
      </c>
      <c r="T358" s="7">
        <f t="shared" si="11"/>
        <v>5.3977272727272728E-2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101</v>
      </c>
      <c r="F359">
        <v>2</v>
      </c>
      <c r="G359">
        <v>519</v>
      </c>
      <c r="H359">
        <v>0</v>
      </c>
      <c r="I359">
        <v>38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0.17688266199649738</v>
      </c>
      <c r="M359" s="4">
        <f>IFERROR(AV_PLAN[[#This Row],[TERMINO REAL ACUMULADO]]/AV_PLAN[[#This Row],[TERMINO PLAN ACUMULADO]],"")</f>
        <v>7.3217726396917149E-2</v>
      </c>
      <c r="N359">
        <f>+AV_PLAN[[#This Row],[PLAN ACUMULADO]]-AV_PLAN[[#This Row],[INICIO REAL ACUMULADO]]</f>
        <v>470</v>
      </c>
      <c r="O359">
        <f>+AV_PLAN[[#This Row],[TERMINO PLAN ACUMULADO]]-AV_PLAN[[#This Row],[TERMINO REAL ACUMULADO]]</f>
        <v>481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0.14346590909090909</v>
      </c>
      <c r="S359" s="7">
        <f>+AV_PLAN[[#This Row],[TERMINO PLAN ACUMULADO]]/$G$471</f>
        <v>0.73721590909090906</v>
      </c>
      <c r="T359" s="7">
        <f t="shared" si="11"/>
        <v>5.3977272727272728E-2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101</v>
      </c>
      <c r="F360">
        <v>1</v>
      </c>
      <c r="G360">
        <v>520</v>
      </c>
      <c r="H360">
        <v>0</v>
      </c>
      <c r="I360">
        <v>38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0.1759581881533101</v>
      </c>
      <c r="M360" s="4">
        <f>IFERROR(AV_PLAN[[#This Row],[TERMINO REAL ACUMULADO]]/AV_PLAN[[#This Row],[TERMINO PLAN ACUMULADO]],"")</f>
        <v>7.3076923076923081E-2</v>
      </c>
      <c r="N360">
        <f>+AV_PLAN[[#This Row],[PLAN ACUMULADO]]-AV_PLAN[[#This Row],[INICIO REAL ACUMULADO]]</f>
        <v>473</v>
      </c>
      <c r="O360">
        <f>+AV_PLAN[[#This Row],[TERMINO PLAN ACUMULADO]]-AV_PLAN[[#This Row],[TERMINO REAL ACUMULADO]]</f>
        <v>482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0.14346590909090909</v>
      </c>
      <c r="S360" s="7">
        <f>+AV_PLAN[[#This Row],[TERMINO PLAN ACUMULADO]]/$G$471</f>
        <v>0.73863636363636365</v>
      </c>
      <c r="T360" s="7">
        <f t="shared" si="11"/>
        <v>5.3977272727272728E-2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101</v>
      </c>
      <c r="F361">
        <v>3</v>
      </c>
      <c r="G361">
        <v>523</v>
      </c>
      <c r="H361">
        <v>0</v>
      </c>
      <c r="I361">
        <v>38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0.17504332755632582</v>
      </c>
      <c r="M361" s="4">
        <f>IFERROR(AV_PLAN[[#This Row],[TERMINO REAL ACUMULADO]]/AV_PLAN[[#This Row],[TERMINO PLAN ACUMULADO]],"")</f>
        <v>7.2657743785850867E-2</v>
      </c>
      <c r="N361">
        <f>+AV_PLAN[[#This Row],[PLAN ACUMULADO]]-AV_PLAN[[#This Row],[INICIO REAL ACUMULADO]]</f>
        <v>476</v>
      </c>
      <c r="O361">
        <f>+AV_PLAN[[#This Row],[TERMINO PLAN ACUMULADO]]-AV_PLAN[[#This Row],[TERMINO REAL ACUMULADO]]</f>
        <v>485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0.14346590909090909</v>
      </c>
      <c r="S361" s="7">
        <f>+AV_PLAN[[#This Row],[TERMINO PLAN ACUMULADO]]/$G$471</f>
        <v>0.74289772727272729</v>
      </c>
      <c r="T361" s="7">
        <f t="shared" si="11"/>
        <v>5.3977272727272728E-2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101</v>
      </c>
      <c r="F362">
        <v>3</v>
      </c>
      <c r="G362">
        <v>526</v>
      </c>
      <c r="H362">
        <v>0</v>
      </c>
      <c r="I362">
        <v>38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0.17413793103448275</v>
      </c>
      <c r="M362" s="4">
        <f>IFERROR(AV_PLAN[[#This Row],[TERMINO REAL ACUMULADO]]/AV_PLAN[[#This Row],[TERMINO PLAN ACUMULADO]],"")</f>
        <v>7.2243346007604556E-2</v>
      </c>
      <c r="N362">
        <f>+AV_PLAN[[#This Row],[PLAN ACUMULADO]]-AV_PLAN[[#This Row],[INICIO REAL ACUMULADO]]</f>
        <v>479</v>
      </c>
      <c r="O362">
        <f>+AV_PLAN[[#This Row],[TERMINO PLAN ACUMULADO]]-AV_PLAN[[#This Row],[TERMINO REAL ACUMULADO]]</f>
        <v>488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0.14346590909090909</v>
      </c>
      <c r="S362" s="7">
        <f>+AV_PLAN[[#This Row],[TERMINO PLAN ACUMULADO]]/$G$471</f>
        <v>0.74715909090909094</v>
      </c>
      <c r="T362" s="7">
        <f t="shared" si="11"/>
        <v>5.3977272727272728E-2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101</v>
      </c>
      <c r="F363">
        <v>1</v>
      </c>
      <c r="G363">
        <v>527</v>
      </c>
      <c r="H363">
        <v>0</v>
      </c>
      <c r="I363">
        <v>38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0.1732418524871355</v>
      </c>
      <c r="M363" s="4">
        <f>IFERROR(AV_PLAN[[#This Row],[TERMINO REAL ACUMULADO]]/AV_PLAN[[#This Row],[TERMINO PLAN ACUMULADO]],"")</f>
        <v>7.2106261859582549E-2</v>
      </c>
      <c r="N363">
        <f>+AV_PLAN[[#This Row],[PLAN ACUMULADO]]-AV_PLAN[[#This Row],[INICIO REAL ACUMULADO]]</f>
        <v>482</v>
      </c>
      <c r="O363">
        <f>+AV_PLAN[[#This Row],[TERMINO PLAN ACUMULADO]]-AV_PLAN[[#This Row],[TERMINO REAL ACUMULADO]]</f>
        <v>489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0.14346590909090909</v>
      </c>
      <c r="S363" s="7">
        <f>+AV_PLAN[[#This Row],[TERMINO PLAN ACUMULADO]]/$G$471</f>
        <v>0.74857954545454541</v>
      </c>
      <c r="T363" s="7">
        <f t="shared" si="11"/>
        <v>5.3977272727272728E-2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101</v>
      </c>
      <c r="F364">
        <v>2</v>
      </c>
      <c r="G364">
        <v>529</v>
      </c>
      <c r="H364">
        <v>0</v>
      </c>
      <c r="I364">
        <v>38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0.1732418524871355</v>
      </c>
      <c r="M364" s="4">
        <f>IFERROR(AV_PLAN[[#This Row],[TERMINO REAL ACUMULADO]]/AV_PLAN[[#This Row],[TERMINO PLAN ACUMULADO]],"")</f>
        <v>7.1833648393194713E-2</v>
      </c>
      <c r="N364">
        <f>+AV_PLAN[[#This Row],[PLAN ACUMULADO]]-AV_PLAN[[#This Row],[INICIO REAL ACUMULADO]]</f>
        <v>482</v>
      </c>
      <c r="O364">
        <f>+AV_PLAN[[#This Row],[TERMINO PLAN ACUMULADO]]-AV_PLAN[[#This Row],[TERMINO REAL ACUMULADO]]</f>
        <v>491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0.14346590909090909</v>
      </c>
      <c r="S364" s="7">
        <f>+AV_PLAN[[#This Row],[TERMINO PLAN ACUMULADO]]/$G$471</f>
        <v>0.75142045454545459</v>
      </c>
      <c r="T364" s="7">
        <f t="shared" si="11"/>
        <v>5.3977272727272728E-2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101</v>
      </c>
      <c r="F365">
        <v>4</v>
      </c>
      <c r="G365">
        <v>533</v>
      </c>
      <c r="H365">
        <v>0</v>
      </c>
      <c r="I365">
        <v>38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0.1732418524871355</v>
      </c>
      <c r="M365" s="4">
        <f>IFERROR(AV_PLAN[[#This Row],[TERMINO REAL ACUMULADO]]/AV_PLAN[[#This Row],[TERMINO PLAN ACUMULADO]],"")</f>
        <v>7.1294559099437146E-2</v>
      </c>
      <c r="N365">
        <f>+AV_PLAN[[#This Row],[PLAN ACUMULADO]]-AV_PLAN[[#This Row],[INICIO REAL ACUMULADO]]</f>
        <v>482</v>
      </c>
      <c r="O365">
        <f>+AV_PLAN[[#This Row],[TERMINO PLAN ACUMULADO]]-AV_PLAN[[#This Row],[TERMINO REAL ACUMULADO]]</f>
        <v>495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0.14346590909090909</v>
      </c>
      <c r="S365" s="7">
        <f>+AV_PLAN[[#This Row],[TERMINO PLAN ACUMULADO]]/$G$471</f>
        <v>0.75710227272727271</v>
      </c>
      <c r="T365" s="7">
        <f t="shared" si="11"/>
        <v>5.3977272727272728E-2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101</v>
      </c>
      <c r="F366">
        <v>1</v>
      </c>
      <c r="G366">
        <v>534</v>
      </c>
      <c r="H366">
        <v>0</v>
      </c>
      <c r="I366">
        <v>38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0.17235494880546076</v>
      </c>
      <c r="M366" s="4">
        <f>IFERROR(AV_PLAN[[#This Row],[TERMINO REAL ACUMULADO]]/AV_PLAN[[#This Row],[TERMINO PLAN ACUMULADO]],"")</f>
        <v>7.116104868913857E-2</v>
      </c>
      <c r="N366">
        <f>+AV_PLAN[[#This Row],[PLAN ACUMULADO]]-AV_PLAN[[#This Row],[INICIO REAL ACUMULADO]]</f>
        <v>485</v>
      </c>
      <c r="O366">
        <f>+AV_PLAN[[#This Row],[TERMINO PLAN ACUMULADO]]-AV_PLAN[[#This Row],[TERMINO REAL ACUMULADO]]</f>
        <v>496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0.14346590909090909</v>
      </c>
      <c r="S366" s="7">
        <f>+AV_PLAN[[#This Row],[TERMINO PLAN ACUMULADO]]/$G$471</f>
        <v>0.75852272727272729</v>
      </c>
      <c r="T366" s="7">
        <f t="shared" si="11"/>
        <v>5.3977272727272728E-2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101</v>
      </c>
      <c r="F367">
        <v>1</v>
      </c>
      <c r="G367">
        <v>535</v>
      </c>
      <c r="H367">
        <v>0</v>
      </c>
      <c r="I367">
        <v>38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0.17147707979626486</v>
      </c>
      <c r="M367" s="4">
        <f>IFERROR(AV_PLAN[[#This Row],[TERMINO REAL ACUMULADO]]/AV_PLAN[[#This Row],[TERMINO PLAN ACUMULADO]],"")</f>
        <v>7.1028037383177575E-2</v>
      </c>
      <c r="N367">
        <f>+AV_PLAN[[#This Row],[PLAN ACUMULADO]]-AV_PLAN[[#This Row],[INICIO REAL ACUMULADO]]</f>
        <v>488</v>
      </c>
      <c r="O367">
        <f>+AV_PLAN[[#This Row],[TERMINO PLAN ACUMULADO]]-AV_PLAN[[#This Row],[TERMINO REAL ACUMULADO]]</f>
        <v>497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0.14346590909090909</v>
      </c>
      <c r="S367" s="7">
        <f>+AV_PLAN[[#This Row],[TERMINO PLAN ACUMULADO]]/$G$471</f>
        <v>0.75994318181818177</v>
      </c>
      <c r="T367" s="7">
        <f t="shared" si="11"/>
        <v>5.3977272727272728E-2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101</v>
      </c>
      <c r="F368">
        <v>3</v>
      </c>
      <c r="G368">
        <v>538</v>
      </c>
      <c r="H368">
        <v>0</v>
      </c>
      <c r="I368">
        <v>38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0.17060810810810811</v>
      </c>
      <c r="M368" s="4">
        <f>IFERROR(AV_PLAN[[#This Row],[TERMINO REAL ACUMULADO]]/AV_PLAN[[#This Row],[TERMINO PLAN ACUMULADO]],"")</f>
        <v>7.0631970260223054E-2</v>
      </c>
      <c r="N368">
        <f>+AV_PLAN[[#This Row],[PLAN ACUMULADO]]-AV_PLAN[[#This Row],[INICIO REAL ACUMULADO]]</f>
        <v>491</v>
      </c>
      <c r="O368">
        <f>+AV_PLAN[[#This Row],[TERMINO PLAN ACUMULADO]]-AV_PLAN[[#This Row],[TERMINO REAL ACUMULADO]]</f>
        <v>500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0.14346590909090909</v>
      </c>
      <c r="S368" s="7">
        <f>+AV_PLAN[[#This Row],[TERMINO PLAN ACUMULADO]]/$G$471</f>
        <v>0.76420454545454541</v>
      </c>
      <c r="T368" s="7">
        <f t="shared" si="11"/>
        <v>5.3977272727272728E-2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101</v>
      </c>
      <c r="F369">
        <v>3</v>
      </c>
      <c r="G369">
        <v>541</v>
      </c>
      <c r="H369">
        <v>0</v>
      </c>
      <c r="I369">
        <v>38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0.16974789915966387</v>
      </c>
      <c r="M369" s="4">
        <f>IFERROR(AV_PLAN[[#This Row],[TERMINO REAL ACUMULADO]]/AV_PLAN[[#This Row],[TERMINO PLAN ACUMULADO]],"")</f>
        <v>7.0240295748613679E-2</v>
      </c>
      <c r="N369">
        <f>+AV_PLAN[[#This Row],[PLAN ACUMULADO]]-AV_PLAN[[#This Row],[INICIO REAL ACUMULADO]]</f>
        <v>494</v>
      </c>
      <c r="O369">
        <f>+AV_PLAN[[#This Row],[TERMINO PLAN ACUMULADO]]-AV_PLAN[[#This Row],[TERMINO REAL ACUMULADO]]</f>
        <v>503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0.14346590909090909</v>
      </c>
      <c r="S369" s="7">
        <f>+AV_PLAN[[#This Row],[TERMINO PLAN ACUMULADO]]/$G$471</f>
        <v>0.76846590909090906</v>
      </c>
      <c r="T369" s="7">
        <f t="shared" si="11"/>
        <v>5.3977272727272728E-2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101</v>
      </c>
      <c r="F370">
        <v>2</v>
      </c>
      <c r="G370">
        <v>543</v>
      </c>
      <c r="H370">
        <v>0</v>
      </c>
      <c r="I370">
        <v>38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0.16889632107023411</v>
      </c>
      <c r="M370" s="4">
        <f>IFERROR(AV_PLAN[[#This Row],[TERMINO REAL ACUMULADO]]/AV_PLAN[[#This Row],[TERMINO PLAN ACUMULADO]],"")</f>
        <v>6.9981583793738492E-2</v>
      </c>
      <c r="N370">
        <f>+AV_PLAN[[#This Row],[PLAN ACUMULADO]]-AV_PLAN[[#This Row],[INICIO REAL ACUMULADO]]</f>
        <v>497</v>
      </c>
      <c r="O370">
        <f>+AV_PLAN[[#This Row],[TERMINO PLAN ACUMULADO]]-AV_PLAN[[#This Row],[TERMINO REAL ACUMULADO]]</f>
        <v>505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0.14346590909090909</v>
      </c>
      <c r="S370" s="7">
        <f>+AV_PLAN[[#This Row],[TERMINO PLAN ACUMULADO]]/$G$471</f>
        <v>0.77130681818181823</v>
      </c>
      <c r="T370" s="7">
        <f t="shared" si="11"/>
        <v>5.3977272727272728E-2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101</v>
      </c>
      <c r="F371">
        <v>2</v>
      </c>
      <c r="G371">
        <v>545</v>
      </c>
      <c r="H371">
        <v>0</v>
      </c>
      <c r="I371">
        <v>38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0.16889632107023411</v>
      </c>
      <c r="M371" s="4">
        <f>IFERROR(AV_PLAN[[#This Row],[TERMINO REAL ACUMULADO]]/AV_PLAN[[#This Row],[TERMINO PLAN ACUMULADO]],"")</f>
        <v>6.9724770642201839E-2</v>
      </c>
      <c r="N371">
        <f>+AV_PLAN[[#This Row],[PLAN ACUMULADO]]-AV_PLAN[[#This Row],[INICIO REAL ACUMULADO]]</f>
        <v>497</v>
      </c>
      <c r="O371">
        <f>+AV_PLAN[[#This Row],[TERMINO PLAN ACUMULADO]]-AV_PLAN[[#This Row],[TERMINO REAL ACUMULADO]]</f>
        <v>507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0.14346590909090909</v>
      </c>
      <c r="S371" s="7">
        <f>+AV_PLAN[[#This Row],[TERMINO PLAN ACUMULADO]]/$G$471</f>
        <v>0.77414772727272729</v>
      </c>
      <c r="T371" s="7">
        <f t="shared" si="11"/>
        <v>5.3977272727272728E-2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101</v>
      </c>
      <c r="F372">
        <v>2</v>
      </c>
      <c r="G372">
        <v>547</v>
      </c>
      <c r="H372">
        <v>0</v>
      </c>
      <c r="I372">
        <v>38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0.16889632107023411</v>
      </c>
      <c r="M372" s="4">
        <f>IFERROR(AV_PLAN[[#This Row],[TERMINO REAL ACUMULADO]]/AV_PLAN[[#This Row],[TERMINO PLAN ACUMULADO]],"")</f>
        <v>6.9469835466179158E-2</v>
      </c>
      <c r="N372">
        <f>+AV_PLAN[[#This Row],[PLAN ACUMULADO]]-AV_PLAN[[#This Row],[INICIO REAL ACUMULADO]]</f>
        <v>497</v>
      </c>
      <c r="O372">
        <f>+AV_PLAN[[#This Row],[TERMINO PLAN ACUMULADO]]-AV_PLAN[[#This Row],[TERMINO REAL ACUMULADO]]</f>
        <v>509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0.14346590909090909</v>
      </c>
      <c r="S372" s="7">
        <f>+AV_PLAN[[#This Row],[TERMINO PLAN ACUMULADO]]/$G$471</f>
        <v>0.77698863636363635</v>
      </c>
      <c r="T372" s="7">
        <f t="shared" si="11"/>
        <v>5.3977272727272728E-2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101</v>
      </c>
      <c r="F373">
        <v>1</v>
      </c>
      <c r="G373">
        <v>548</v>
      </c>
      <c r="H373">
        <v>0</v>
      </c>
      <c r="I373">
        <v>38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0.16805324459234608</v>
      </c>
      <c r="M373" s="4">
        <f>IFERROR(AV_PLAN[[#This Row],[TERMINO REAL ACUMULADO]]/AV_PLAN[[#This Row],[TERMINO PLAN ACUMULADO]],"")</f>
        <v>6.9343065693430656E-2</v>
      </c>
      <c r="N373">
        <f>+AV_PLAN[[#This Row],[PLAN ACUMULADO]]-AV_PLAN[[#This Row],[INICIO REAL ACUMULADO]]</f>
        <v>500</v>
      </c>
      <c r="O373">
        <f>+AV_PLAN[[#This Row],[TERMINO PLAN ACUMULADO]]-AV_PLAN[[#This Row],[TERMINO REAL ACUMULADO]]</f>
        <v>510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0.14346590909090909</v>
      </c>
      <c r="S373" s="7">
        <f>+AV_PLAN[[#This Row],[TERMINO PLAN ACUMULADO]]/$G$471</f>
        <v>0.77840909090909094</v>
      </c>
      <c r="T373" s="7">
        <f t="shared" si="11"/>
        <v>5.3977272727272728E-2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101</v>
      </c>
      <c r="F374">
        <v>2</v>
      </c>
      <c r="G374">
        <v>550</v>
      </c>
      <c r="H374">
        <v>0</v>
      </c>
      <c r="I374">
        <v>38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0.16721854304635761</v>
      </c>
      <c r="M374" s="4">
        <f>IFERROR(AV_PLAN[[#This Row],[TERMINO REAL ACUMULADO]]/AV_PLAN[[#This Row],[TERMINO PLAN ACUMULADO]],"")</f>
        <v>6.9090909090909092E-2</v>
      </c>
      <c r="N374">
        <f>+AV_PLAN[[#This Row],[PLAN ACUMULADO]]-AV_PLAN[[#This Row],[INICIO REAL ACUMULADO]]</f>
        <v>503</v>
      </c>
      <c r="O374">
        <f>+AV_PLAN[[#This Row],[TERMINO PLAN ACUMULADO]]-AV_PLAN[[#This Row],[TERMINO REAL ACUMULADO]]</f>
        <v>512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0.14346590909090909</v>
      </c>
      <c r="S374" s="7">
        <f>+AV_PLAN[[#This Row],[TERMINO PLAN ACUMULADO]]/$G$471</f>
        <v>0.78125</v>
      </c>
      <c r="T374" s="7">
        <f t="shared" si="11"/>
        <v>5.3977272727272728E-2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101</v>
      </c>
      <c r="F375">
        <v>3</v>
      </c>
      <c r="G375">
        <v>553</v>
      </c>
      <c r="H375">
        <v>0</v>
      </c>
      <c r="I375">
        <v>38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0.16639209225700163</v>
      </c>
      <c r="M375" s="4">
        <f>IFERROR(AV_PLAN[[#This Row],[TERMINO REAL ACUMULADO]]/AV_PLAN[[#This Row],[TERMINO PLAN ACUMULADO]],"")</f>
        <v>6.8716094032549732E-2</v>
      </c>
      <c r="N375">
        <f>+AV_PLAN[[#This Row],[PLAN ACUMULADO]]-AV_PLAN[[#This Row],[INICIO REAL ACUMULADO]]</f>
        <v>506</v>
      </c>
      <c r="O375">
        <f>+AV_PLAN[[#This Row],[TERMINO PLAN ACUMULADO]]-AV_PLAN[[#This Row],[TERMINO REAL ACUMULADO]]</f>
        <v>515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0.14346590909090909</v>
      </c>
      <c r="S375" s="7">
        <f>+AV_PLAN[[#This Row],[TERMINO PLAN ACUMULADO]]/$G$471</f>
        <v>0.78551136363636365</v>
      </c>
      <c r="T375" s="7">
        <f t="shared" si="11"/>
        <v>5.3977272727272728E-2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101</v>
      </c>
      <c r="F376">
        <v>3</v>
      </c>
      <c r="G376">
        <v>556</v>
      </c>
      <c r="H376">
        <v>0</v>
      </c>
      <c r="I376">
        <v>38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0.16557377049180327</v>
      </c>
      <c r="M376" s="4">
        <f>IFERROR(AV_PLAN[[#This Row],[TERMINO REAL ACUMULADO]]/AV_PLAN[[#This Row],[TERMINO PLAN ACUMULADO]],"")</f>
        <v>6.83453237410072E-2</v>
      </c>
      <c r="N376">
        <f>+AV_PLAN[[#This Row],[PLAN ACUMULADO]]-AV_PLAN[[#This Row],[INICIO REAL ACUMULADO]]</f>
        <v>509</v>
      </c>
      <c r="O376">
        <f>+AV_PLAN[[#This Row],[TERMINO PLAN ACUMULADO]]-AV_PLAN[[#This Row],[TERMINO REAL ACUMULADO]]</f>
        <v>518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0.14346590909090909</v>
      </c>
      <c r="S376" s="7">
        <f>+AV_PLAN[[#This Row],[TERMINO PLAN ACUMULADO]]/$G$471</f>
        <v>0.78977272727272729</v>
      </c>
      <c r="T376" s="7">
        <f t="shared" si="11"/>
        <v>5.3977272727272728E-2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101</v>
      </c>
      <c r="F377">
        <v>2</v>
      </c>
      <c r="G377">
        <v>558</v>
      </c>
      <c r="H377">
        <v>0</v>
      </c>
      <c r="I377">
        <v>38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0.16476345840130505</v>
      </c>
      <c r="M377" s="4">
        <f>IFERROR(AV_PLAN[[#This Row],[TERMINO REAL ACUMULADO]]/AV_PLAN[[#This Row],[TERMINO PLAN ACUMULADO]],"")</f>
        <v>6.8100358422939072E-2</v>
      </c>
      <c r="N377">
        <f>+AV_PLAN[[#This Row],[PLAN ACUMULADO]]-AV_PLAN[[#This Row],[INICIO REAL ACUMULADO]]</f>
        <v>512</v>
      </c>
      <c r="O377">
        <f>+AV_PLAN[[#This Row],[TERMINO PLAN ACUMULADO]]-AV_PLAN[[#This Row],[TERMINO REAL ACUMULADO]]</f>
        <v>520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0.14346590909090909</v>
      </c>
      <c r="S377" s="7">
        <f>+AV_PLAN[[#This Row],[TERMINO PLAN ACUMULADO]]/$G$471</f>
        <v>0.79261363636363635</v>
      </c>
      <c r="T377" s="7">
        <f t="shared" si="11"/>
        <v>5.3977272727272728E-2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101</v>
      </c>
      <c r="F378">
        <v>1</v>
      </c>
      <c r="G378">
        <v>559</v>
      </c>
      <c r="H378">
        <v>0</v>
      </c>
      <c r="I378">
        <v>38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0.16476345840130505</v>
      </c>
      <c r="M378" s="4">
        <f>IFERROR(AV_PLAN[[#This Row],[TERMINO REAL ACUMULADO]]/AV_PLAN[[#This Row],[TERMINO PLAN ACUMULADO]],"")</f>
        <v>6.7978533094812166E-2</v>
      </c>
      <c r="N378">
        <f>+AV_PLAN[[#This Row],[PLAN ACUMULADO]]-AV_PLAN[[#This Row],[INICIO REAL ACUMULADO]]</f>
        <v>512</v>
      </c>
      <c r="O378">
        <f>+AV_PLAN[[#This Row],[TERMINO PLAN ACUMULADO]]-AV_PLAN[[#This Row],[TERMINO REAL ACUMULADO]]</f>
        <v>521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0.14346590909090909</v>
      </c>
      <c r="S378" s="7">
        <f>+AV_PLAN[[#This Row],[TERMINO PLAN ACUMULADO]]/$G$471</f>
        <v>0.79403409090909094</v>
      </c>
      <c r="T378" s="7">
        <f t="shared" si="11"/>
        <v>5.3977272727272728E-2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101</v>
      </c>
      <c r="F379">
        <v>2</v>
      </c>
      <c r="G379">
        <v>561</v>
      </c>
      <c r="H379">
        <v>0</v>
      </c>
      <c r="I379">
        <v>38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0.16476345840130505</v>
      </c>
      <c r="M379" s="4">
        <f>IFERROR(AV_PLAN[[#This Row],[TERMINO REAL ACUMULADO]]/AV_PLAN[[#This Row],[TERMINO PLAN ACUMULADO]],"")</f>
        <v>6.7736185383244205E-2</v>
      </c>
      <c r="N379">
        <f>+AV_PLAN[[#This Row],[PLAN ACUMULADO]]-AV_PLAN[[#This Row],[INICIO REAL ACUMULADO]]</f>
        <v>512</v>
      </c>
      <c r="O379">
        <f>+AV_PLAN[[#This Row],[TERMINO PLAN ACUMULADO]]-AV_PLAN[[#This Row],[TERMINO REAL ACUMULADO]]</f>
        <v>523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0.14346590909090909</v>
      </c>
      <c r="S379" s="7">
        <f>+AV_PLAN[[#This Row],[TERMINO PLAN ACUMULADO]]/$G$471</f>
        <v>0.796875</v>
      </c>
      <c r="T379" s="7">
        <f t="shared" si="11"/>
        <v>5.3977272727272728E-2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101</v>
      </c>
      <c r="F380">
        <v>2</v>
      </c>
      <c r="G380">
        <v>563</v>
      </c>
      <c r="H380">
        <v>0</v>
      </c>
      <c r="I380">
        <v>38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0.16396103896103897</v>
      </c>
      <c r="M380" s="4">
        <f>IFERROR(AV_PLAN[[#This Row],[TERMINO REAL ACUMULADO]]/AV_PLAN[[#This Row],[TERMINO PLAN ACUMULADO]],"")</f>
        <v>6.7495559502664296E-2</v>
      </c>
      <c r="N380">
        <f>+AV_PLAN[[#This Row],[PLAN ACUMULADO]]-AV_PLAN[[#This Row],[INICIO REAL ACUMULADO]]</f>
        <v>515</v>
      </c>
      <c r="O380">
        <f>+AV_PLAN[[#This Row],[TERMINO PLAN ACUMULADO]]-AV_PLAN[[#This Row],[TERMINO REAL ACUMULADO]]</f>
        <v>525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0.14346590909090909</v>
      </c>
      <c r="S380" s="7">
        <f>+AV_PLAN[[#This Row],[TERMINO PLAN ACUMULADO]]/$G$471</f>
        <v>0.79971590909090906</v>
      </c>
      <c r="T380" s="7">
        <f t="shared" si="11"/>
        <v>5.3977272727272728E-2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101</v>
      </c>
      <c r="F381">
        <v>2</v>
      </c>
      <c r="G381">
        <v>565</v>
      </c>
      <c r="H381">
        <v>0</v>
      </c>
      <c r="I381">
        <v>38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0.16316639741518579</v>
      </c>
      <c r="M381" s="4">
        <f>IFERROR(AV_PLAN[[#This Row],[TERMINO REAL ACUMULADO]]/AV_PLAN[[#This Row],[TERMINO PLAN ACUMULADO]],"")</f>
        <v>6.7256637168141592E-2</v>
      </c>
      <c r="N381">
        <f>+AV_PLAN[[#This Row],[PLAN ACUMULADO]]-AV_PLAN[[#This Row],[INICIO REAL ACUMULADO]]</f>
        <v>518</v>
      </c>
      <c r="O381">
        <f>+AV_PLAN[[#This Row],[TERMINO PLAN ACUMULADO]]-AV_PLAN[[#This Row],[TERMINO REAL ACUMULADO]]</f>
        <v>527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0.14346590909090909</v>
      </c>
      <c r="S381" s="7">
        <f>+AV_PLAN[[#This Row],[TERMINO PLAN ACUMULADO]]/$G$471</f>
        <v>0.80255681818181823</v>
      </c>
      <c r="T381" s="7">
        <f t="shared" si="11"/>
        <v>5.3977272727272728E-2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101</v>
      </c>
      <c r="F382">
        <v>3</v>
      </c>
      <c r="G382">
        <v>568</v>
      </c>
      <c r="H382">
        <v>0</v>
      </c>
      <c r="I382">
        <v>38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0.16237942122186494</v>
      </c>
      <c r="M382" s="4">
        <f>IFERROR(AV_PLAN[[#This Row],[TERMINO REAL ACUMULADO]]/AV_PLAN[[#This Row],[TERMINO PLAN ACUMULADO]],"")</f>
        <v>6.6901408450704219E-2</v>
      </c>
      <c r="N382">
        <f>+AV_PLAN[[#This Row],[PLAN ACUMULADO]]-AV_PLAN[[#This Row],[INICIO REAL ACUMULADO]]</f>
        <v>521</v>
      </c>
      <c r="O382">
        <f>+AV_PLAN[[#This Row],[TERMINO PLAN ACUMULADO]]-AV_PLAN[[#This Row],[TERMINO REAL ACUMULADO]]</f>
        <v>530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0.14346590909090909</v>
      </c>
      <c r="S382" s="7">
        <f>+AV_PLAN[[#This Row],[TERMINO PLAN ACUMULADO]]/$G$471</f>
        <v>0.80681818181818177</v>
      </c>
      <c r="T382" s="7">
        <f t="shared" si="11"/>
        <v>5.3977272727272728E-2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101</v>
      </c>
      <c r="F383">
        <v>3</v>
      </c>
      <c r="G383">
        <v>571</v>
      </c>
      <c r="H383">
        <v>0</v>
      </c>
      <c r="I383">
        <v>38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0.16159999999999999</v>
      </c>
      <c r="M383" s="4">
        <f>IFERROR(AV_PLAN[[#This Row],[TERMINO REAL ACUMULADO]]/AV_PLAN[[#This Row],[TERMINO PLAN ACUMULADO]],"")</f>
        <v>6.6549912434325745E-2</v>
      </c>
      <c r="N383">
        <f>+AV_PLAN[[#This Row],[PLAN ACUMULADO]]-AV_PLAN[[#This Row],[INICIO REAL ACUMULADO]]</f>
        <v>524</v>
      </c>
      <c r="O383">
        <f>+AV_PLAN[[#This Row],[TERMINO PLAN ACUMULADO]]-AV_PLAN[[#This Row],[TERMINO REAL ACUMULADO]]</f>
        <v>533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0.14346590909090909</v>
      </c>
      <c r="S383" s="7">
        <f>+AV_PLAN[[#This Row],[TERMINO PLAN ACUMULADO]]/$G$471</f>
        <v>0.81107954545454541</v>
      </c>
      <c r="T383" s="7">
        <f t="shared" si="11"/>
        <v>5.3977272727272728E-2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101</v>
      </c>
      <c r="F384">
        <v>1</v>
      </c>
      <c r="G384">
        <v>572</v>
      </c>
      <c r="H384">
        <v>0</v>
      </c>
      <c r="I384">
        <v>38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0.160828025477707</v>
      </c>
      <c r="M384" s="4">
        <f>IFERROR(AV_PLAN[[#This Row],[TERMINO REAL ACUMULADO]]/AV_PLAN[[#This Row],[TERMINO PLAN ACUMULADO]],"")</f>
        <v>6.6433566433566432E-2</v>
      </c>
      <c r="N384">
        <f>+AV_PLAN[[#This Row],[PLAN ACUMULADO]]-AV_PLAN[[#This Row],[INICIO REAL ACUMULADO]]</f>
        <v>527</v>
      </c>
      <c r="O384">
        <f>+AV_PLAN[[#This Row],[TERMINO PLAN ACUMULADO]]-AV_PLAN[[#This Row],[TERMINO REAL ACUMULADO]]</f>
        <v>534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0.14346590909090909</v>
      </c>
      <c r="S384" s="7">
        <f>+AV_PLAN[[#This Row],[TERMINO PLAN ACUMULADO]]/$G$471</f>
        <v>0.8125</v>
      </c>
      <c r="T384" s="7">
        <f t="shared" si="11"/>
        <v>5.3977272727272728E-2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101</v>
      </c>
      <c r="F385">
        <v>1</v>
      </c>
      <c r="G385">
        <v>573</v>
      </c>
      <c r="H385">
        <v>0</v>
      </c>
      <c r="I385">
        <v>38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0.160828025477707</v>
      </c>
      <c r="M385" s="4">
        <f>IFERROR(AV_PLAN[[#This Row],[TERMINO REAL ACUMULADO]]/AV_PLAN[[#This Row],[TERMINO PLAN ACUMULADO]],"")</f>
        <v>6.6317626527050616E-2</v>
      </c>
      <c r="N385">
        <f>+AV_PLAN[[#This Row],[PLAN ACUMULADO]]-AV_PLAN[[#This Row],[INICIO REAL ACUMULADO]]</f>
        <v>527</v>
      </c>
      <c r="O385">
        <f>+AV_PLAN[[#This Row],[TERMINO PLAN ACUMULADO]]-AV_PLAN[[#This Row],[TERMINO REAL ACUMULADO]]</f>
        <v>535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0.14346590909090909</v>
      </c>
      <c r="S385" s="7">
        <f>+AV_PLAN[[#This Row],[TERMINO PLAN ACUMULADO]]/$G$471</f>
        <v>0.81392045454545459</v>
      </c>
      <c r="T385" s="7">
        <f t="shared" si="11"/>
        <v>5.3977272727272728E-2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101</v>
      </c>
      <c r="F386">
        <v>4</v>
      </c>
      <c r="G386">
        <v>577</v>
      </c>
      <c r="H386">
        <v>0</v>
      </c>
      <c r="I386">
        <v>38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0.160828025477707</v>
      </c>
      <c r="M386" s="4">
        <f>IFERROR(AV_PLAN[[#This Row],[TERMINO REAL ACUMULADO]]/AV_PLAN[[#This Row],[TERMINO PLAN ACUMULADO]],"")</f>
        <v>6.5857885615251299E-2</v>
      </c>
      <c r="N386">
        <f>+AV_PLAN[[#This Row],[PLAN ACUMULADO]]-AV_PLAN[[#This Row],[INICIO REAL ACUMULADO]]</f>
        <v>527</v>
      </c>
      <c r="O386">
        <f>+AV_PLAN[[#This Row],[TERMINO PLAN ACUMULADO]]-AV_PLAN[[#This Row],[TERMINO REAL ACUMULADO]]</f>
        <v>539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0.14346590909090909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5.3977272727272728E-2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101</v>
      </c>
      <c r="F387">
        <v>2</v>
      </c>
      <c r="G387">
        <v>579</v>
      </c>
      <c r="H387">
        <v>0</v>
      </c>
      <c r="I387">
        <v>38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0.16006339144215531</v>
      </c>
      <c r="M387" s="4">
        <f>IFERROR(AV_PLAN[[#This Row],[TERMINO REAL ACUMULADO]]/AV_PLAN[[#This Row],[TERMINO PLAN ACUMULADO]],"")</f>
        <v>6.563039723661486E-2</v>
      </c>
      <c r="N387">
        <f>+AV_PLAN[[#This Row],[PLAN ACUMULADO]]-AV_PLAN[[#This Row],[INICIO REAL ACUMULADO]]</f>
        <v>530</v>
      </c>
      <c r="O387">
        <f>+AV_PLAN[[#This Row],[TERMINO PLAN ACUMULADO]]-AV_PLAN[[#This Row],[TERMINO REAL ACUMULADO]]</f>
        <v>541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0.14346590909090909</v>
      </c>
      <c r="S387" s="7">
        <f>+AV_PLAN[[#This Row],[TERMINO PLAN ACUMULADO]]/$G$471</f>
        <v>0.82244318181818177</v>
      </c>
      <c r="T387" s="7">
        <f t="shared" si="13"/>
        <v>5.3977272727272728E-2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101</v>
      </c>
      <c r="F388">
        <v>1</v>
      </c>
      <c r="G388">
        <v>580</v>
      </c>
      <c r="H388">
        <v>0</v>
      </c>
      <c r="I388">
        <v>38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0.15930599369085174</v>
      </c>
      <c r="M388" s="4">
        <f>IFERROR(AV_PLAN[[#This Row],[TERMINO REAL ACUMULADO]]/AV_PLAN[[#This Row],[TERMINO PLAN ACUMULADO]],"")</f>
        <v>6.5517241379310351E-2</v>
      </c>
      <c r="N388">
        <f>+AV_PLAN[[#This Row],[PLAN ACUMULADO]]-AV_PLAN[[#This Row],[INICIO REAL ACUMULADO]]</f>
        <v>533</v>
      </c>
      <c r="O388">
        <f>+AV_PLAN[[#This Row],[TERMINO PLAN ACUMULADO]]-AV_PLAN[[#This Row],[TERMINO REAL ACUMULADO]]</f>
        <v>542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0.14346590909090909</v>
      </c>
      <c r="S388" s="7">
        <f>+AV_PLAN[[#This Row],[TERMINO PLAN ACUMULADO]]/$G$471</f>
        <v>0.82386363636363635</v>
      </c>
      <c r="T388" s="7">
        <f t="shared" si="13"/>
        <v>5.3977272727272728E-2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101</v>
      </c>
      <c r="F389">
        <v>3</v>
      </c>
      <c r="G389">
        <v>583</v>
      </c>
      <c r="H389">
        <v>0</v>
      </c>
      <c r="I389">
        <v>38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0.15855572998430142</v>
      </c>
      <c r="M389" s="4">
        <f>IFERROR(AV_PLAN[[#This Row],[TERMINO REAL ACUMULADO]]/AV_PLAN[[#This Row],[TERMINO PLAN ACUMULADO]],"")</f>
        <v>6.5180102915951971E-2</v>
      </c>
      <c r="N389">
        <f>+AV_PLAN[[#This Row],[PLAN ACUMULADO]]-AV_PLAN[[#This Row],[INICIO REAL ACUMULADO]]</f>
        <v>536</v>
      </c>
      <c r="O389">
        <f>+AV_PLAN[[#This Row],[TERMINO PLAN ACUMULADO]]-AV_PLAN[[#This Row],[TERMINO REAL ACUMULADO]]</f>
        <v>545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0.14346590909090909</v>
      </c>
      <c r="S389" s="7">
        <f>+AV_PLAN[[#This Row],[TERMINO PLAN ACUMULADO]]/$G$471</f>
        <v>0.828125</v>
      </c>
      <c r="T389" s="7">
        <f t="shared" si="13"/>
        <v>5.3977272727272728E-2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101</v>
      </c>
      <c r="F390">
        <v>3</v>
      </c>
      <c r="G390">
        <v>586</v>
      </c>
      <c r="H390">
        <v>0</v>
      </c>
      <c r="I390">
        <v>38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0.15781249999999999</v>
      </c>
      <c r="M390" s="4">
        <f>IFERROR(AV_PLAN[[#This Row],[TERMINO REAL ACUMULADO]]/AV_PLAN[[#This Row],[TERMINO PLAN ACUMULADO]],"")</f>
        <v>6.4846416382252553E-2</v>
      </c>
      <c r="N390">
        <f>+AV_PLAN[[#This Row],[PLAN ACUMULADO]]-AV_PLAN[[#This Row],[INICIO REAL ACUMULADO]]</f>
        <v>539</v>
      </c>
      <c r="O390">
        <f>+AV_PLAN[[#This Row],[TERMINO PLAN ACUMULADO]]-AV_PLAN[[#This Row],[TERMINO REAL ACUMULADO]]</f>
        <v>548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0.14346590909090909</v>
      </c>
      <c r="S390" s="7">
        <f>+AV_PLAN[[#This Row],[TERMINO PLAN ACUMULADO]]/$G$471</f>
        <v>0.83238636363636365</v>
      </c>
      <c r="T390" s="7">
        <f t="shared" si="13"/>
        <v>5.3977272727272728E-2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101</v>
      </c>
      <c r="F391">
        <v>1</v>
      </c>
      <c r="G391">
        <v>587</v>
      </c>
      <c r="H391">
        <v>0</v>
      </c>
      <c r="I391">
        <v>38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0.15707620528771385</v>
      </c>
      <c r="M391" s="4">
        <f>IFERROR(AV_PLAN[[#This Row],[TERMINO REAL ACUMULADO]]/AV_PLAN[[#This Row],[TERMINO PLAN ACUMULADO]],"")</f>
        <v>6.4735945485519586E-2</v>
      </c>
      <c r="N391">
        <f>+AV_PLAN[[#This Row],[PLAN ACUMULADO]]-AV_PLAN[[#This Row],[INICIO REAL ACUMULADO]]</f>
        <v>542</v>
      </c>
      <c r="O391">
        <f>+AV_PLAN[[#This Row],[TERMINO PLAN ACUMULADO]]-AV_PLAN[[#This Row],[TERMINO REAL ACUMULADO]]</f>
        <v>549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0.14346590909090909</v>
      </c>
      <c r="S391" s="7">
        <f>+AV_PLAN[[#This Row],[TERMINO PLAN ACUMULADO]]/$G$471</f>
        <v>0.83380681818181823</v>
      </c>
      <c r="T391" s="7">
        <f t="shared" si="13"/>
        <v>5.3977272727272728E-2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101</v>
      </c>
      <c r="F392">
        <v>2</v>
      </c>
      <c r="G392">
        <v>589</v>
      </c>
      <c r="H392">
        <v>0</v>
      </c>
      <c r="I392">
        <v>38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0.15707620528771385</v>
      </c>
      <c r="M392" s="4">
        <f>IFERROR(AV_PLAN[[#This Row],[TERMINO REAL ACUMULADO]]/AV_PLAN[[#This Row],[TERMINO PLAN ACUMULADO]],"")</f>
        <v>6.4516129032258063E-2</v>
      </c>
      <c r="N392">
        <f>+AV_PLAN[[#This Row],[PLAN ACUMULADO]]-AV_PLAN[[#This Row],[INICIO REAL ACUMULADO]]</f>
        <v>542</v>
      </c>
      <c r="O392">
        <f>+AV_PLAN[[#This Row],[TERMINO PLAN ACUMULADO]]-AV_PLAN[[#This Row],[TERMINO REAL ACUMULADO]]</f>
        <v>551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0.14346590909090909</v>
      </c>
      <c r="S392" s="7">
        <f>+AV_PLAN[[#This Row],[TERMINO PLAN ACUMULADO]]/$G$471</f>
        <v>0.83664772727272729</v>
      </c>
      <c r="T392" s="7">
        <f t="shared" si="13"/>
        <v>5.3977272727272728E-2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101</v>
      </c>
      <c r="F393">
        <v>4</v>
      </c>
      <c r="G393">
        <v>593</v>
      </c>
      <c r="H393">
        <v>0</v>
      </c>
      <c r="I393">
        <v>38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0.15707620528771385</v>
      </c>
      <c r="M393" s="4">
        <f>IFERROR(AV_PLAN[[#This Row],[TERMINO REAL ACUMULADO]]/AV_PLAN[[#This Row],[TERMINO PLAN ACUMULADO]],"")</f>
        <v>6.4080944350758853E-2</v>
      </c>
      <c r="N393">
        <f>+AV_PLAN[[#This Row],[PLAN ACUMULADO]]-AV_PLAN[[#This Row],[INICIO REAL ACUMULADO]]</f>
        <v>542</v>
      </c>
      <c r="O393">
        <f>+AV_PLAN[[#This Row],[TERMINO PLAN ACUMULADO]]-AV_PLAN[[#This Row],[TERMINO REAL ACUMULADO]]</f>
        <v>555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0.14346590909090909</v>
      </c>
      <c r="S393" s="7">
        <f>+AV_PLAN[[#This Row],[TERMINO PLAN ACUMULADO]]/$G$471</f>
        <v>0.84232954545454541</v>
      </c>
      <c r="T393" s="7">
        <f t="shared" si="13"/>
        <v>5.3977272727272728E-2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101</v>
      </c>
      <c r="F394">
        <v>1</v>
      </c>
      <c r="G394">
        <v>594</v>
      </c>
      <c r="H394">
        <v>0</v>
      </c>
      <c r="I394">
        <v>38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0.15634674922600619</v>
      </c>
      <c r="M394" s="4">
        <f>IFERROR(AV_PLAN[[#This Row],[TERMINO REAL ACUMULADO]]/AV_PLAN[[#This Row],[TERMINO PLAN ACUMULADO]],"")</f>
        <v>6.3973063973063973E-2</v>
      </c>
      <c r="N394">
        <f>+AV_PLAN[[#This Row],[PLAN ACUMULADO]]-AV_PLAN[[#This Row],[INICIO REAL ACUMULADO]]</f>
        <v>545</v>
      </c>
      <c r="O394">
        <f>+AV_PLAN[[#This Row],[TERMINO PLAN ACUMULADO]]-AV_PLAN[[#This Row],[TERMINO REAL ACUMULADO]]</f>
        <v>556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0.14346590909090909</v>
      </c>
      <c r="S394" s="7">
        <f>+AV_PLAN[[#This Row],[TERMINO PLAN ACUMULADO]]/$G$471</f>
        <v>0.84375</v>
      </c>
      <c r="T394" s="7">
        <f t="shared" si="13"/>
        <v>5.3977272727272728E-2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101</v>
      </c>
      <c r="F395">
        <v>1</v>
      </c>
      <c r="G395">
        <v>595</v>
      </c>
      <c r="H395">
        <v>0</v>
      </c>
      <c r="I395">
        <v>38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0.15562403697996918</v>
      </c>
      <c r="M395" s="4">
        <f>IFERROR(AV_PLAN[[#This Row],[TERMINO REAL ACUMULADO]]/AV_PLAN[[#This Row],[TERMINO PLAN ACUMULADO]],"")</f>
        <v>6.386554621848739E-2</v>
      </c>
      <c r="N395">
        <f>+AV_PLAN[[#This Row],[PLAN ACUMULADO]]-AV_PLAN[[#This Row],[INICIO REAL ACUMULADO]]</f>
        <v>548</v>
      </c>
      <c r="O395">
        <f>+AV_PLAN[[#This Row],[TERMINO PLAN ACUMULADO]]-AV_PLAN[[#This Row],[TERMINO REAL ACUMULADO]]</f>
        <v>557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0.14346590909090909</v>
      </c>
      <c r="S395" s="7">
        <f>+AV_PLAN[[#This Row],[TERMINO PLAN ACUMULADO]]/$G$471</f>
        <v>0.84517045454545459</v>
      </c>
      <c r="T395" s="7">
        <f t="shared" si="13"/>
        <v>5.3977272727272728E-2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101</v>
      </c>
      <c r="F396">
        <v>3</v>
      </c>
      <c r="G396">
        <v>598</v>
      </c>
      <c r="H396">
        <v>0</v>
      </c>
      <c r="I396">
        <v>38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0.15490797546012269</v>
      </c>
      <c r="M396" s="4">
        <f>IFERROR(AV_PLAN[[#This Row],[TERMINO REAL ACUMULADO]]/AV_PLAN[[#This Row],[TERMINO PLAN ACUMULADO]],"")</f>
        <v>6.354515050167224E-2</v>
      </c>
      <c r="N396">
        <f>+AV_PLAN[[#This Row],[PLAN ACUMULADO]]-AV_PLAN[[#This Row],[INICIO REAL ACUMULADO]]</f>
        <v>551</v>
      </c>
      <c r="O396">
        <f>+AV_PLAN[[#This Row],[TERMINO PLAN ACUMULADO]]-AV_PLAN[[#This Row],[TERMINO REAL ACUMULADO]]</f>
        <v>560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0.14346590909090909</v>
      </c>
      <c r="S396" s="7">
        <f>+AV_PLAN[[#This Row],[TERMINO PLAN ACUMULADO]]/$G$471</f>
        <v>0.84943181818181823</v>
      </c>
      <c r="T396" s="7">
        <f t="shared" si="13"/>
        <v>5.3977272727272728E-2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101</v>
      </c>
      <c r="F397">
        <v>3</v>
      </c>
      <c r="G397">
        <v>601</v>
      </c>
      <c r="H397">
        <v>0</v>
      </c>
      <c r="I397">
        <v>38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0.15419847328244274</v>
      </c>
      <c r="M397" s="4">
        <f>IFERROR(AV_PLAN[[#This Row],[TERMINO REAL ACUMULADO]]/AV_PLAN[[#This Row],[TERMINO PLAN ACUMULADO]],"")</f>
        <v>6.3227953410981697E-2</v>
      </c>
      <c r="N397">
        <f>+AV_PLAN[[#This Row],[PLAN ACUMULADO]]-AV_PLAN[[#This Row],[INICIO REAL ACUMULADO]]</f>
        <v>554</v>
      </c>
      <c r="O397">
        <f>+AV_PLAN[[#This Row],[TERMINO PLAN ACUMULADO]]-AV_PLAN[[#This Row],[TERMINO REAL ACUMULADO]]</f>
        <v>563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0.14346590909090909</v>
      </c>
      <c r="S397" s="7">
        <f>+AV_PLAN[[#This Row],[TERMINO PLAN ACUMULADO]]/$G$471</f>
        <v>0.85369318181818177</v>
      </c>
      <c r="T397" s="7">
        <f t="shared" si="13"/>
        <v>5.3977272727272728E-2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101</v>
      </c>
      <c r="F398">
        <v>2</v>
      </c>
      <c r="G398">
        <v>603</v>
      </c>
      <c r="H398">
        <v>0</v>
      </c>
      <c r="I398">
        <v>38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0.15349544072948329</v>
      </c>
      <c r="M398" s="4">
        <f>IFERROR(AV_PLAN[[#This Row],[TERMINO REAL ACUMULADO]]/AV_PLAN[[#This Row],[TERMINO PLAN ACUMULADO]],"")</f>
        <v>6.3018242122719739E-2</v>
      </c>
      <c r="N398">
        <f>+AV_PLAN[[#This Row],[PLAN ACUMULADO]]-AV_PLAN[[#This Row],[INICIO REAL ACUMULADO]]</f>
        <v>557</v>
      </c>
      <c r="O398">
        <f>+AV_PLAN[[#This Row],[TERMINO PLAN ACUMULADO]]-AV_PLAN[[#This Row],[TERMINO REAL ACUMULADO]]</f>
        <v>565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0.14346590909090909</v>
      </c>
      <c r="S398" s="7">
        <f>+AV_PLAN[[#This Row],[TERMINO PLAN ACUMULADO]]/$G$471</f>
        <v>0.85653409090909094</v>
      </c>
      <c r="T398" s="7">
        <f t="shared" si="13"/>
        <v>5.3977272727272728E-2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101</v>
      </c>
      <c r="F399">
        <v>2</v>
      </c>
      <c r="G399">
        <v>605</v>
      </c>
      <c r="H399">
        <v>0</v>
      </c>
      <c r="I399">
        <v>38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0.15349544072948329</v>
      </c>
      <c r="M399" s="4">
        <f>IFERROR(AV_PLAN[[#This Row],[TERMINO REAL ACUMULADO]]/AV_PLAN[[#This Row],[TERMINO PLAN ACUMULADO]],"")</f>
        <v>6.2809917355371905E-2</v>
      </c>
      <c r="N399">
        <f>+AV_PLAN[[#This Row],[PLAN ACUMULADO]]-AV_PLAN[[#This Row],[INICIO REAL ACUMULADO]]</f>
        <v>557</v>
      </c>
      <c r="O399">
        <f>+AV_PLAN[[#This Row],[TERMINO PLAN ACUMULADO]]-AV_PLAN[[#This Row],[TERMINO REAL ACUMULADO]]</f>
        <v>567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0.14346590909090909</v>
      </c>
      <c r="S399" s="7">
        <f>+AV_PLAN[[#This Row],[TERMINO PLAN ACUMULADO]]/$G$471</f>
        <v>0.859375</v>
      </c>
      <c r="T399" s="7">
        <f t="shared" si="13"/>
        <v>5.3977272727272728E-2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101</v>
      </c>
      <c r="F400">
        <v>2</v>
      </c>
      <c r="G400">
        <v>607</v>
      </c>
      <c r="H400">
        <v>0</v>
      </c>
      <c r="I400">
        <v>38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0.15349544072948329</v>
      </c>
      <c r="M400" s="4">
        <f>IFERROR(AV_PLAN[[#This Row],[TERMINO REAL ACUMULADO]]/AV_PLAN[[#This Row],[TERMINO PLAN ACUMULADO]],"")</f>
        <v>6.260296540362438E-2</v>
      </c>
      <c r="N400">
        <f>+AV_PLAN[[#This Row],[PLAN ACUMULADO]]-AV_PLAN[[#This Row],[INICIO REAL ACUMULADO]]</f>
        <v>557</v>
      </c>
      <c r="O400">
        <f>+AV_PLAN[[#This Row],[TERMINO PLAN ACUMULADO]]-AV_PLAN[[#This Row],[TERMINO REAL ACUMULADO]]</f>
        <v>569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0.14346590909090909</v>
      </c>
      <c r="S400" s="7">
        <f>+AV_PLAN[[#This Row],[TERMINO PLAN ACUMULADO]]/$G$471</f>
        <v>0.86221590909090906</v>
      </c>
      <c r="T400" s="7">
        <f t="shared" si="13"/>
        <v>5.3977272727272728E-2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101</v>
      </c>
      <c r="F401">
        <v>1</v>
      </c>
      <c r="G401">
        <v>608</v>
      </c>
      <c r="H401">
        <v>0</v>
      </c>
      <c r="I401">
        <v>38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0.15279878971255673</v>
      </c>
      <c r="M401" s="4">
        <f>IFERROR(AV_PLAN[[#This Row],[TERMINO REAL ACUMULADO]]/AV_PLAN[[#This Row],[TERMINO PLAN ACUMULADO]],"")</f>
        <v>6.25E-2</v>
      </c>
      <c r="N401">
        <f>+AV_PLAN[[#This Row],[PLAN ACUMULADO]]-AV_PLAN[[#This Row],[INICIO REAL ACUMULADO]]</f>
        <v>560</v>
      </c>
      <c r="O401">
        <f>+AV_PLAN[[#This Row],[TERMINO PLAN ACUMULADO]]-AV_PLAN[[#This Row],[TERMINO REAL ACUMULADO]]</f>
        <v>570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0.14346590909090909</v>
      </c>
      <c r="S401" s="7">
        <f>+AV_PLAN[[#This Row],[TERMINO PLAN ACUMULADO]]/$G$471</f>
        <v>0.86363636363636365</v>
      </c>
      <c r="T401" s="7">
        <f t="shared" si="13"/>
        <v>5.3977272727272728E-2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101</v>
      </c>
      <c r="F402">
        <v>2</v>
      </c>
      <c r="G402">
        <v>610</v>
      </c>
      <c r="H402">
        <v>0</v>
      </c>
      <c r="I402">
        <v>38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0.15210843373493976</v>
      </c>
      <c r="M402" s="4">
        <f>IFERROR(AV_PLAN[[#This Row],[TERMINO REAL ACUMULADO]]/AV_PLAN[[#This Row],[TERMINO PLAN ACUMULADO]],"")</f>
        <v>6.2295081967213117E-2</v>
      </c>
      <c r="N402">
        <f>+AV_PLAN[[#This Row],[PLAN ACUMULADO]]-AV_PLAN[[#This Row],[INICIO REAL ACUMULADO]]</f>
        <v>563</v>
      </c>
      <c r="O402">
        <f>+AV_PLAN[[#This Row],[TERMINO PLAN ACUMULADO]]-AV_PLAN[[#This Row],[TERMINO REAL ACUMULADO]]</f>
        <v>572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0.14346590909090909</v>
      </c>
      <c r="S402" s="7">
        <f>+AV_PLAN[[#This Row],[TERMINO PLAN ACUMULADO]]/$G$471</f>
        <v>0.86647727272727271</v>
      </c>
      <c r="T402" s="7">
        <f t="shared" si="13"/>
        <v>5.3977272727272728E-2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101</v>
      </c>
      <c r="F403">
        <v>3</v>
      </c>
      <c r="G403">
        <v>613</v>
      </c>
      <c r="H403">
        <v>0</v>
      </c>
      <c r="I403">
        <v>38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0.15142428785607195</v>
      </c>
      <c r="M403" s="4">
        <f>IFERROR(AV_PLAN[[#This Row],[TERMINO REAL ACUMULADO]]/AV_PLAN[[#This Row],[TERMINO PLAN ACUMULADO]],"")</f>
        <v>6.1990212071778142E-2</v>
      </c>
      <c r="N403">
        <f>+AV_PLAN[[#This Row],[PLAN ACUMULADO]]-AV_PLAN[[#This Row],[INICIO REAL ACUMULADO]]</f>
        <v>566</v>
      </c>
      <c r="O403">
        <f>+AV_PLAN[[#This Row],[TERMINO PLAN ACUMULADO]]-AV_PLAN[[#This Row],[TERMINO REAL ACUMULADO]]</f>
        <v>575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0.14346590909090909</v>
      </c>
      <c r="S403" s="7">
        <f>+AV_PLAN[[#This Row],[TERMINO PLAN ACUMULADO]]/$G$471</f>
        <v>0.87073863636363635</v>
      </c>
      <c r="T403" s="7">
        <f t="shared" si="13"/>
        <v>5.3977272727272728E-2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101</v>
      </c>
      <c r="F404">
        <v>3</v>
      </c>
      <c r="G404">
        <v>616</v>
      </c>
      <c r="H404">
        <v>0</v>
      </c>
      <c r="I404">
        <v>38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0.15074626865671642</v>
      </c>
      <c r="M404" s="4">
        <f>IFERROR(AV_PLAN[[#This Row],[TERMINO REAL ACUMULADO]]/AV_PLAN[[#This Row],[TERMINO PLAN ACUMULADO]],"")</f>
        <v>6.1688311688311688E-2</v>
      </c>
      <c r="N404">
        <f>+AV_PLAN[[#This Row],[PLAN ACUMULADO]]-AV_PLAN[[#This Row],[INICIO REAL ACUMULADO]]</f>
        <v>569</v>
      </c>
      <c r="O404">
        <f>+AV_PLAN[[#This Row],[TERMINO PLAN ACUMULADO]]-AV_PLAN[[#This Row],[TERMINO REAL ACUMULADO]]</f>
        <v>578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0.14346590909090909</v>
      </c>
      <c r="S404" s="7">
        <f>+AV_PLAN[[#This Row],[TERMINO PLAN ACUMULADO]]/$G$471</f>
        <v>0.875</v>
      </c>
      <c r="T404" s="7">
        <f t="shared" si="13"/>
        <v>5.3977272727272728E-2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101</v>
      </c>
      <c r="F405">
        <v>2</v>
      </c>
      <c r="G405">
        <v>618</v>
      </c>
      <c r="H405">
        <v>0</v>
      </c>
      <c r="I405">
        <v>38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0.150074294205052</v>
      </c>
      <c r="M405" s="4">
        <f>IFERROR(AV_PLAN[[#This Row],[TERMINO REAL ACUMULADO]]/AV_PLAN[[#This Row],[TERMINO PLAN ACUMULADO]],"")</f>
        <v>6.1488673139158574E-2</v>
      </c>
      <c r="N405">
        <f>+AV_PLAN[[#This Row],[PLAN ACUMULADO]]-AV_PLAN[[#This Row],[INICIO REAL ACUMULADO]]</f>
        <v>572</v>
      </c>
      <c r="O405">
        <f>+AV_PLAN[[#This Row],[TERMINO PLAN ACUMULADO]]-AV_PLAN[[#This Row],[TERMINO REAL ACUMULADO]]</f>
        <v>580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0.14346590909090909</v>
      </c>
      <c r="S405" s="7">
        <f>+AV_PLAN[[#This Row],[TERMINO PLAN ACUMULADO]]/$G$471</f>
        <v>0.87784090909090906</v>
      </c>
      <c r="T405" s="7">
        <f t="shared" si="13"/>
        <v>5.3977272727272728E-2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101</v>
      </c>
      <c r="F406">
        <v>1</v>
      </c>
      <c r="G406">
        <v>619</v>
      </c>
      <c r="H406">
        <v>0</v>
      </c>
      <c r="I406">
        <v>38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0.150074294205052</v>
      </c>
      <c r="M406" s="4">
        <f>IFERROR(AV_PLAN[[#This Row],[TERMINO REAL ACUMULADO]]/AV_PLAN[[#This Row],[TERMINO PLAN ACUMULADO]],"")</f>
        <v>6.1389337641357025E-2</v>
      </c>
      <c r="N406">
        <f>+AV_PLAN[[#This Row],[PLAN ACUMULADO]]-AV_PLAN[[#This Row],[INICIO REAL ACUMULADO]]</f>
        <v>572</v>
      </c>
      <c r="O406">
        <f>+AV_PLAN[[#This Row],[TERMINO PLAN ACUMULADO]]-AV_PLAN[[#This Row],[TERMINO REAL ACUMULADO]]</f>
        <v>581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0.14346590909090909</v>
      </c>
      <c r="S406" s="7">
        <f>+AV_PLAN[[#This Row],[TERMINO PLAN ACUMULADO]]/$G$471</f>
        <v>0.87926136363636365</v>
      </c>
      <c r="T406" s="7">
        <f t="shared" si="13"/>
        <v>5.3977272727272728E-2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101</v>
      </c>
      <c r="F407">
        <v>2</v>
      </c>
      <c r="G407">
        <v>621</v>
      </c>
      <c r="H407">
        <v>0</v>
      </c>
      <c r="I407">
        <v>38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0.150074294205052</v>
      </c>
      <c r="M407" s="4">
        <f>IFERROR(AV_PLAN[[#This Row],[TERMINO REAL ACUMULADO]]/AV_PLAN[[#This Row],[TERMINO PLAN ACUMULADO]],"")</f>
        <v>6.1191626409017714E-2</v>
      </c>
      <c r="N407">
        <f>+AV_PLAN[[#This Row],[PLAN ACUMULADO]]-AV_PLAN[[#This Row],[INICIO REAL ACUMULADO]]</f>
        <v>572</v>
      </c>
      <c r="O407">
        <f>+AV_PLAN[[#This Row],[TERMINO PLAN ACUMULADO]]-AV_PLAN[[#This Row],[TERMINO REAL ACUMULADO]]</f>
        <v>583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0.14346590909090909</v>
      </c>
      <c r="S407" s="7">
        <f>+AV_PLAN[[#This Row],[TERMINO PLAN ACUMULADO]]/$G$471</f>
        <v>0.88210227272727271</v>
      </c>
      <c r="T407" s="7">
        <f t="shared" si="13"/>
        <v>5.3977272727272728E-2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101</v>
      </c>
      <c r="F408">
        <v>2</v>
      </c>
      <c r="G408">
        <v>623</v>
      </c>
      <c r="H408">
        <v>0</v>
      </c>
      <c r="I408">
        <v>38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0.14940828402366865</v>
      </c>
      <c r="M408" s="4">
        <f>IFERROR(AV_PLAN[[#This Row],[TERMINO REAL ACUMULADO]]/AV_PLAN[[#This Row],[TERMINO PLAN ACUMULADO]],"")</f>
        <v>6.0995184590690206E-2</v>
      </c>
      <c r="N408">
        <f>+AV_PLAN[[#This Row],[PLAN ACUMULADO]]-AV_PLAN[[#This Row],[INICIO REAL ACUMULADO]]</f>
        <v>575</v>
      </c>
      <c r="O408">
        <f>+AV_PLAN[[#This Row],[TERMINO PLAN ACUMULADO]]-AV_PLAN[[#This Row],[TERMINO REAL ACUMULADO]]</f>
        <v>585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0.14346590909090909</v>
      </c>
      <c r="S408" s="7">
        <f>+AV_PLAN[[#This Row],[TERMINO PLAN ACUMULADO]]/$G$471</f>
        <v>0.88494318181818177</v>
      </c>
      <c r="T408" s="7">
        <f t="shared" si="13"/>
        <v>5.3977272727272728E-2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101</v>
      </c>
      <c r="F409">
        <v>2</v>
      </c>
      <c r="G409">
        <v>625</v>
      </c>
      <c r="H409">
        <v>0</v>
      </c>
      <c r="I409">
        <v>38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0.14874815905743741</v>
      </c>
      <c r="M409" s="4">
        <f>IFERROR(AV_PLAN[[#This Row],[TERMINO REAL ACUMULADO]]/AV_PLAN[[#This Row],[TERMINO PLAN ACUMULADO]],"")</f>
        <v>6.08E-2</v>
      </c>
      <c r="N409">
        <f>+AV_PLAN[[#This Row],[PLAN ACUMULADO]]-AV_PLAN[[#This Row],[INICIO REAL ACUMULADO]]</f>
        <v>578</v>
      </c>
      <c r="O409">
        <f>+AV_PLAN[[#This Row],[TERMINO PLAN ACUMULADO]]-AV_PLAN[[#This Row],[TERMINO REAL ACUMULADO]]</f>
        <v>587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0.14346590909090909</v>
      </c>
      <c r="S409" s="7">
        <f>+AV_PLAN[[#This Row],[TERMINO PLAN ACUMULADO]]/$G$471</f>
        <v>0.88778409090909094</v>
      </c>
      <c r="T409" s="7">
        <f t="shared" si="13"/>
        <v>5.3977272727272728E-2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101</v>
      </c>
      <c r="F410">
        <v>3</v>
      </c>
      <c r="G410">
        <v>628</v>
      </c>
      <c r="H410">
        <v>0</v>
      </c>
      <c r="I410">
        <v>38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0.14809384164222875</v>
      </c>
      <c r="M410" s="4">
        <f>IFERROR(AV_PLAN[[#This Row],[TERMINO REAL ACUMULADO]]/AV_PLAN[[#This Row],[TERMINO PLAN ACUMULADO]],"")</f>
        <v>6.0509554140127389E-2</v>
      </c>
      <c r="N410">
        <f>+AV_PLAN[[#This Row],[PLAN ACUMULADO]]-AV_PLAN[[#This Row],[INICIO REAL ACUMULADO]]</f>
        <v>581</v>
      </c>
      <c r="O410">
        <f>+AV_PLAN[[#This Row],[TERMINO PLAN ACUMULADO]]-AV_PLAN[[#This Row],[TERMINO REAL ACUMULADO]]</f>
        <v>590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0.14346590909090909</v>
      </c>
      <c r="S410" s="7">
        <f>+AV_PLAN[[#This Row],[TERMINO PLAN ACUMULADO]]/$G$471</f>
        <v>0.89204545454545459</v>
      </c>
      <c r="T410" s="7">
        <f t="shared" si="13"/>
        <v>5.3977272727272728E-2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101</v>
      </c>
      <c r="F411">
        <v>3</v>
      </c>
      <c r="G411">
        <v>631</v>
      </c>
      <c r="H411">
        <v>0</v>
      </c>
      <c r="I411">
        <v>38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0.14744525547445256</v>
      </c>
      <c r="M411" s="4">
        <f>IFERROR(AV_PLAN[[#This Row],[TERMINO REAL ACUMULADO]]/AV_PLAN[[#This Row],[TERMINO PLAN ACUMULADO]],"")</f>
        <v>6.0221870047543584E-2</v>
      </c>
      <c r="N411">
        <f>+AV_PLAN[[#This Row],[PLAN ACUMULADO]]-AV_PLAN[[#This Row],[INICIO REAL ACUMULADO]]</f>
        <v>584</v>
      </c>
      <c r="O411">
        <f>+AV_PLAN[[#This Row],[TERMINO PLAN ACUMULADO]]-AV_PLAN[[#This Row],[TERMINO REAL ACUMULADO]]</f>
        <v>593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0.14346590909090909</v>
      </c>
      <c r="S411" s="7">
        <f>+AV_PLAN[[#This Row],[TERMINO PLAN ACUMULADO]]/$G$471</f>
        <v>0.89630681818181823</v>
      </c>
      <c r="T411" s="7">
        <f t="shared" si="13"/>
        <v>5.3977272727272728E-2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101</v>
      </c>
      <c r="F412">
        <v>1</v>
      </c>
      <c r="G412">
        <v>632</v>
      </c>
      <c r="H412">
        <v>0</v>
      </c>
      <c r="I412">
        <v>38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0.14680232558139536</v>
      </c>
      <c r="M412" s="4">
        <f>IFERROR(AV_PLAN[[#This Row],[TERMINO REAL ACUMULADO]]/AV_PLAN[[#This Row],[TERMINO PLAN ACUMULADO]],"")</f>
        <v>6.0126582278481014E-2</v>
      </c>
      <c r="N412">
        <f>+AV_PLAN[[#This Row],[PLAN ACUMULADO]]-AV_PLAN[[#This Row],[INICIO REAL ACUMULADO]]</f>
        <v>587</v>
      </c>
      <c r="O412">
        <f>+AV_PLAN[[#This Row],[TERMINO PLAN ACUMULADO]]-AV_PLAN[[#This Row],[TERMINO REAL ACUMULADO]]</f>
        <v>594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0.14346590909090909</v>
      </c>
      <c r="S412" s="7">
        <f>+AV_PLAN[[#This Row],[TERMINO PLAN ACUMULADO]]/$G$471</f>
        <v>0.89772727272727271</v>
      </c>
      <c r="T412" s="7">
        <f t="shared" si="13"/>
        <v>5.3977272727272728E-2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101</v>
      </c>
      <c r="F413">
        <v>1</v>
      </c>
      <c r="G413">
        <v>633</v>
      </c>
      <c r="H413">
        <v>0</v>
      </c>
      <c r="I413">
        <v>38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0.14680232558139536</v>
      </c>
      <c r="M413" s="4">
        <f>IFERROR(AV_PLAN[[#This Row],[TERMINO REAL ACUMULADO]]/AV_PLAN[[#This Row],[TERMINO PLAN ACUMULADO]],"")</f>
        <v>6.0031595576619273E-2</v>
      </c>
      <c r="N413">
        <f>+AV_PLAN[[#This Row],[PLAN ACUMULADO]]-AV_PLAN[[#This Row],[INICIO REAL ACUMULADO]]</f>
        <v>587</v>
      </c>
      <c r="O413">
        <f>+AV_PLAN[[#This Row],[TERMINO PLAN ACUMULADO]]-AV_PLAN[[#This Row],[TERMINO REAL ACUMULADO]]</f>
        <v>595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0.14346590909090909</v>
      </c>
      <c r="S413" s="7">
        <f>+AV_PLAN[[#This Row],[TERMINO PLAN ACUMULADO]]/$G$471</f>
        <v>0.89914772727272729</v>
      </c>
      <c r="T413" s="7">
        <f t="shared" si="13"/>
        <v>5.3977272727272728E-2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101</v>
      </c>
      <c r="F414">
        <v>4</v>
      </c>
      <c r="G414">
        <v>637</v>
      </c>
      <c r="H414">
        <v>0</v>
      </c>
      <c r="I414">
        <v>38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0.14680232558139536</v>
      </c>
      <c r="M414" s="4">
        <f>IFERROR(AV_PLAN[[#This Row],[TERMINO REAL ACUMULADO]]/AV_PLAN[[#This Row],[TERMINO PLAN ACUMULADO]],"")</f>
        <v>5.9654631083202514E-2</v>
      </c>
      <c r="N414">
        <f>+AV_PLAN[[#This Row],[PLAN ACUMULADO]]-AV_PLAN[[#This Row],[INICIO REAL ACUMULADO]]</f>
        <v>587</v>
      </c>
      <c r="O414">
        <f>+AV_PLAN[[#This Row],[TERMINO PLAN ACUMULADO]]-AV_PLAN[[#This Row],[TERMINO REAL ACUMULADO]]</f>
        <v>599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0.14346590909090909</v>
      </c>
      <c r="S414" s="7">
        <f>+AV_PLAN[[#This Row],[TERMINO PLAN ACUMULADO]]/$G$471</f>
        <v>0.90482954545454541</v>
      </c>
      <c r="T414" s="7">
        <f t="shared" si="13"/>
        <v>5.3977272727272728E-2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101</v>
      </c>
      <c r="F415">
        <v>2</v>
      </c>
      <c r="G415">
        <v>639</v>
      </c>
      <c r="H415">
        <v>0</v>
      </c>
      <c r="I415">
        <v>38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0.14616497829232997</v>
      </c>
      <c r="M415" s="4">
        <f>IFERROR(AV_PLAN[[#This Row],[TERMINO REAL ACUMULADO]]/AV_PLAN[[#This Row],[TERMINO PLAN ACUMULADO]],"")</f>
        <v>5.9467918622848198E-2</v>
      </c>
      <c r="N415">
        <f>+AV_PLAN[[#This Row],[PLAN ACUMULADO]]-AV_PLAN[[#This Row],[INICIO REAL ACUMULADO]]</f>
        <v>590</v>
      </c>
      <c r="O415">
        <f>+AV_PLAN[[#This Row],[TERMINO PLAN ACUMULADO]]-AV_PLAN[[#This Row],[TERMINO REAL ACUMULADO]]</f>
        <v>601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0.14346590909090909</v>
      </c>
      <c r="S415" s="7">
        <f>+AV_PLAN[[#This Row],[TERMINO PLAN ACUMULADO]]/$G$471</f>
        <v>0.90767045454545459</v>
      </c>
      <c r="T415" s="7">
        <f t="shared" si="13"/>
        <v>5.3977272727272728E-2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101</v>
      </c>
      <c r="F416">
        <v>1</v>
      </c>
      <c r="G416">
        <v>640</v>
      </c>
      <c r="H416">
        <v>0</v>
      </c>
      <c r="I416">
        <v>38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0.14553314121037464</v>
      </c>
      <c r="M416" s="4">
        <f>IFERROR(AV_PLAN[[#This Row],[TERMINO REAL ACUMULADO]]/AV_PLAN[[#This Row],[TERMINO PLAN ACUMULADO]],"")</f>
        <v>5.9374999999999997E-2</v>
      </c>
      <c r="N416">
        <f>+AV_PLAN[[#This Row],[PLAN ACUMULADO]]-AV_PLAN[[#This Row],[INICIO REAL ACUMULADO]]</f>
        <v>593</v>
      </c>
      <c r="O416">
        <f>+AV_PLAN[[#This Row],[TERMINO PLAN ACUMULADO]]-AV_PLAN[[#This Row],[TERMINO REAL ACUMULADO]]</f>
        <v>602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0.14346590909090909</v>
      </c>
      <c r="S416" s="7">
        <f>+AV_PLAN[[#This Row],[TERMINO PLAN ACUMULADO]]/$G$471</f>
        <v>0.90909090909090906</v>
      </c>
      <c r="T416" s="7">
        <f t="shared" si="13"/>
        <v>5.3977272727272728E-2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101</v>
      </c>
      <c r="F417">
        <v>3</v>
      </c>
      <c r="G417">
        <v>643</v>
      </c>
      <c r="H417">
        <v>0</v>
      </c>
      <c r="I417">
        <v>38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0.1449067431850789</v>
      </c>
      <c r="M417" s="4">
        <f>IFERROR(AV_PLAN[[#This Row],[TERMINO REAL ACUMULADO]]/AV_PLAN[[#This Row],[TERMINO PLAN ACUMULADO]],"")</f>
        <v>5.909797822706065E-2</v>
      </c>
      <c r="N417">
        <f>+AV_PLAN[[#This Row],[PLAN ACUMULADO]]-AV_PLAN[[#This Row],[INICIO REAL ACUMULADO]]</f>
        <v>596</v>
      </c>
      <c r="O417">
        <f>+AV_PLAN[[#This Row],[TERMINO PLAN ACUMULADO]]-AV_PLAN[[#This Row],[TERMINO REAL ACUMULADO]]</f>
        <v>605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0.14346590909090909</v>
      </c>
      <c r="S417" s="7">
        <f>+AV_PLAN[[#This Row],[TERMINO PLAN ACUMULADO]]/$G$471</f>
        <v>0.91335227272727271</v>
      </c>
      <c r="T417" s="7">
        <f t="shared" si="13"/>
        <v>5.3977272727272728E-2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101</v>
      </c>
      <c r="F418">
        <v>3</v>
      </c>
      <c r="G418">
        <v>646</v>
      </c>
      <c r="H418">
        <v>0</v>
      </c>
      <c r="I418">
        <v>38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0.14428571428571429</v>
      </c>
      <c r="M418" s="4">
        <f>IFERROR(AV_PLAN[[#This Row],[TERMINO REAL ACUMULADO]]/AV_PLAN[[#This Row],[TERMINO PLAN ACUMULADO]],"")</f>
        <v>5.8823529411764705E-2</v>
      </c>
      <c r="N418">
        <f>+AV_PLAN[[#This Row],[PLAN ACUMULADO]]-AV_PLAN[[#This Row],[INICIO REAL ACUMULADO]]</f>
        <v>599</v>
      </c>
      <c r="O418">
        <f>+AV_PLAN[[#This Row],[TERMINO PLAN ACUMULADO]]-AV_PLAN[[#This Row],[TERMINO REAL ACUMULADO]]</f>
        <v>608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0.14346590909090909</v>
      </c>
      <c r="S418" s="7">
        <f>+AV_PLAN[[#This Row],[TERMINO PLAN ACUMULADO]]/$G$471</f>
        <v>0.91761363636363635</v>
      </c>
      <c r="T418" s="7">
        <f t="shared" si="13"/>
        <v>5.3977272727272728E-2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101</v>
      </c>
      <c r="F419">
        <v>1</v>
      </c>
      <c r="G419">
        <v>647</v>
      </c>
      <c r="H419">
        <v>0</v>
      </c>
      <c r="I419">
        <v>38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0.14366998577524892</v>
      </c>
      <c r="M419" s="4">
        <f>IFERROR(AV_PLAN[[#This Row],[TERMINO REAL ACUMULADO]]/AV_PLAN[[#This Row],[TERMINO PLAN ACUMULADO]],"")</f>
        <v>5.8732612055641419E-2</v>
      </c>
      <c r="N419">
        <f>+AV_PLAN[[#This Row],[PLAN ACUMULADO]]-AV_PLAN[[#This Row],[INICIO REAL ACUMULADO]]</f>
        <v>602</v>
      </c>
      <c r="O419">
        <f>+AV_PLAN[[#This Row],[TERMINO PLAN ACUMULADO]]-AV_PLAN[[#This Row],[TERMINO REAL ACUMULADO]]</f>
        <v>609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0.14346590909090909</v>
      </c>
      <c r="S419" s="7">
        <f>+AV_PLAN[[#This Row],[TERMINO PLAN ACUMULADO]]/$G$471</f>
        <v>0.91903409090909094</v>
      </c>
      <c r="T419" s="7">
        <f t="shared" si="13"/>
        <v>5.3977272727272728E-2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101</v>
      </c>
      <c r="F420">
        <v>2</v>
      </c>
      <c r="G420">
        <v>649</v>
      </c>
      <c r="H420">
        <v>0</v>
      </c>
      <c r="I420">
        <v>38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0.14366998577524892</v>
      </c>
      <c r="M420" s="4">
        <f>IFERROR(AV_PLAN[[#This Row],[TERMINO REAL ACUMULADO]]/AV_PLAN[[#This Row],[TERMINO PLAN ACUMULADO]],"")</f>
        <v>5.8551617873651769E-2</v>
      </c>
      <c r="N420">
        <f>+AV_PLAN[[#This Row],[PLAN ACUMULADO]]-AV_PLAN[[#This Row],[INICIO REAL ACUMULADO]]</f>
        <v>602</v>
      </c>
      <c r="O420">
        <f>+AV_PLAN[[#This Row],[TERMINO PLAN ACUMULADO]]-AV_PLAN[[#This Row],[TERMINO REAL ACUMULADO]]</f>
        <v>611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0.14346590909090909</v>
      </c>
      <c r="S420" s="7">
        <f>+AV_PLAN[[#This Row],[TERMINO PLAN ACUMULADO]]/$G$471</f>
        <v>0.921875</v>
      </c>
      <c r="T420" s="7">
        <f t="shared" si="13"/>
        <v>5.3977272727272728E-2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101</v>
      </c>
      <c r="F421">
        <v>4</v>
      </c>
      <c r="G421">
        <v>653</v>
      </c>
      <c r="H421">
        <v>0</v>
      </c>
      <c r="I421">
        <v>38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0.14366998577524892</v>
      </c>
      <c r="M421" s="4">
        <f>IFERROR(AV_PLAN[[#This Row],[TERMINO REAL ACUMULADO]]/AV_PLAN[[#This Row],[TERMINO PLAN ACUMULADO]],"")</f>
        <v>5.8192955589586523E-2</v>
      </c>
      <c r="N421">
        <f>+AV_PLAN[[#This Row],[PLAN ACUMULADO]]-AV_PLAN[[#This Row],[INICIO REAL ACUMULADO]]</f>
        <v>602</v>
      </c>
      <c r="O421">
        <f>+AV_PLAN[[#This Row],[TERMINO PLAN ACUMULADO]]-AV_PLAN[[#This Row],[TERMINO REAL ACUMULADO]]</f>
        <v>615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0.14346590909090909</v>
      </c>
      <c r="S421" s="7">
        <f>+AV_PLAN[[#This Row],[TERMINO PLAN ACUMULADO]]/$G$471</f>
        <v>0.92755681818181823</v>
      </c>
      <c r="T421" s="7">
        <f t="shared" si="13"/>
        <v>5.3977272727272728E-2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101</v>
      </c>
      <c r="F422">
        <v>1</v>
      </c>
      <c r="G422">
        <v>654</v>
      </c>
      <c r="H422">
        <v>0</v>
      </c>
      <c r="I422">
        <v>38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0.14346590909090909</v>
      </c>
      <c r="M422" s="4">
        <f>IFERROR(AV_PLAN[[#This Row],[TERMINO REAL ACUMULADO]]/AV_PLAN[[#This Row],[TERMINO PLAN ACUMULADO]],"")</f>
        <v>5.8103975535168197E-2</v>
      </c>
      <c r="N422">
        <f>+AV_PLAN[[#This Row],[PLAN ACUMULADO]]-AV_PLAN[[#This Row],[INICIO REAL ACUMULADO]]</f>
        <v>603</v>
      </c>
      <c r="O422">
        <f>+AV_PLAN[[#This Row],[TERMINO PLAN ACUMULADO]]-AV_PLAN[[#This Row],[TERMINO REAL ACUMULADO]]</f>
        <v>616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0.14346590909090909</v>
      </c>
      <c r="S422" s="7">
        <f>+AV_PLAN[[#This Row],[TERMINO PLAN ACUMULADO]]/$G$471</f>
        <v>0.92897727272727271</v>
      </c>
      <c r="T422" s="7">
        <f t="shared" si="13"/>
        <v>5.3977272727272728E-2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101</v>
      </c>
      <c r="F423">
        <v>1</v>
      </c>
      <c r="G423">
        <v>655</v>
      </c>
      <c r="H423">
        <v>0</v>
      </c>
      <c r="I423">
        <v>38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0.14346590909090909</v>
      </c>
      <c r="M423" s="4">
        <f>IFERROR(AV_PLAN[[#This Row],[TERMINO REAL ACUMULADO]]/AV_PLAN[[#This Row],[TERMINO PLAN ACUMULADO]],"")</f>
        <v>5.8015267175572517E-2</v>
      </c>
      <c r="N423">
        <f>+AV_PLAN[[#This Row],[PLAN ACUMULADO]]-AV_PLAN[[#This Row],[INICIO REAL ACUMULADO]]</f>
        <v>603</v>
      </c>
      <c r="O423">
        <f>+AV_PLAN[[#This Row],[TERMINO PLAN ACUMULADO]]-AV_PLAN[[#This Row],[TERMINO REAL ACUMULADO]]</f>
        <v>617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0.14346590909090909</v>
      </c>
      <c r="S423" s="7">
        <f>+AV_PLAN[[#This Row],[TERMINO PLAN ACUMULADO]]/$G$471</f>
        <v>0.93039772727272729</v>
      </c>
      <c r="T423" s="7">
        <f t="shared" si="13"/>
        <v>5.3977272727272728E-2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101</v>
      </c>
      <c r="F424">
        <v>3</v>
      </c>
      <c r="G424">
        <v>658</v>
      </c>
      <c r="H424">
        <v>0</v>
      </c>
      <c r="I424">
        <v>38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0.14346590909090909</v>
      </c>
      <c r="M424" s="4">
        <f>IFERROR(AV_PLAN[[#This Row],[TERMINO REAL ACUMULADO]]/AV_PLAN[[#This Row],[TERMINO PLAN ACUMULADO]],"")</f>
        <v>5.7750759878419454E-2</v>
      </c>
      <c r="N424">
        <f>+AV_PLAN[[#This Row],[PLAN ACUMULADO]]-AV_PLAN[[#This Row],[INICIO REAL ACUMULADO]]</f>
        <v>603</v>
      </c>
      <c r="O424">
        <f>+AV_PLAN[[#This Row],[TERMINO PLAN ACUMULADO]]-AV_PLAN[[#This Row],[TERMINO REAL ACUMULADO]]</f>
        <v>620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0.14346590909090909</v>
      </c>
      <c r="S424" s="7">
        <f>+AV_PLAN[[#This Row],[TERMINO PLAN ACUMULADO]]/$G$471</f>
        <v>0.93465909090909094</v>
      </c>
      <c r="T424" s="7">
        <f t="shared" si="13"/>
        <v>5.3977272727272728E-2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101</v>
      </c>
      <c r="F425">
        <v>3</v>
      </c>
      <c r="G425">
        <v>661</v>
      </c>
      <c r="H425">
        <v>0</v>
      </c>
      <c r="I425">
        <v>38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0.14346590909090909</v>
      </c>
      <c r="M425" s="4">
        <f>IFERROR(AV_PLAN[[#This Row],[TERMINO REAL ACUMULADO]]/AV_PLAN[[#This Row],[TERMINO PLAN ACUMULADO]],"")</f>
        <v>5.7488653555219364E-2</v>
      </c>
      <c r="N425">
        <f>+AV_PLAN[[#This Row],[PLAN ACUMULADO]]-AV_PLAN[[#This Row],[INICIO REAL ACUMULADO]]</f>
        <v>603</v>
      </c>
      <c r="O425">
        <f>+AV_PLAN[[#This Row],[TERMINO PLAN ACUMULADO]]-AV_PLAN[[#This Row],[TERMINO REAL ACUMULADO]]</f>
        <v>623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0.14346590909090909</v>
      </c>
      <c r="S425" s="7">
        <f>+AV_PLAN[[#This Row],[TERMINO PLAN ACUMULADO]]/$G$471</f>
        <v>0.93892045454545459</v>
      </c>
      <c r="T425" s="7">
        <f t="shared" si="13"/>
        <v>5.3977272727272728E-2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101</v>
      </c>
      <c r="F426">
        <v>2</v>
      </c>
      <c r="G426">
        <v>663</v>
      </c>
      <c r="H426">
        <v>0</v>
      </c>
      <c r="I426">
        <v>38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0.14346590909090909</v>
      </c>
      <c r="M426" s="4">
        <f>IFERROR(AV_PLAN[[#This Row],[TERMINO REAL ACUMULADO]]/AV_PLAN[[#This Row],[TERMINO PLAN ACUMULADO]],"")</f>
        <v>5.7315233785822019E-2</v>
      </c>
      <c r="N426">
        <f>+AV_PLAN[[#This Row],[PLAN ACUMULADO]]-AV_PLAN[[#This Row],[INICIO REAL ACUMULADO]]</f>
        <v>603</v>
      </c>
      <c r="O426">
        <f>+AV_PLAN[[#This Row],[TERMINO PLAN ACUMULADO]]-AV_PLAN[[#This Row],[TERMINO REAL ACUMULADO]]</f>
        <v>625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0.14346590909090909</v>
      </c>
      <c r="S426" s="7">
        <f>+AV_PLAN[[#This Row],[TERMINO PLAN ACUMULADO]]/$G$471</f>
        <v>0.94176136363636365</v>
      </c>
      <c r="T426" s="7">
        <f t="shared" si="13"/>
        <v>5.3977272727272728E-2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101</v>
      </c>
      <c r="F427">
        <v>2</v>
      </c>
      <c r="G427">
        <v>665</v>
      </c>
      <c r="H427">
        <v>0</v>
      </c>
      <c r="I427">
        <v>38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0.14346590909090909</v>
      </c>
      <c r="M427" s="4">
        <f>IFERROR(AV_PLAN[[#This Row],[TERMINO REAL ACUMULADO]]/AV_PLAN[[#This Row],[TERMINO PLAN ACUMULADO]],"")</f>
        <v>5.7142857142857141E-2</v>
      </c>
      <c r="N427">
        <f>+AV_PLAN[[#This Row],[PLAN ACUMULADO]]-AV_PLAN[[#This Row],[INICIO REAL ACUMULADO]]</f>
        <v>603</v>
      </c>
      <c r="O427">
        <f>+AV_PLAN[[#This Row],[TERMINO PLAN ACUMULADO]]-AV_PLAN[[#This Row],[TERMINO REAL ACUMULADO]]</f>
        <v>627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0.14346590909090909</v>
      </c>
      <c r="S427" s="7">
        <f>+AV_PLAN[[#This Row],[TERMINO PLAN ACUMULADO]]/$G$471</f>
        <v>0.94460227272727271</v>
      </c>
      <c r="T427" s="7">
        <f t="shared" si="13"/>
        <v>5.3977272727272728E-2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101</v>
      </c>
      <c r="F428">
        <v>2</v>
      </c>
      <c r="G428">
        <v>667</v>
      </c>
      <c r="H428">
        <v>0</v>
      </c>
      <c r="I428">
        <v>38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0.14346590909090909</v>
      </c>
      <c r="M428" s="4">
        <f>IFERROR(AV_PLAN[[#This Row],[TERMINO REAL ACUMULADO]]/AV_PLAN[[#This Row],[TERMINO PLAN ACUMULADO]],"")</f>
        <v>5.6971514242878558E-2</v>
      </c>
      <c r="N428">
        <f>+AV_PLAN[[#This Row],[PLAN ACUMULADO]]-AV_PLAN[[#This Row],[INICIO REAL ACUMULADO]]</f>
        <v>603</v>
      </c>
      <c r="O428">
        <f>+AV_PLAN[[#This Row],[TERMINO PLAN ACUMULADO]]-AV_PLAN[[#This Row],[TERMINO REAL ACUMULADO]]</f>
        <v>629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0.14346590909090909</v>
      </c>
      <c r="S428" s="7">
        <f>+AV_PLAN[[#This Row],[TERMINO PLAN ACUMULADO]]/$G$471</f>
        <v>0.94744318181818177</v>
      </c>
      <c r="T428" s="7">
        <f t="shared" si="13"/>
        <v>5.3977272727272728E-2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101</v>
      </c>
      <c r="F429">
        <v>1</v>
      </c>
      <c r="G429">
        <v>668</v>
      </c>
      <c r="H429">
        <v>0</v>
      </c>
      <c r="I429">
        <v>38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0.14346590909090909</v>
      </c>
      <c r="M429" s="4">
        <f>IFERROR(AV_PLAN[[#This Row],[TERMINO REAL ACUMULADO]]/AV_PLAN[[#This Row],[TERMINO PLAN ACUMULADO]],"")</f>
        <v>5.6886227544910177E-2</v>
      </c>
      <c r="N429">
        <f>+AV_PLAN[[#This Row],[PLAN ACUMULADO]]-AV_PLAN[[#This Row],[INICIO REAL ACUMULADO]]</f>
        <v>603</v>
      </c>
      <c r="O429">
        <f>+AV_PLAN[[#This Row],[TERMINO PLAN ACUMULADO]]-AV_PLAN[[#This Row],[TERMINO REAL ACUMULADO]]</f>
        <v>630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0.14346590909090909</v>
      </c>
      <c r="S429" s="7">
        <f>+AV_PLAN[[#This Row],[TERMINO PLAN ACUMULADO]]/$G$471</f>
        <v>0.94886363636363635</v>
      </c>
      <c r="T429" s="7">
        <f t="shared" si="13"/>
        <v>5.3977272727272728E-2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101</v>
      </c>
      <c r="F430">
        <v>2</v>
      </c>
      <c r="G430">
        <v>670</v>
      </c>
      <c r="H430">
        <v>0</v>
      </c>
      <c r="I430">
        <v>38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0.14346590909090909</v>
      </c>
      <c r="M430" s="4">
        <f>IFERROR(AV_PLAN[[#This Row],[TERMINO REAL ACUMULADO]]/AV_PLAN[[#This Row],[TERMINO PLAN ACUMULADO]],"")</f>
        <v>5.6716417910447764E-2</v>
      </c>
      <c r="N430">
        <f>+AV_PLAN[[#This Row],[PLAN ACUMULADO]]-AV_PLAN[[#This Row],[INICIO REAL ACUMULADO]]</f>
        <v>603</v>
      </c>
      <c r="O430">
        <f>+AV_PLAN[[#This Row],[TERMINO PLAN ACUMULADO]]-AV_PLAN[[#This Row],[TERMINO REAL ACUMULADO]]</f>
        <v>632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0.14346590909090909</v>
      </c>
      <c r="S430" s="7">
        <f>+AV_PLAN[[#This Row],[TERMINO PLAN ACUMULADO]]/$G$471</f>
        <v>0.95170454545454541</v>
      </c>
      <c r="T430" s="7">
        <f t="shared" si="13"/>
        <v>5.3977272727272728E-2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101</v>
      </c>
      <c r="F431">
        <v>3</v>
      </c>
      <c r="G431">
        <v>673</v>
      </c>
      <c r="H431">
        <v>0</v>
      </c>
      <c r="I431">
        <v>38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0.14346590909090909</v>
      </c>
      <c r="M431" s="4">
        <f>IFERROR(AV_PLAN[[#This Row],[TERMINO REAL ACUMULADO]]/AV_PLAN[[#This Row],[TERMINO PLAN ACUMULADO]],"")</f>
        <v>5.6463595839524518E-2</v>
      </c>
      <c r="N431">
        <f>+AV_PLAN[[#This Row],[PLAN ACUMULADO]]-AV_PLAN[[#This Row],[INICIO REAL ACUMULADO]]</f>
        <v>603</v>
      </c>
      <c r="O431">
        <f>+AV_PLAN[[#This Row],[TERMINO PLAN ACUMULADO]]-AV_PLAN[[#This Row],[TERMINO REAL ACUMULADO]]</f>
        <v>635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0.14346590909090909</v>
      </c>
      <c r="S431" s="7">
        <f>+AV_PLAN[[#This Row],[TERMINO PLAN ACUMULADO]]/$G$471</f>
        <v>0.95596590909090906</v>
      </c>
      <c r="T431" s="7">
        <f t="shared" si="13"/>
        <v>5.3977272727272728E-2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101</v>
      </c>
      <c r="F432">
        <v>3</v>
      </c>
      <c r="G432">
        <v>676</v>
      </c>
      <c r="H432">
        <v>0</v>
      </c>
      <c r="I432">
        <v>38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0.14346590909090909</v>
      </c>
      <c r="M432" s="4">
        <f>IFERROR(AV_PLAN[[#This Row],[TERMINO REAL ACUMULADO]]/AV_PLAN[[#This Row],[TERMINO PLAN ACUMULADO]],"")</f>
        <v>5.6213017751479293E-2</v>
      </c>
      <c r="N432">
        <f>+AV_PLAN[[#This Row],[PLAN ACUMULADO]]-AV_PLAN[[#This Row],[INICIO REAL ACUMULADO]]</f>
        <v>603</v>
      </c>
      <c r="O432">
        <f>+AV_PLAN[[#This Row],[TERMINO PLAN ACUMULADO]]-AV_PLAN[[#This Row],[TERMINO REAL ACUMULADO]]</f>
        <v>638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0.14346590909090909</v>
      </c>
      <c r="S432" s="7">
        <f>+AV_PLAN[[#This Row],[TERMINO PLAN ACUMULADO]]/$G$471</f>
        <v>0.96022727272727271</v>
      </c>
      <c r="T432" s="7">
        <f t="shared" si="13"/>
        <v>5.3977272727272728E-2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101</v>
      </c>
      <c r="F433">
        <v>2</v>
      </c>
      <c r="G433">
        <v>678</v>
      </c>
      <c r="H433">
        <v>0</v>
      </c>
      <c r="I433">
        <v>38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0.14346590909090909</v>
      </c>
      <c r="M433" s="4">
        <f>IFERROR(AV_PLAN[[#This Row],[TERMINO REAL ACUMULADO]]/AV_PLAN[[#This Row],[TERMINO PLAN ACUMULADO]],"")</f>
        <v>5.6047197640117993E-2</v>
      </c>
      <c r="N433">
        <f>+AV_PLAN[[#This Row],[PLAN ACUMULADO]]-AV_PLAN[[#This Row],[INICIO REAL ACUMULADO]]</f>
        <v>603</v>
      </c>
      <c r="O433">
        <f>+AV_PLAN[[#This Row],[TERMINO PLAN ACUMULADO]]-AV_PLAN[[#This Row],[TERMINO REAL ACUMULADO]]</f>
        <v>640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0.14346590909090909</v>
      </c>
      <c r="S433" s="7">
        <f>+AV_PLAN[[#This Row],[TERMINO PLAN ACUMULADO]]/$G$471</f>
        <v>0.96306818181818177</v>
      </c>
      <c r="T433" s="7">
        <f t="shared" si="13"/>
        <v>5.3977272727272728E-2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101</v>
      </c>
      <c r="F434">
        <v>1</v>
      </c>
      <c r="G434">
        <v>679</v>
      </c>
      <c r="H434">
        <v>0</v>
      </c>
      <c r="I434">
        <v>38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0.14346590909090909</v>
      </c>
      <c r="M434" s="4">
        <f>IFERROR(AV_PLAN[[#This Row],[TERMINO REAL ACUMULADO]]/AV_PLAN[[#This Row],[TERMINO PLAN ACUMULADO]],"")</f>
        <v>5.5964653902798235E-2</v>
      </c>
      <c r="N434">
        <f>+AV_PLAN[[#This Row],[PLAN ACUMULADO]]-AV_PLAN[[#This Row],[INICIO REAL ACUMULADO]]</f>
        <v>603</v>
      </c>
      <c r="O434">
        <f>+AV_PLAN[[#This Row],[TERMINO PLAN ACUMULADO]]-AV_PLAN[[#This Row],[TERMINO REAL ACUMULADO]]</f>
        <v>641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0.14346590909090909</v>
      </c>
      <c r="S434" s="7">
        <f>+AV_PLAN[[#This Row],[TERMINO PLAN ACUMULADO]]/$G$471</f>
        <v>0.96448863636363635</v>
      </c>
      <c r="T434" s="7">
        <f t="shared" si="13"/>
        <v>5.3977272727272728E-2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101</v>
      </c>
      <c r="F435">
        <v>2</v>
      </c>
      <c r="G435">
        <v>681</v>
      </c>
      <c r="H435">
        <v>0</v>
      </c>
      <c r="I435">
        <v>38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0.14346590909090909</v>
      </c>
      <c r="M435" s="4">
        <f>IFERROR(AV_PLAN[[#This Row],[TERMINO REAL ACUMULADO]]/AV_PLAN[[#This Row],[TERMINO PLAN ACUMULADO]],"")</f>
        <v>5.5800293685756244E-2</v>
      </c>
      <c r="N435">
        <f>+AV_PLAN[[#This Row],[PLAN ACUMULADO]]-AV_PLAN[[#This Row],[INICIO REAL ACUMULADO]]</f>
        <v>603</v>
      </c>
      <c r="O435">
        <f>+AV_PLAN[[#This Row],[TERMINO PLAN ACUMULADO]]-AV_PLAN[[#This Row],[TERMINO REAL ACUMULADO]]</f>
        <v>643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0.14346590909090909</v>
      </c>
      <c r="S435" s="7">
        <f>+AV_PLAN[[#This Row],[TERMINO PLAN ACUMULADO]]/$G$471</f>
        <v>0.96732954545454541</v>
      </c>
      <c r="T435" s="7">
        <f t="shared" si="13"/>
        <v>5.3977272727272728E-2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101</v>
      </c>
      <c r="F436">
        <v>2</v>
      </c>
      <c r="G436">
        <v>683</v>
      </c>
      <c r="H436">
        <v>0</v>
      </c>
      <c r="I436">
        <v>38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0.14346590909090909</v>
      </c>
      <c r="M436" s="4">
        <f>IFERROR(AV_PLAN[[#This Row],[TERMINO REAL ACUMULADO]]/AV_PLAN[[#This Row],[TERMINO PLAN ACUMULADO]],"")</f>
        <v>5.5636896046852125E-2</v>
      </c>
      <c r="N436">
        <f>+AV_PLAN[[#This Row],[PLAN ACUMULADO]]-AV_PLAN[[#This Row],[INICIO REAL ACUMULADO]]</f>
        <v>603</v>
      </c>
      <c r="O436">
        <f>+AV_PLAN[[#This Row],[TERMINO PLAN ACUMULADO]]-AV_PLAN[[#This Row],[TERMINO REAL ACUMULADO]]</f>
        <v>645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0.14346590909090909</v>
      </c>
      <c r="S436" s="7">
        <f>+AV_PLAN[[#This Row],[TERMINO PLAN ACUMULADO]]/$G$471</f>
        <v>0.97017045454545459</v>
      </c>
      <c r="T436" s="7">
        <f t="shared" si="13"/>
        <v>5.3977272727272728E-2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101</v>
      </c>
      <c r="F437">
        <v>2</v>
      </c>
      <c r="G437">
        <v>685</v>
      </c>
      <c r="H437">
        <v>0</v>
      </c>
      <c r="I437">
        <v>38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0.14346590909090909</v>
      </c>
      <c r="M437" s="4">
        <f>IFERROR(AV_PLAN[[#This Row],[TERMINO REAL ACUMULADO]]/AV_PLAN[[#This Row],[TERMINO PLAN ACUMULADO]],"")</f>
        <v>5.5474452554744529E-2</v>
      </c>
      <c r="N437">
        <f>+AV_PLAN[[#This Row],[PLAN ACUMULADO]]-AV_PLAN[[#This Row],[INICIO REAL ACUMULADO]]</f>
        <v>603</v>
      </c>
      <c r="O437">
        <f>+AV_PLAN[[#This Row],[TERMINO PLAN ACUMULADO]]-AV_PLAN[[#This Row],[TERMINO REAL ACUMULADO]]</f>
        <v>647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0.14346590909090909</v>
      </c>
      <c r="S437" s="7">
        <f>+AV_PLAN[[#This Row],[TERMINO PLAN ACUMULADO]]/$G$471</f>
        <v>0.97301136363636365</v>
      </c>
      <c r="T437" s="7">
        <f t="shared" si="13"/>
        <v>5.3977272727272728E-2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101</v>
      </c>
      <c r="F438">
        <v>3</v>
      </c>
      <c r="G438">
        <v>688</v>
      </c>
      <c r="H438">
        <v>0</v>
      </c>
      <c r="I438">
        <v>38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0.14346590909090909</v>
      </c>
      <c r="M438" s="4">
        <f>IFERROR(AV_PLAN[[#This Row],[TERMINO REAL ACUMULADO]]/AV_PLAN[[#This Row],[TERMINO PLAN ACUMULADO]],"")</f>
        <v>5.5232558139534885E-2</v>
      </c>
      <c r="N438">
        <f>+AV_PLAN[[#This Row],[PLAN ACUMULADO]]-AV_PLAN[[#This Row],[INICIO REAL ACUMULADO]]</f>
        <v>603</v>
      </c>
      <c r="O438">
        <f>+AV_PLAN[[#This Row],[TERMINO PLAN ACUMULADO]]-AV_PLAN[[#This Row],[TERMINO REAL ACUMULADO]]</f>
        <v>650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0.14346590909090909</v>
      </c>
      <c r="S438" s="7">
        <f>+AV_PLAN[[#This Row],[TERMINO PLAN ACUMULADO]]/$G$471</f>
        <v>0.97727272727272729</v>
      </c>
      <c r="T438" s="7">
        <f t="shared" si="13"/>
        <v>5.3977272727272728E-2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101</v>
      </c>
      <c r="F439">
        <v>3</v>
      </c>
      <c r="G439">
        <v>691</v>
      </c>
      <c r="H439">
        <v>0</v>
      </c>
      <c r="I439">
        <v>38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0.14346590909090909</v>
      </c>
      <c r="M439" s="4">
        <f>IFERROR(AV_PLAN[[#This Row],[TERMINO REAL ACUMULADO]]/AV_PLAN[[#This Row],[TERMINO PLAN ACUMULADO]],"")</f>
        <v>5.4992764109985527E-2</v>
      </c>
      <c r="N439">
        <f>+AV_PLAN[[#This Row],[PLAN ACUMULADO]]-AV_PLAN[[#This Row],[INICIO REAL ACUMULADO]]</f>
        <v>603</v>
      </c>
      <c r="O439">
        <f>+AV_PLAN[[#This Row],[TERMINO PLAN ACUMULADO]]-AV_PLAN[[#This Row],[TERMINO REAL ACUMULADO]]</f>
        <v>653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0.14346590909090909</v>
      </c>
      <c r="S439" s="7">
        <f>+AV_PLAN[[#This Row],[TERMINO PLAN ACUMULADO]]/$G$471</f>
        <v>0.98153409090909094</v>
      </c>
      <c r="T439" s="7">
        <f t="shared" si="13"/>
        <v>5.3977272727272728E-2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101</v>
      </c>
      <c r="F440">
        <v>1</v>
      </c>
      <c r="G440">
        <v>692</v>
      </c>
      <c r="H440">
        <v>0</v>
      </c>
      <c r="I440">
        <v>38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0.14346590909090909</v>
      </c>
      <c r="M440" s="4">
        <f>IFERROR(AV_PLAN[[#This Row],[TERMINO REAL ACUMULADO]]/AV_PLAN[[#This Row],[TERMINO PLAN ACUMULADO]],"")</f>
        <v>5.4913294797687862E-2</v>
      </c>
      <c r="N440">
        <f>+AV_PLAN[[#This Row],[PLAN ACUMULADO]]-AV_PLAN[[#This Row],[INICIO REAL ACUMULADO]]</f>
        <v>603</v>
      </c>
      <c r="O440">
        <f>+AV_PLAN[[#This Row],[TERMINO PLAN ACUMULADO]]-AV_PLAN[[#This Row],[TERMINO REAL ACUMULADO]]</f>
        <v>654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0.14346590909090909</v>
      </c>
      <c r="S440" s="7">
        <f>+AV_PLAN[[#This Row],[TERMINO PLAN ACUMULADO]]/$G$471</f>
        <v>0.98295454545454541</v>
      </c>
      <c r="T440" s="7">
        <f t="shared" si="13"/>
        <v>5.3977272727272728E-2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101</v>
      </c>
      <c r="F441">
        <v>1</v>
      </c>
      <c r="G441">
        <v>693</v>
      </c>
      <c r="H441">
        <v>0</v>
      </c>
      <c r="I441">
        <v>38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0.14346590909090909</v>
      </c>
      <c r="M441" s="4">
        <f>IFERROR(AV_PLAN[[#This Row],[TERMINO REAL ACUMULADO]]/AV_PLAN[[#This Row],[TERMINO PLAN ACUMULADO]],"")</f>
        <v>5.4834054834054832E-2</v>
      </c>
      <c r="N441">
        <f>+AV_PLAN[[#This Row],[PLAN ACUMULADO]]-AV_PLAN[[#This Row],[INICIO REAL ACUMULADO]]</f>
        <v>603</v>
      </c>
      <c r="O441">
        <f>+AV_PLAN[[#This Row],[TERMINO PLAN ACUMULADO]]-AV_PLAN[[#This Row],[TERMINO REAL ACUMULADO]]</f>
        <v>655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0.14346590909090909</v>
      </c>
      <c r="S441" s="7">
        <f>+AV_PLAN[[#This Row],[TERMINO PLAN ACUMULADO]]/$G$471</f>
        <v>0.984375</v>
      </c>
      <c r="T441" s="7">
        <f t="shared" si="13"/>
        <v>5.3977272727272728E-2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101</v>
      </c>
      <c r="F442">
        <v>3</v>
      </c>
      <c r="G442">
        <v>696</v>
      </c>
      <c r="H442">
        <v>0</v>
      </c>
      <c r="I442">
        <v>38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0.14346590909090909</v>
      </c>
      <c r="M442" s="4">
        <f>IFERROR(AV_PLAN[[#This Row],[TERMINO REAL ACUMULADO]]/AV_PLAN[[#This Row],[TERMINO PLAN ACUMULADO]],"")</f>
        <v>5.459770114942529E-2</v>
      </c>
      <c r="N442">
        <f>+AV_PLAN[[#This Row],[PLAN ACUMULADO]]-AV_PLAN[[#This Row],[INICIO REAL ACUMULADO]]</f>
        <v>603</v>
      </c>
      <c r="O442">
        <f>+AV_PLAN[[#This Row],[TERMINO PLAN ACUMULADO]]-AV_PLAN[[#This Row],[TERMINO REAL ACUMULADO]]</f>
        <v>658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0.14346590909090909</v>
      </c>
      <c r="S442" s="7">
        <f>+AV_PLAN[[#This Row],[TERMINO PLAN ACUMULADO]]/$G$471</f>
        <v>0.98863636363636365</v>
      </c>
      <c r="T442" s="7">
        <f t="shared" si="13"/>
        <v>5.3977272727272728E-2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101</v>
      </c>
      <c r="F443">
        <v>0</v>
      </c>
      <c r="G443">
        <v>696</v>
      </c>
      <c r="H443">
        <v>0</v>
      </c>
      <c r="I443">
        <v>38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0.14346590909090909</v>
      </c>
      <c r="M443" s="4">
        <f>IFERROR(AV_PLAN[[#This Row],[TERMINO REAL ACUMULADO]]/AV_PLAN[[#This Row],[TERMINO PLAN ACUMULADO]],"")</f>
        <v>5.459770114942529E-2</v>
      </c>
      <c r="N443">
        <f>+AV_PLAN[[#This Row],[PLAN ACUMULADO]]-AV_PLAN[[#This Row],[INICIO REAL ACUMULADO]]</f>
        <v>603</v>
      </c>
      <c r="O443">
        <f>+AV_PLAN[[#This Row],[TERMINO PLAN ACUMULADO]]-AV_PLAN[[#This Row],[TERMINO REAL ACUMULADO]]</f>
        <v>658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0.14346590909090909</v>
      </c>
      <c r="S443" s="7">
        <f>+AV_PLAN[[#This Row],[TERMINO PLAN ACUMULADO]]/$G$471</f>
        <v>0.98863636363636365</v>
      </c>
      <c r="T443" s="7">
        <f t="shared" si="13"/>
        <v>5.3977272727272728E-2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101</v>
      </c>
      <c r="F444">
        <v>0</v>
      </c>
      <c r="G444">
        <v>696</v>
      </c>
      <c r="H444">
        <v>0</v>
      </c>
      <c r="I444">
        <v>38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0.14346590909090909</v>
      </c>
      <c r="M444" s="4">
        <f>IFERROR(AV_PLAN[[#This Row],[TERMINO REAL ACUMULADO]]/AV_PLAN[[#This Row],[TERMINO PLAN ACUMULADO]],"")</f>
        <v>5.459770114942529E-2</v>
      </c>
      <c r="N444">
        <f>+AV_PLAN[[#This Row],[PLAN ACUMULADO]]-AV_PLAN[[#This Row],[INICIO REAL ACUMULADO]]</f>
        <v>603</v>
      </c>
      <c r="O444">
        <f>+AV_PLAN[[#This Row],[TERMINO PLAN ACUMULADO]]-AV_PLAN[[#This Row],[TERMINO REAL ACUMULADO]]</f>
        <v>658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0.14346590909090909</v>
      </c>
      <c r="S444" s="7">
        <f>+AV_PLAN[[#This Row],[TERMINO PLAN ACUMULADO]]/$G$471</f>
        <v>0.98863636363636365</v>
      </c>
      <c r="T444" s="7">
        <f t="shared" si="13"/>
        <v>5.3977272727272728E-2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101</v>
      </c>
      <c r="F445">
        <v>2</v>
      </c>
      <c r="G445">
        <v>698</v>
      </c>
      <c r="H445">
        <v>0</v>
      </c>
      <c r="I445">
        <v>38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0.14346590909090909</v>
      </c>
      <c r="M445" s="4">
        <f>IFERROR(AV_PLAN[[#This Row],[TERMINO REAL ACUMULADO]]/AV_PLAN[[#This Row],[TERMINO PLAN ACUMULADO]],"")</f>
        <v>5.4441260744985676E-2</v>
      </c>
      <c r="N445">
        <f>+AV_PLAN[[#This Row],[PLAN ACUMULADO]]-AV_PLAN[[#This Row],[INICIO REAL ACUMULADO]]</f>
        <v>603</v>
      </c>
      <c r="O445">
        <f>+AV_PLAN[[#This Row],[TERMINO PLAN ACUMULADO]]-AV_PLAN[[#This Row],[TERMINO REAL ACUMULADO]]</f>
        <v>660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0.14346590909090909</v>
      </c>
      <c r="S445" s="7">
        <f>+AV_PLAN[[#This Row],[TERMINO PLAN ACUMULADO]]/$G$471</f>
        <v>0.99147727272727271</v>
      </c>
      <c r="T445" s="7">
        <f t="shared" si="13"/>
        <v>5.3977272727272728E-2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101</v>
      </c>
      <c r="F446">
        <v>1</v>
      </c>
      <c r="G446">
        <v>699</v>
      </c>
      <c r="H446">
        <v>0</v>
      </c>
      <c r="I446">
        <v>38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0.14346590909090909</v>
      </c>
      <c r="M446" s="4">
        <f>IFERROR(AV_PLAN[[#This Row],[TERMINO REAL ACUMULADO]]/AV_PLAN[[#This Row],[TERMINO PLAN ACUMULADO]],"")</f>
        <v>5.4363376251788269E-2</v>
      </c>
      <c r="N446">
        <f>+AV_PLAN[[#This Row],[PLAN ACUMULADO]]-AV_PLAN[[#This Row],[INICIO REAL ACUMULADO]]</f>
        <v>603</v>
      </c>
      <c r="O446">
        <f>+AV_PLAN[[#This Row],[TERMINO PLAN ACUMULADO]]-AV_PLAN[[#This Row],[TERMINO REAL ACUMULADO]]</f>
        <v>661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0.14346590909090909</v>
      </c>
      <c r="S446" s="7">
        <f>+AV_PLAN[[#This Row],[TERMINO PLAN ACUMULADO]]/$G$471</f>
        <v>0.99289772727272729</v>
      </c>
      <c r="T446" s="7">
        <f t="shared" si="13"/>
        <v>5.3977272727272728E-2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101</v>
      </c>
      <c r="F447">
        <v>1</v>
      </c>
      <c r="G447">
        <v>700</v>
      </c>
      <c r="H447">
        <v>0</v>
      </c>
      <c r="I447">
        <v>38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0.14346590909090909</v>
      </c>
      <c r="M447" s="4">
        <f>IFERROR(AV_PLAN[[#This Row],[TERMINO REAL ACUMULADO]]/AV_PLAN[[#This Row],[TERMINO PLAN ACUMULADO]],"")</f>
        <v>5.4285714285714284E-2</v>
      </c>
      <c r="N447">
        <f>+AV_PLAN[[#This Row],[PLAN ACUMULADO]]-AV_PLAN[[#This Row],[INICIO REAL ACUMULADO]]</f>
        <v>603</v>
      </c>
      <c r="O447">
        <f>+AV_PLAN[[#This Row],[TERMINO PLAN ACUMULADO]]-AV_PLAN[[#This Row],[TERMINO REAL ACUMULADO]]</f>
        <v>662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0.14346590909090909</v>
      </c>
      <c r="S447" s="7">
        <f>+AV_PLAN[[#This Row],[TERMINO PLAN ACUMULADO]]/$G$471</f>
        <v>0.99431818181818177</v>
      </c>
      <c r="T447" s="7">
        <f t="shared" si="13"/>
        <v>5.3977272727272728E-2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101</v>
      </c>
      <c r="F448">
        <v>2</v>
      </c>
      <c r="G448">
        <v>702</v>
      </c>
      <c r="H448">
        <v>0</v>
      </c>
      <c r="I448">
        <v>38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0.14346590909090909</v>
      </c>
      <c r="M448" s="4">
        <f>IFERROR(AV_PLAN[[#This Row],[TERMINO REAL ACUMULADO]]/AV_PLAN[[#This Row],[TERMINO PLAN ACUMULADO]],"")</f>
        <v>5.4131054131054131E-2</v>
      </c>
      <c r="N448">
        <f>+AV_PLAN[[#This Row],[PLAN ACUMULADO]]-AV_PLAN[[#This Row],[INICIO REAL ACUMULADO]]</f>
        <v>603</v>
      </c>
      <c r="O448">
        <f>+AV_PLAN[[#This Row],[TERMINO PLAN ACUMULADO]]-AV_PLAN[[#This Row],[TERMINO REAL ACUMULADO]]</f>
        <v>664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0.14346590909090909</v>
      </c>
      <c r="S448" s="7">
        <f>+AV_PLAN[[#This Row],[TERMINO PLAN ACUMULADO]]/$G$471</f>
        <v>0.99715909090909094</v>
      </c>
      <c r="T448" s="7">
        <f t="shared" si="13"/>
        <v>5.3977272727272728E-2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101</v>
      </c>
      <c r="F449">
        <v>2</v>
      </c>
      <c r="G449">
        <v>704</v>
      </c>
      <c r="H449">
        <v>0</v>
      </c>
      <c r="I449">
        <v>38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0.14346590909090909</v>
      </c>
      <c r="M449" s="4">
        <f>IFERROR(AV_PLAN[[#This Row],[TERMINO REAL ACUMULADO]]/AV_PLAN[[#This Row],[TERMINO PLAN ACUMULADO]],"")</f>
        <v>5.3977272727272728E-2</v>
      </c>
      <c r="N449">
        <f>+AV_PLAN[[#This Row],[PLAN ACUMULADO]]-AV_PLAN[[#This Row],[INICIO REAL ACUMULADO]]</f>
        <v>603</v>
      </c>
      <c r="O449">
        <f>+AV_PLAN[[#This Row],[TERMINO PLAN ACUMULADO]]-AV_PLAN[[#This Row],[TERMINO REAL ACUMULADO]]</f>
        <v>666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0.14346590909090909</v>
      </c>
      <c r="S449" s="7">
        <f>+AV_PLAN[[#This Row],[TERMINO PLAN ACUMULADO]]/$G$471</f>
        <v>1</v>
      </c>
      <c r="T449" s="7">
        <f t="shared" si="13"/>
        <v>5.3977272727272728E-2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101</v>
      </c>
      <c r="F450">
        <v>0</v>
      </c>
      <c r="G450">
        <v>704</v>
      </c>
      <c r="H450">
        <v>0</v>
      </c>
      <c r="I450">
        <v>38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0.14346590909090909</v>
      </c>
      <c r="M450" s="4">
        <f>IFERROR(AV_PLAN[[#This Row],[TERMINO REAL ACUMULADO]]/AV_PLAN[[#This Row],[TERMINO PLAN ACUMULADO]],"")</f>
        <v>5.3977272727272728E-2</v>
      </c>
      <c r="N450">
        <f>+AV_PLAN[[#This Row],[PLAN ACUMULADO]]-AV_PLAN[[#This Row],[INICIO REAL ACUMULADO]]</f>
        <v>603</v>
      </c>
      <c r="O450">
        <f>+AV_PLAN[[#This Row],[TERMINO PLAN ACUMULADO]]-AV_PLAN[[#This Row],[TERMINO REAL ACUMULADO]]</f>
        <v>666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0.14346590909090909</v>
      </c>
      <c r="S450" s="7">
        <f>+AV_PLAN[[#This Row],[TERMINO PLAN ACUMULADO]]/$G$471</f>
        <v>1</v>
      </c>
      <c r="T450" s="7">
        <f t="shared" ref="T450:T471" si="15">IF(H450="",NA(),I450/$G$471)</f>
        <v>5.3977272727272728E-2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101</v>
      </c>
      <c r="F451">
        <v>0</v>
      </c>
      <c r="G451">
        <v>704</v>
      </c>
      <c r="H451">
        <v>0</v>
      </c>
      <c r="I451">
        <v>38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0.14346590909090909</v>
      </c>
      <c r="M451" s="4">
        <f>IFERROR(AV_PLAN[[#This Row],[TERMINO REAL ACUMULADO]]/AV_PLAN[[#This Row],[TERMINO PLAN ACUMULADO]],"")</f>
        <v>5.3977272727272728E-2</v>
      </c>
      <c r="N451">
        <f>+AV_PLAN[[#This Row],[PLAN ACUMULADO]]-AV_PLAN[[#This Row],[INICIO REAL ACUMULADO]]</f>
        <v>603</v>
      </c>
      <c r="O451">
        <f>+AV_PLAN[[#This Row],[TERMINO PLAN ACUMULADO]]-AV_PLAN[[#This Row],[TERMINO REAL ACUMULADO]]</f>
        <v>666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0.14346590909090909</v>
      </c>
      <c r="S451" s="7">
        <f>+AV_PLAN[[#This Row],[TERMINO PLAN ACUMULADO]]/$G$471</f>
        <v>1</v>
      </c>
      <c r="T451" s="7">
        <f t="shared" si="15"/>
        <v>5.3977272727272728E-2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101</v>
      </c>
      <c r="F452">
        <v>0</v>
      </c>
      <c r="G452">
        <v>704</v>
      </c>
      <c r="H452">
        <v>0</v>
      </c>
      <c r="I452">
        <v>38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0.14346590909090909</v>
      </c>
      <c r="M452" s="4">
        <f>IFERROR(AV_PLAN[[#This Row],[TERMINO REAL ACUMULADO]]/AV_PLAN[[#This Row],[TERMINO PLAN ACUMULADO]],"")</f>
        <v>5.3977272727272728E-2</v>
      </c>
      <c r="N452">
        <f>+AV_PLAN[[#This Row],[PLAN ACUMULADO]]-AV_PLAN[[#This Row],[INICIO REAL ACUMULADO]]</f>
        <v>603</v>
      </c>
      <c r="O452">
        <f>+AV_PLAN[[#This Row],[TERMINO PLAN ACUMULADO]]-AV_PLAN[[#This Row],[TERMINO REAL ACUMULADO]]</f>
        <v>666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0.14346590909090909</v>
      </c>
      <c r="S452" s="7">
        <f>+AV_PLAN[[#This Row],[TERMINO PLAN ACUMULADO]]/$G$471</f>
        <v>1</v>
      </c>
      <c r="T452" s="7">
        <f t="shared" si="15"/>
        <v>5.3977272727272728E-2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101</v>
      </c>
      <c r="F453">
        <v>0</v>
      </c>
      <c r="G453">
        <v>704</v>
      </c>
      <c r="H453">
        <v>0</v>
      </c>
      <c r="I453">
        <v>38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0.14346590909090909</v>
      </c>
      <c r="M453" s="4">
        <f>IFERROR(AV_PLAN[[#This Row],[TERMINO REAL ACUMULADO]]/AV_PLAN[[#This Row],[TERMINO PLAN ACUMULADO]],"")</f>
        <v>5.3977272727272728E-2</v>
      </c>
      <c r="N453">
        <f>+AV_PLAN[[#This Row],[PLAN ACUMULADO]]-AV_PLAN[[#This Row],[INICIO REAL ACUMULADO]]</f>
        <v>603</v>
      </c>
      <c r="O453">
        <f>+AV_PLAN[[#This Row],[TERMINO PLAN ACUMULADO]]-AV_PLAN[[#This Row],[TERMINO REAL ACUMULADO]]</f>
        <v>666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0.14346590909090909</v>
      </c>
      <c r="S453" s="7">
        <f>+AV_PLAN[[#This Row],[TERMINO PLAN ACUMULADO]]/$G$471</f>
        <v>1</v>
      </c>
      <c r="T453" s="7">
        <f t="shared" si="15"/>
        <v>5.3977272727272728E-2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101</v>
      </c>
      <c r="F454">
        <v>0</v>
      </c>
      <c r="G454">
        <v>704</v>
      </c>
      <c r="H454">
        <v>0</v>
      </c>
      <c r="I454">
        <v>38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0.14346590909090909</v>
      </c>
      <c r="M454" s="4">
        <f>IFERROR(AV_PLAN[[#This Row],[TERMINO REAL ACUMULADO]]/AV_PLAN[[#This Row],[TERMINO PLAN ACUMULADO]],"")</f>
        <v>5.3977272727272728E-2</v>
      </c>
      <c r="N454">
        <f>+AV_PLAN[[#This Row],[PLAN ACUMULADO]]-AV_PLAN[[#This Row],[INICIO REAL ACUMULADO]]</f>
        <v>603</v>
      </c>
      <c r="O454">
        <f>+AV_PLAN[[#This Row],[TERMINO PLAN ACUMULADO]]-AV_PLAN[[#This Row],[TERMINO REAL ACUMULADO]]</f>
        <v>666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0.14346590909090909</v>
      </c>
      <c r="S454" s="7">
        <f>+AV_PLAN[[#This Row],[TERMINO PLAN ACUMULADO]]/$G$471</f>
        <v>1</v>
      </c>
      <c r="T454" s="7">
        <f t="shared" si="15"/>
        <v>5.3977272727272728E-2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101</v>
      </c>
      <c r="F455">
        <v>0</v>
      </c>
      <c r="G455">
        <v>704</v>
      </c>
      <c r="H455">
        <v>0</v>
      </c>
      <c r="I455">
        <v>38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0.14346590909090909</v>
      </c>
      <c r="M455" s="4">
        <f>IFERROR(AV_PLAN[[#This Row],[TERMINO REAL ACUMULADO]]/AV_PLAN[[#This Row],[TERMINO PLAN ACUMULADO]],"")</f>
        <v>5.3977272727272728E-2</v>
      </c>
      <c r="N455">
        <f>+AV_PLAN[[#This Row],[PLAN ACUMULADO]]-AV_PLAN[[#This Row],[INICIO REAL ACUMULADO]]</f>
        <v>603</v>
      </c>
      <c r="O455">
        <f>+AV_PLAN[[#This Row],[TERMINO PLAN ACUMULADO]]-AV_PLAN[[#This Row],[TERMINO REAL ACUMULADO]]</f>
        <v>666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0.14346590909090909</v>
      </c>
      <c r="S455" s="7">
        <f>+AV_PLAN[[#This Row],[TERMINO PLAN ACUMULADO]]/$G$471</f>
        <v>1</v>
      </c>
      <c r="T455" s="7">
        <f t="shared" si="15"/>
        <v>5.3977272727272728E-2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101</v>
      </c>
      <c r="F456">
        <v>0</v>
      </c>
      <c r="G456">
        <v>704</v>
      </c>
      <c r="H456">
        <v>0</v>
      </c>
      <c r="I456">
        <v>38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0.14346590909090909</v>
      </c>
      <c r="M456" s="4">
        <f>IFERROR(AV_PLAN[[#This Row],[TERMINO REAL ACUMULADO]]/AV_PLAN[[#This Row],[TERMINO PLAN ACUMULADO]],"")</f>
        <v>5.3977272727272728E-2</v>
      </c>
      <c r="N456">
        <f>+AV_PLAN[[#This Row],[PLAN ACUMULADO]]-AV_PLAN[[#This Row],[INICIO REAL ACUMULADO]]</f>
        <v>603</v>
      </c>
      <c r="O456">
        <f>+AV_PLAN[[#This Row],[TERMINO PLAN ACUMULADO]]-AV_PLAN[[#This Row],[TERMINO REAL ACUMULADO]]</f>
        <v>666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0.14346590909090909</v>
      </c>
      <c r="S456" s="7">
        <f>+AV_PLAN[[#This Row],[TERMINO PLAN ACUMULADO]]/$G$471</f>
        <v>1</v>
      </c>
      <c r="T456" s="7">
        <f t="shared" si="15"/>
        <v>5.3977272727272728E-2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101</v>
      </c>
      <c r="F457">
        <v>0</v>
      </c>
      <c r="G457">
        <v>704</v>
      </c>
      <c r="H457">
        <v>0</v>
      </c>
      <c r="I457">
        <v>38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0.14346590909090909</v>
      </c>
      <c r="M457" s="4">
        <f>IFERROR(AV_PLAN[[#This Row],[TERMINO REAL ACUMULADO]]/AV_PLAN[[#This Row],[TERMINO PLAN ACUMULADO]],"")</f>
        <v>5.3977272727272728E-2</v>
      </c>
      <c r="N457">
        <f>+AV_PLAN[[#This Row],[PLAN ACUMULADO]]-AV_PLAN[[#This Row],[INICIO REAL ACUMULADO]]</f>
        <v>603</v>
      </c>
      <c r="O457">
        <f>+AV_PLAN[[#This Row],[TERMINO PLAN ACUMULADO]]-AV_PLAN[[#This Row],[TERMINO REAL ACUMULADO]]</f>
        <v>666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0.14346590909090909</v>
      </c>
      <c r="S457" s="7">
        <f>+AV_PLAN[[#This Row],[TERMINO PLAN ACUMULADO]]/$G$471</f>
        <v>1</v>
      </c>
      <c r="T457" s="7">
        <f t="shared" si="15"/>
        <v>5.3977272727272728E-2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101</v>
      </c>
      <c r="F458">
        <v>0</v>
      </c>
      <c r="G458">
        <v>704</v>
      </c>
      <c r="H458">
        <v>0</v>
      </c>
      <c r="I458">
        <v>38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0.14346590909090909</v>
      </c>
      <c r="M458" s="4">
        <f>IFERROR(AV_PLAN[[#This Row],[TERMINO REAL ACUMULADO]]/AV_PLAN[[#This Row],[TERMINO PLAN ACUMULADO]],"")</f>
        <v>5.3977272727272728E-2</v>
      </c>
      <c r="N458">
        <f>+AV_PLAN[[#This Row],[PLAN ACUMULADO]]-AV_PLAN[[#This Row],[INICIO REAL ACUMULADO]]</f>
        <v>603</v>
      </c>
      <c r="O458">
        <f>+AV_PLAN[[#This Row],[TERMINO PLAN ACUMULADO]]-AV_PLAN[[#This Row],[TERMINO REAL ACUMULADO]]</f>
        <v>666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0.14346590909090909</v>
      </c>
      <c r="S458" s="7">
        <f>+AV_PLAN[[#This Row],[TERMINO PLAN ACUMULADO]]/$G$471</f>
        <v>1</v>
      </c>
      <c r="T458" s="7">
        <f t="shared" si="15"/>
        <v>5.3977272727272728E-2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101</v>
      </c>
      <c r="F459">
        <v>0</v>
      </c>
      <c r="G459">
        <v>704</v>
      </c>
      <c r="H459">
        <v>0</v>
      </c>
      <c r="I459">
        <v>38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0.14346590909090909</v>
      </c>
      <c r="M459" s="4">
        <f>IFERROR(AV_PLAN[[#This Row],[TERMINO REAL ACUMULADO]]/AV_PLAN[[#This Row],[TERMINO PLAN ACUMULADO]],"")</f>
        <v>5.3977272727272728E-2</v>
      </c>
      <c r="N459">
        <f>+AV_PLAN[[#This Row],[PLAN ACUMULADO]]-AV_PLAN[[#This Row],[INICIO REAL ACUMULADO]]</f>
        <v>603</v>
      </c>
      <c r="O459">
        <f>+AV_PLAN[[#This Row],[TERMINO PLAN ACUMULADO]]-AV_PLAN[[#This Row],[TERMINO REAL ACUMULADO]]</f>
        <v>666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0.14346590909090909</v>
      </c>
      <c r="S459" s="7">
        <f>+AV_PLAN[[#This Row],[TERMINO PLAN ACUMULADO]]/$G$471</f>
        <v>1</v>
      </c>
      <c r="T459" s="7">
        <f t="shared" si="15"/>
        <v>5.3977272727272728E-2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101</v>
      </c>
      <c r="F460">
        <v>0</v>
      </c>
      <c r="G460">
        <v>704</v>
      </c>
      <c r="H460">
        <v>0</v>
      </c>
      <c r="I460">
        <v>38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0.14346590909090909</v>
      </c>
      <c r="M460" s="4">
        <f>IFERROR(AV_PLAN[[#This Row],[TERMINO REAL ACUMULADO]]/AV_PLAN[[#This Row],[TERMINO PLAN ACUMULADO]],"")</f>
        <v>5.3977272727272728E-2</v>
      </c>
      <c r="N460">
        <f>+AV_PLAN[[#This Row],[PLAN ACUMULADO]]-AV_PLAN[[#This Row],[INICIO REAL ACUMULADO]]</f>
        <v>603</v>
      </c>
      <c r="O460">
        <f>+AV_PLAN[[#This Row],[TERMINO PLAN ACUMULADO]]-AV_PLAN[[#This Row],[TERMINO REAL ACUMULADO]]</f>
        <v>666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0.14346590909090909</v>
      </c>
      <c r="S460" s="7">
        <f>+AV_PLAN[[#This Row],[TERMINO PLAN ACUMULADO]]/$G$471</f>
        <v>1</v>
      </c>
      <c r="T460" s="7">
        <f t="shared" si="15"/>
        <v>5.3977272727272728E-2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101</v>
      </c>
      <c r="F461">
        <v>0</v>
      </c>
      <c r="G461">
        <v>704</v>
      </c>
      <c r="H461">
        <v>0</v>
      </c>
      <c r="I461">
        <v>38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0.14346590909090909</v>
      </c>
      <c r="M461" s="4">
        <f>IFERROR(AV_PLAN[[#This Row],[TERMINO REAL ACUMULADO]]/AV_PLAN[[#This Row],[TERMINO PLAN ACUMULADO]],"")</f>
        <v>5.3977272727272728E-2</v>
      </c>
      <c r="N461">
        <f>+AV_PLAN[[#This Row],[PLAN ACUMULADO]]-AV_PLAN[[#This Row],[INICIO REAL ACUMULADO]]</f>
        <v>603</v>
      </c>
      <c r="O461">
        <f>+AV_PLAN[[#This Row],[TERMINO PLAN ACUMULADO]]-AV_PLAN[[#This Row],[TERMINO REAL ACUMULADO]]</f>
        <v>666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0.14346590909090909</v>
      </c>
      <c r="S461" s="7">
        <f>+AV_PLAN[[#This Row],[TERMINO PLAN ACUMULADO]]/$G$471</f>
        <v>1</v>
      </c>
      <c r="T461" s="7">
        <f t="shared" si="15"/>
        <v>5.3977272727272728E-2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101</v>
      </c>
      <c r="F462">
        <v>0</v>
      </c>
      <c r="G462">
        <v>704</v>
      </c>
      <c r="H462">
        <v>0</v>
      </c>
      <c r="I462">
        <v>38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0.14346590909090909</v>
      </c>
      <c r="M462" s="4">
        <f>IFERROR(AV_PLAN[[#This Row],[TERMINO REAL ACUMULADO]]/AV_PLAN[[#This Row],[TERMINO PLAN ACUMULADO]],"")</f>
        <v>5.3977272727272728E-2</v>
      </c>
      <c r="N462">
        <f>+AV_PLAN[[#This Row],[PLAN ACUMULADO]]-AV_PLAN[[#This Row],[INICIO REAL ACUMULADO]]</f>
        <v>603</v>
      </c>
      <c r="O462">
        <f>+AV_PLAN[[#This Row],[TERMINO PLAN ACUMULADO]]-AV_PLAN[[#This Row],[TERMINO REAL ACUMULADO]]</f>
        <v>666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0.14346590909090909</v>
      </c>
      <c r="S462" s="7">
        <f>+AV_PLAN[[#This Row],[TERMINO PLAN ACUMULADO]]/$G$471</f>
        <v>1</v>
      </c>
      <c r="T462" s="7">
        <f t="shared" si="15"/>
        <v>5.3977272727272728E-2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101</v>
      </c>
      <c r="F463">
        <v>0</v>
      </c>
      <c r="G463">
        <v>704</v>
      </c>
      <c r="H463">
        <v>0</v>
      </c>
      <c r="I463">
        <v>38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0.14346590909090909</v>
      </c>
      <c r="M463" s="4">
        <f>IFERROR(AV_PLAN[[#This Row],[TERMINO REAL ACUMULADO]]/AV_PLAN[[#This Row],[TERMINO PLAN ACUMULADO]],"")</f>
        <v>5.3977272727272728E-2</v>
      </c>
      <c r="N463">
        <f>+AV_PLAN[[#This Row],[PLAN ACUMULADO]]-AV_PLAN[[#This Row],[INICIO REAL ACUMULADO]]</f>
        <v>603</v>
      </c>
      <c r="O463">
        <f>+AV_PLAN[[#This Row],[TERMINO PLAN ACUMULADO]]-AV_PLAN[[#This Row],[TERMINO REAL ACUMULADO]]</f>
        <v>666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0.14346590909090909</v>
      </c>
      <c r="S463" s="7">
        <f>+AV_PLAN[[#This Row],[TERMINO PLAN ACUMULADO]]/$G$471</f>
        <v>1</v>
      </c>
      <c r="T463" s="7">
        <f t="shared" si="15"/>
        <v>5.3977272727272728E-2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101</v>
      </c>
      <c r="F464">
        <v>0</v>
      </c>
      <c r="G464">
        <v>704</v>
      </c>
      <c r="H464">
        <v>0</v>
      </c>
      <c r="I464">
        <v>38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0.14346590909090909</v>
      </c>
      <c r="M464" s="4">
        <f>IFERROR(AV_PLAN[[#This Row],[TERMINO REAL ACUMULADO]]/AV_PLAN[[#This Row],[TERMINO PLAN ACUMULADO]],"")</f>
        <v>5.3977272727272728E-2</v>
      </c>
      <c r="N464">
        <f>+AV_PLAN[[#This Row],[PLAN ACUMULADO]]-AV_PLAN[[#This Row],[INICIO REAL ACUMULADO]]</f>
        <v>603</v>
      </c>
      <c r="O464">
        <f>+AV_PLAN[[#This Row],[TERMINO PLAN ACUMULADO]]-AV_PLAN[[#This Row],[TERMINO REAL ACUMULADO]]</f>
        <v>666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0.14346590909090909</v>
      </c>
      <c r="S464" s="7">
        <f>+AV_PLAN[[#This Row],[TERMINO PLAN ACUMULADO]]/$G$471</f>
        <v>1</v>
      </c>
      <c r="T464" s="7">
        <f t="shared" si="15"/>
        <v>5.3977272727272728E-2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101</v>
      </c>
      <c r="F465">
        <v>0</v>
      </c>
      <c r="G465">
        <v>704</v>
      </c>
      <c r="H465">
        <v>0</v>
      </c>
      <c r="I465">
        <v>38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0.14346590909090909</v>
      </c>
      <c r="M465" s="4">
        <f>IFERROR(AV_PLAN[[#This Row],[TERMINO REAL ACUMULADO]]/AV_PLAN[[#This Row],[TERMINO PLAN ACUMULADO]],"")</f>
        <v>5.3977272727272728E-2</v>
      </c>
      <c r="N465">
        <f>+AV_PLAN[[#This Row],[PLAN ACUMULADO]]-AV_PLAN[[#This Row],[INICIO REAL ACUMULADO]]</f>
        <v>603</v>
      </c>
      <c r="O465">
        <f>+AV_PLAN[[#This Row],[TERMINO PLAN ACUMULADO]]-AV_PLAN[[#This Row],[TERMINO REAL ACUMULADO]]</f>
        <v>666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0.14346590909090909</v>
      </c>
      <c r="S465" s="7">
        <f>+AV_PLAN[[#This Row],[TERMINO PLAN ACUMULADO]]/$G$471</f>
        <v>1</v>
      </c>
      <c r="T465" s="7">
        <f t="shared" si="15"/>
        <v>5.3977272727272728E-2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101</v>
      </c>
      <c r="F466">
        <v>0</v>
      </c>
      <c r="G466">
        <v>704</v>
      </c>
      <c r="H466">
        <v>0</v>
      </c>
      <c r="I466">
        <v>38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0.14346590909090909</v>
      </c>
      <c r="M466" s="4">
        <f>IFERROR(AV_PLAN[[#This Row],[TERMINO REAL ACUMULADO]]/AV_PLAN[[#This Row],[TERMINO PLAN ACUMULADO]],"")</f>
        <v>5.3977272727272728E-2</v>
      </c>
      <c r="N466">
        <f>+AV_PLAN[[#This Row],[PLAN ACUMULADO]]-AV_PLAN[[#This Row],[INICIO REAL ACUMULADO]]</f>
        <v>603</v>
      </c>
      <c r="O466">
        <f>+AV_PLAN[[#This Row],[TERMINO PLAN ACUMULADO]]-AV_PLAN[[#This Row],[TERMINO REAL ACUMULADO]]</f>
        <v>666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0.14346590909090909</v>
      </c>
      <c r="S466" s="7">
        <f>+AV_PLAN[[#This Row],[TERMINO PLAN ACUMULADO]]/$G$471</f>
        <v>1</v>
      </c>
      <c r="T466" s="7">
        <f t="shared" si="15"/>
        <v>5.3977272727272728E-2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101</v>
      </c>
      <c r="F467">
        <v>0</v>
      </c>
      <c r="G467">
        <v>704</v>
      </c>
      <c r="H467">
        <v>0</v>
      </c>
      <c r="I467">
        <v>38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0.14346590909090909</v>
      </c>
      <c r="M467" s="4">
        <f>IFERROR(AV_PLAN[[#This Row],[TERMINO REAL ACUMULADO]]/AV_PLAN[[#This Row],[TERMINO PLAN ACUMULADO]],"")</f>
        <v>5.3977272727272728E-2</v>
      </c>
      <c r="N467">
        <f>+AV_PLAN[[#This Row],[PLAN ACUMULADO]]-AV_PLAN[[#This Row],[INICIO REAL ACUMULADO]]</f>
        <v>603</v>
      </c>
      <c r="O467">
        <f>+AV_PLAN[[#This Row],[TERMINO PLAN ACUMULADO]]-AV_PLAN[[#This Row],[TERMINO REAL ACUMULADO]]</f>
        <v>666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0.14346590909090909</v>
      </c>
      <c r="S467" s="7">
        <f>+AV_PLAN[[#This Row],[TERMINO PLAN ACUMULADO]]/$G$471</f>
        <v>1</v>
      </c>
      <c r="T467" s="7">
        <f t="shared" si="15"/>
        <v>5.3977272727272728E-2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101</v>
      </c>
      <c r="F468">
        <v>0</v>
      </c>
      <c r="G468">
        <v>704</v>
      </c>
      <c r="H468">
        <v>0</v>
      </c>
      <c r="I468">
        <v>38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0.14346590909090909</v>
      </c>
      <c r="M468" s="4">
        <f>IFERROR(AV_PLAN[[#This Row],[TERMINO REAL ACUMULADO]]/AV_PLAN[[#This Row],[TERMINO PLAN ACUMULADO]],"")</f>
        <v>5.3977272727272728E-2</v>
      </c>
      <c r="N468">
        <f>+AV_PLAN[[#This Row],[PLAN ACUMULADO]]-AV_PLAN[[#This Row],[INICIO REAL ACUMULADO]]</f>
        <v>603</v>
      </c>
      <c r="O468">
        <f>+AV_PLAN[[#This Row],[TERMINO PLAN ACUMULADO]]-AV_PLAN[[#This Row],[TERMINO REAL ACUMULADO]]</f>
        <v>666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0.14346590909090909</v>
      </c>
      <c r="S468" s="7">
        <f>+AV_PLAN[[#This Row],[TERMINO PLAN ACUMULADO]]/$G$471</f>
        <v>1</v>
      </c>
      <c r="T468" s="7">
        <f t="shared" si="15"/>
        <v>5.3977272727272728E-2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101</v>
      </c>
      <c r="F469">
        <v>0</v>
      </c>
      <c r="G469">
        <v>704</v>
      </c>
      <c r="H469">
        <v>0</v>
      </c>
      <c r="I469">
        <v>38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0.14346590909090909</v>
      </c>
      <c r="M469" s="4">
        <f>IFERROR(AV_PLAN[[#This Row],[TERMINO REAL ACUMULADO]]/AV_PLAN[[#This Row],[TERMINO PLAN ACUMULADO]],"")</f>
        <v>5.3977272727272728E-2</v>
      </c>
      <c r="N469">
        <f>+AV_PLAN[[#This Row],[PLAN ACUMULADO]]-AV_PLAN[[#This Row],[INICIO REAL ACUMULADO]]</f>
        <v>603</v>
      </c>
      <c r="O469">
        <f>+AV_PLAN[[#This Row],[TERMINO PLAN ACUMULADO]]-AV_PLAN[[#This Row],[TERMINO REAL ACUMULADO]]</f>
        <v>666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0.14346590909090909</v>
      </c>
      <c r="S469" s="7">
        <f>+AV_PLAN[[#This Row],[TERMINO PLAN ACUMULADO]]/$G$471</f>
        <v>1</v>
      </c>
      <c r="T469" s="7">
        <f t="shared" si="15"/>
        <v>5.3977272727272728E-2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101</v>
      </c>
      <c r="F470">
        <v>0</v>
      </c>
      <c r="G470">
        <v>704</v>
      </c>
      <c r="H470">
        <v>0</v>
      </c>
      <c r="I470">
        <v>38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0.14346590909090909</v>
      </c>
      <c r="M470" s="4">
        <f>IFERROR(AV_PLAN[[#This Row],[TERMINO REAL ACUMULADO]]/AV_PLAN[[#This Row],[TERMINO PLAN ACUMULADO]],"")</f>
        <v>5.3977272727272728E-2</v>
      </c>
      <c r="N470">
        <f>+AV_PLAN[[#This Row],[PLAN ACUMULADO]]-AV_PLAN[[#This Row],[INICIO REAL ACUMULADO]]</f>
        <v>603</v>
      </c>
      <c r="O470">
        <f>+AV_PLAN[[#This Row],[TERMINO PLAN ACUMULADO]]-AV_PLAN[[#This Row],[TERMINO REAL ACUMULADO]]</f>
        <v>666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0.14346590909090909</v>
      </c>
      <c r="S470" s="7">
        <f>+AV_PLAN[[#This Row],[TERMINO PLAN ACUMULADO]]/$G$471</f>
        <v>1</v>
      </c>
      <c r="T470" s="7">
        <f t="shared" si="15"/>
        <v>5.3977272727272728E-2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101</v>
      </c>
      <c r="F471">
        <v>0</v>
      </c>
      <c r="G471">
        <v>704</v>
      </c>
      <c r="H471">
        <v>0</v>
      </c>
      <c r="I471">
        <v>38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0.14346590909090909</v>
      </c>
      <c r="M471" s="4">
        <f>IFERROR(AV_PLAN[[#This Row],[TERMINO REAL ACUMULADO]]/AV_PLAN[[#This Row],[TERMINO PLAN ACUMULADO]],"")</f>
        <v>5.3977272727272728E-2</v>
      </c>
      <c r="N471">
        <f>+AV_PLAN[[#This Row],[PLAN ACUMULADO]]-AV_PLAN[[#This Row],[INICIO REAL ACUMULADO]]</f>
        <v>603</v>
      </c>
      <c r="O471">
        <f>+AV_PLAN[[#This Row],[TERMINO PLAN ACUMULADO]]-AV_PLAN[[#This Row],[TERMINO REAL ACUMULADO]]</f>
        <v>666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0.14346590909090909</v>
      </c>
      <c r="S471" s="7">
        <f>+AV_PLAN[[#This Row],[TERMINO PLAN ACUMULADO]]/$G$471</f>
        <v>1</v>
      </c>
      <c r="T471" s="7">
        <f t="shared" si="15"/>
        <v>5.3977272727272728E-2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F2" sqref="BF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10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4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4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0.97499999999999987</v>
      </c>
      <c r="F43" s="1">
        <v>46129</v>
      </c>
      <c r="G43" s="1">
        <v>46129</v>
      </c>
      <c r="H43" s="1">
        <v>46188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0.08</v>
      </c>
      <c r="T43" s="7">
        <v>0.88888888888888895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0.35499999999999982</v>
      </c>
      <c r="AI43" s="7">
        <v>0.95945945945945899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0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4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0.97499999999999987</v>
      </c>
      <c r="F46" s="1">
        <v>46132</v>
      </c>
      <c r="G46" s="1">
        <v>46132</v>
      </c>
      <c r="H46" s="1">
        <v>46185</v>
      </c>
      <c r="I46" s="1">
        <v>46167</v>
      </c>
      <c r="J46">
        <v>3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0.35499999999999982</v>
      </c>
      <c r="AI46" s="7">
        <v>0.95945945945945899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19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0.94499999999999984</v>
      </c>
      <c r="F50" s="1">
        <v>46134</v>
      </c>
      <c r="G50" s="1">
        <v>46134</v>
      </c>
      <c r="H50" s="1">
        <v>46188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0.35499999999999982</v>
      </c>
      <c r="AI50" s="7">
        <v>0.95945945945945899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12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0.78</v>
      </c>
      <c r="F55" s="1">
        <v>46141</v>
      </c>
      <c r="G55" s="1">
        <v>46141</v>
      </c>
      <c r="H55" s="1">
        <v>46188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0.26999999999999991</v>
      </c>
      <c r="AI55" s="7">
        <v>0.72972972972972949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26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3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0.67999999999999994</v>
      </c>
      <c r="F59" s="1">
        <v>46146</v>
      </c>
      <c r="G59" s="1">
        <v>46147</v>
      </c>
      <c r="H59" s="1">
        <v>46185</v>
      </c>
      <c r="I59" s="1">
        <v>46183</v>
      </c>
      <c r="J59">
        <v>3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0.17999999999999997</v>
      </c>
      <c r="AI59" s="7">
        <v>0.4864864864864864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0.94</v>
      </c>
      <c r="F61" s="1">
        <v>46147</v>
      </c>
      <c r="G61" s="1">
        <v>46149</v>
      </c>
      <c r="H61" s="1">
        <v>46185</v>
      </c>
      <c r="I61" s="1">
        <v>46184</v>
      </c>
      <c r="J61">
        <v>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0.3199999999999999</v>
      </c>
      <c r="AI61" s="7">
        <v>0.86486486486486469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0.94</v>
      </c>
      <c r="F62" s="1">
        <v>46148</v>
      </c>
      <c r="G62" s="1">
        <v>46150</v>
      </c>
      <c r="H62" s="1">
        <v>46185</v>
      </c>
      <c r="I62" s="1">
        <v>46185</v>
      </c>
      <c r="J62">
        <v>3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0.3199999999999999</v>
      </c>
      <c r="AI62" s="7">
        <v>0.86486486486486469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0.65999999999999992</v>
      </c>
      <c r="F63" s="1">
        <v>46148</v>
      </c>
      <c r="G63" s="1">
        <v>46149</v>
      </c>
      <c r="H63" s="1">
        <v>46185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0.15999999999999998</v>
      </c>
      <c r="AI63" s="7">
        <v>0.43243243243243235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0.71</v>
      </c>
      <c r="F64" s="1">
        <v>46149</v>
      </c>
      <c r="G64" s="1">
        <v>46147</v>
      </c>
      <c r="H64" s="1">
        <v>46188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0.19999999999999993</v>
      </c>
      <c r="AI64" s="7">
        <v>0.54054054054054035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6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</v>
      </c>
      <c r="F67" s="1">
        <v>46150</v>
      </c>
      <c r="G67" s="1">
        <v>46154</v>
      </c>
      <c r="H67" s="1">
        <v>46188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0.16999999999999996</v>
      </c>
      <c r="AI67" s="7">
        <v>0.45945945945945937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0.7649999999999999</v>
      </c>
      <c r="F68" s="1">
        <v>46153</v>
      </c>
      <c r="G68" s="1">
        <v>46158</v>
      </c>
      <c r="H68" s="1">
        <v>46188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0.25499999999999989</v>
      </c>
      <c r="AI68" s="7">
        <v>0.68918918918918892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6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0.65999999999999992</v>
      </c>
      <c r="F71" s="1">
        <v>46154</v>
      </c>
      <c r="G71" s="1">
        <v>46158</v>
      </c>
      <c r="H71" s="1">
        <v>46185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0.15999999999999998</v>
      </c>
      <c r="AI71" s="7">
        <v>0.43243243243243235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</v>
      </c>
      <c r="F72" s="1">
        <v>46155</v>
      </c>
      <c r="G72" s="1">
        <v>46156</v>
      </c>
      <c r="H72" s="1">
        <v>46185</v>
      </c>
      <c r="I72" s="1">
        <v>46191</v>
      </c>
      <c r="J72">
        <v>3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0.85499999999999987</v>
      </c>
      <c r="F74" s="1">
        <v>46156</v>
      </c>
      <c r="G74" s="1">
        <v>46167</v>
      </c>
      <c r="H74" s="1">
        <v>46188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0.2649999999999999</v>
      </c>
      <c r="AI74" s="7">
        <v>0.7162162162162159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5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0.64999999999999991</v>
      </c>
      <c r="F76" s="1">
        <v>46157</v>
      </c>
      <c r="G76" s="1">
        <v>46160</v>
      </c>
      <c r="H76" s="1">
        <v>46188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0.14999999999999997</v>
      </c>
      <c r="AI76" s="7">
        <v>0.40540540540540526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4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0.6399999999999999</v>
      </c>
      <c r="F79" s="1">
        <v>46160</v>
      </c>
      <c r="G79" s="1">
        <v>46158</v>
      </c>
      <c r="H79" s="1">
        <v>46188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0.13999999999999996</v>
      </c>
      <c r="AI79" s="7">
        <v>0.37837837837837834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5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0.86499999999999988</v>
      </c>
      <c r="F81" s="1">
        <v>46161</v>
      </c>
      <c r="G81" s="1">
        <v>46168</v>
      </c>
      <c r="H81" s="1">
        <v>46188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0.27499999999999991</v>
      </c>
      <c r="AI81" s="7">
        <v>0.74324324324324309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4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0.54999999999999993</v>
      </c>
      <c r="F84" s="1">
        <v>46164</v>
      </c>
      <c r="G84" s="1">
        <v>46174</v>
      </c>
      <c r="H84" s="1">
        <v>46188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4.9999999999999982E-2</v>
      </c>
      <c r="AI84" s="7">
        <v>0.13513513513513509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12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0.46999999999999992</v>
      </c>
      <c r="F86" s="1">
        <v>46167</v>
      </c>
      <c r="G86" s="1">
        <v>46171</v>
      </c>
      <c r="H86" s="1">
        <v>46188</v>
      </c>
      <c r="I86" s="1">
        <v>46193</v>
      </c>
      <c r="J86">
        <v>0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0.03</v>
      </c>
      <c r="AB86" s="7">
        <v>0.27272727272727271</v>
      </c>
      <c r="AC86" s="7">
        <v>0.27272727272727271</v>
      </c>
      <c r="AD86" s="7">
        <v>0</v>
      </c>
      <c r="AE86" s="7">
        <v>0</v>
      </c>
      <c r="AF86" s="7">
        <v>0</v>
      </c>
      <c r="AG86" s="7">
        <v>0</v>
      </c>
      <c r="AH86" s="7">
        <v>4.9999999999999982E-2</v>
      </c>
      <c r="AI86" s="7">
        <v>0.13513513513513509</v>
      </c>
      <c r="AJ86" s="7">
        <v>0</v>
      </c>
      <c r="AK86" s="7">
        <v>5.4054054054054029E-2</v>
      </c>
      <c r="AL86" s="7">
        <v>0</v>
      </c>
      <c r="AM86" s="7">
        <v>8.1081081081081058E-2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0.45</v>
      </c>
      <c r="F87" s="1">
        <v>46167</v>
      </c>
      <c r="G87" s="1">
        <v>46176</v>
      </c>
      <c r="H87" s="1">
        <v>46188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5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0.8899999999999999</v>
      </c>
      <c r="F89" s="1">
        <v>46168</v>
      </c>
      <c r="G89" s="1">
        <v>46171</v>
      </c>
      <c r="H89" s="1">
        <v>46185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0.29999999999999988</v>
      </c>
      <c r="AI89" s="7">
        <v>0.81081081081081052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5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6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5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4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5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7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4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0.39</v>
      </c>
      <c r="F99" s="1">
        <v>46175</v>
      </c>
      <c r="G99" s="1">
        <v>46184</v>
      </c>
      <c r="H99" s="1">
        <v>46188</v>
      </c>
      <c r="I99" s="1">
        <v>46209</v>
      </c>
      <c r="J99">
        <v>0</v>
      </c>
      <c r="K99" s="1"/>
      <c r="L99" s="7">
        <v>0.39</v>
      </c>
      <c r="M99" s="7">
        <v>0.90697674418604635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46188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0.12</v>
      </c>
      <c r="F101" s="1">
        <v>46176</v>
      </c>
      <c r="G101" s="1">
        <v>46188</v>
      </c>
      <c r="H101" s="1">
        <v>46188</v>
      </c>
      <c r="I101" s="1">
        <v>46200</v>
      </c>
      <c r="J101">
        <v>0</v>
      </c>
      <c r="K101" s="1"/>
      <c r="L101" s="7">
        <v>0.12</v>
      </c>
      <c r="M101" s="7">
        <v>0.27906976744186046</v>
      </c>
      <c r="N101" s="7">
        <v>0.27906976744186046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46188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46188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0.39</v>
      </c>
      <c r="F104" s="1">
        <v>46178</v>
      </c>
      <c r="G104" s="1">
        <v>46184</v>
      </c>
      <c r="H104" s="1">
        <v>46188</v>
      </c>
      <c r="I104" s="1">
        <v>46212</v>
      </c>
      <c r="J104">
        <v>0</v>
      </c>
      <c r="K104" s="1"/>
      <c r="L104" s="7">
        <v>0.39</v>
      </c>
      <c r="M104" s="7">
        <v>0.90697674418604635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3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46188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46188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46188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46188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46188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46188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46188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46188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46188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46188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46188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46188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46188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46188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46188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46188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46188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46188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46188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46188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46188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46188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46188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46188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46188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46188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46188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46188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46188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46188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46188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46188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46188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46188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46188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46188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46188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46188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46188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46188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46188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46188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46188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46188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46188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46188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46188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46188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46188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46188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46188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46188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46188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46188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46188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46188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46188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46188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46188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46188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46188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46188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46188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46188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46188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46188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46188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46188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46188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46188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46188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46188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46188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46188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46188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46188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46188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46188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46188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46188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46188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46188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46188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46188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46188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46188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46188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46188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46188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46188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46188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46188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46188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46188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46188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46188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46188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46188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46188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46188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46188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46188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46188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46188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46188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46188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46188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46188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46188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46188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46188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46188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46188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46188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46188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46188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46188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46188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46188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46188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46188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46188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46188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46188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46188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46188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46188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46188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46188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46188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46188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46188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46188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46188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46188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46188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46188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46188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46188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46188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46188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46188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46188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46188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46188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46188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46188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46188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46188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46188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46188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46188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46188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46188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46188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46188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46188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46188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46188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46188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46188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46188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46188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46188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46188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46188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46188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46188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46188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46188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46188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46188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46188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46188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46188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46188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46188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46188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46188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46188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46188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46188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46188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46188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46188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46188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46188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46188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46188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46188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46188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46188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46188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46188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46188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46188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46188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46188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46188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46188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46188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46188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46188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46188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46188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46188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46188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46188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46188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46188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46188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46188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46188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46188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46188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46188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46188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46188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46188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46188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46188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46188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46188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46188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46188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46188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46188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46188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46188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46188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46188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46188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46188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46188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46188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46188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46188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46188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46188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46188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46188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46188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46188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46188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46188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46188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46188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46188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46188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46188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46188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46188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46188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46188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46188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46188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46188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46188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46188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46188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46188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46188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46188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46188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46188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46188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46188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46188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46188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46188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46188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46188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46188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46188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46188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46188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46188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46188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46188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46188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46188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46188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46188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46188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46188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46188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46188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46188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46188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46188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46188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46188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46188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46188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46188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46188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46188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46188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46188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46188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46188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46188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46188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46188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46188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46188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46188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46188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46188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46188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46188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46188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46188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46188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46188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46188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46188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46188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46188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46188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46188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46188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46188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46188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46188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46188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46188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46188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46188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46188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46188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46188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46188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46188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46188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46188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46188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46188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46188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46188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46188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46188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46188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46188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46188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46188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46188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46188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46188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46188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46188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46188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46188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46188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46188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46188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46188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46188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46188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46188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46188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46188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46188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46188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46188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46188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46188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46188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46188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46188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46188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46188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46188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46188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46188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46188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46188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46188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46188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46188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46188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46188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46188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46188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46188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46188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46188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46188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46188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46188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46188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46188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46188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46188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46188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46188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46188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46188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46188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46188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46188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46188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46188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46188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46188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46188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46188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46188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46188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46188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46188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46188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46188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46188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46188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46188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46188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46188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46188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46188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46188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46188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46188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46188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46188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46188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46188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46188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46188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46188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46188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46188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46188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46188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46188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46188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46188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46188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46188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46188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46188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46188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46188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46188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46188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46188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46188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46188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46188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46188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46188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46188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46188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46188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46188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46188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46188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46188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46188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46188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46188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46188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46188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46188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46188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46188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46188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46188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46188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46188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46188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46188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46188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46188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46188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46188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46188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46188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46188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46188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46188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46188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46188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46188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46188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46188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46188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46188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46188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46188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46188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46188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46188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46188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46188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46188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46188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46188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46188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46188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46188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46188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46188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46188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46188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46188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46188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46188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46188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46188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46188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46188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46188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46188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46188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46188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46188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46188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46188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46188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46188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46188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46188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46188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46188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46188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46188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46188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46188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46188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46188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46188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46188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46188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46188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46188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46188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46188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46188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46188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46188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46188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46188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46188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46188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46188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46188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46188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46188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46188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46188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46188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46188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46188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46188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46188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46188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46188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46188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46188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46188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46188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46188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46188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46188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46188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46188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46188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46188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46188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46188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46188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46188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46188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46188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46188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46188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46188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46188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46188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46188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46188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46188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46188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46188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46188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46188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46188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46188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46188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46188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46188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46188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46188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46188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46188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46188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46188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46188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46188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D88" workbookViewId="0">
      <selection activeCell="I121" sqref="I12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0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1" zoomScaleNormal="91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46188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15</v>
      </c>
    </row>
    <row r="4" spans="2:32" x14ac:dyDescent="0.25">
      <c r="B4" s="39">
        <v>46174</v>
      </c>
      <c r="C4" s="24">
        <v>96</v>
      </c>
      <c r="D4" s="24">
        <v>87</v>
      </c>
      <c r="F4" s="9" t="s">
        <v>814</v>
      </c>
      <c r="G4" s="81">
        <v>15</v>
      </c>
      <c r="H4" s="81">
        <v>10</v>
      </c>
      <c r="J4" s="39">
        <v>46174</v>
      </c>
      <c r="K4" s="13">
        <v>0.90625</v>
      </c>
      <c r="L4" s="13">
        <v>0.4107142857142857</v>
      </c>
      <c r="O4" s="9" t="s">
        <v>1575</v>
      </c>
      <c r="P4" s="13">
        <v>0.5643564356435643</v>
      </c>
      <c r="S4" s="39">
        <v>46174</v>
      </c>
      <c r="T4" s="81">
        <v>9</v>
      </c>
      <c r="U4" s="81">
        <v>33</v>
      </c>
      <c r="X4" t="s">
        <v>1582</v>
      </c>
      <c r="Y4">
        <f ca="1">+_xlfn.XLOOKUP(X2,S4:S500,U4:U500,"",0)</f>
        <v>36</v>
      </c>
    </row>
    <row r="5" spans="2:32" x14ac:dyDescent="0.25">
      <c r="B5" s="39">
        <v>46175</v>
      </c>
      <c r="C5" s="24">
        <v>98</v>
      </c>
      <c r="D5" s="24">
        <v>87</v>
      </c>
      <c r="F5" s="10">
        <v>23</v>
      </c>
      <c r="G5" s="81">
        <v>6</v>
      </c>
      <c r="H5" s="81">
        <v>10</v>
      </c>
      <c r="J5" s="39">
        <v>46175</v>
      </c>
      <c r="K5" s="13">
        <v>0.88775510204081631</v>
      </c>
      <c r="L5" s="13">
        <v>0.4107142857142857</v>
      </c>
      <c r="O5" s="9" t="s">
        <v>1576</v>
      </c>
      <c r="P5" s="13">
        <v>3.9603960396039604E-2</v>
      </c>
      <c r="S5" s="39">
        <v>46175</v>
      </c>
      <c r="T5" s="81">
        <v>11</v>
      </c>
      <c r="U5" s="81">
        <v>33</v>
      </c>
    </row>
    <row r="6" spans="2:32" x14ac:dyDescent="0.25">
      <c r="B6" s="39">
        <v>46176</v>
      </c>
      <c r="C6" s="24">
        <v>100</v>
      </c>
      <c r="D6" s="24">
        <v>89</v>
      </c>
      <c r="F6" s="10">
        <v>24</v>
      </c>
      <c r="G6" s="81">
        <v>8</v>
      </c>
      <c r="H6" s="81">
        <v>10</v>
      </c>
      <c r="J6" s="39">
        <v>46176</v>
      </c>
      <c r="K6" s="13">
        <v>0.89</v>
      </c>
      <c r="L6" s="13">
        <v>0.40350877192982454</v>
      </c>
      <c r="O6" s="9" t="s">
        <v>1577</v>
      </c>
      <c r="P6" s="13">
        <v>0.39603960396039606</v>
      </c>
      <c r="S6" s="39">
        <v>46176</v>
      </c>
      <c r="T6" s="81">
        <v>11</v>
      </c>
      <c r="U6" s="81">
        <v>34</v>
      </c>
    </row>
    <row r="7" spans="2:32" x14ac:dyDescent="0.25">
      <c r="B7" s="39">
        <v>46177</v>
      </c>
      <c r="C7" s="24">
        <v>102</v>
      </c>
      <c r="D7" s="24">
        <v>91</v>
      </c>
      <c r="F7" s="10">
        <v>25</v>
      </c>
      <c r="G7" s="81">
        <v>1</v>
      </c>
      <c r="H7" s="81">
        <v>10</v>
      </c>
      <c r="J7" s="39">
        <v>46177</v>
      </c>
      <c r="K7" s="13">
        <v>0.89215686274509809</v>
      </c>
      <c r="L7" s="13">
        <v>0.42105263157894735</v>
      </c>
      <c r="O7" s="9" t="s">
        <v>420</v>
      </c>
      <c r="P7" s="13">
        <v>1</v>
      </c>
      <c r="S7" s="39">
        <v>46177</v>
      </c>
      <c r="T7" s="81">
        <v>11</v>
      </c>
      <c r="U7" s="81">
        <v>33</v>
      </c>
      <c r="X7" t="s">
        <v>1584</v>
      </c>
      <c r="Y7">
        <v>704</v>
      </c>
    </row>
    <row r="8" spans="2:32" x14ac:dyDescent="0.25">
      <c r="B8" s="39">
        <v>46178</v>
      </c>
      <c r="C8" s="24">
        <v>104</v>
      </c>
      <c r="D8" s="24">
        <v>92</v>
      </c>
      <c r="J8" s="39">
        <v>46178</v>
      </c>
      <c r="K8" s="13">
        <v>0.88461538461538458</v>
      </c>
      <c r="L8" s="13">
        <v>0.45614035087719296</v>
      </c>
      <c r="O8" s="8" t="s">
        <v>1574</v>
      </c>
      <c r="P8" t="s">
        <v>1580</v>
      </c>
      <c r="S8" s="39">
        <v>46178</v>
      </c>
      <c r="T8" s="81">
        <v>12</v>
      </c>
      <c r="U8" s="81">
        <v>31</v>
      </c>
      <c r="X8" t="s">
        <v>1585</v>
      </c>
      <c r="Y8">
        <f>+COUNTIF(AVANCE[% AVANCE],100%)</f>
        <v>38</v>
      </c>
    </row>
    <row r="9" spans="2:32" x14ac:dyDescent="0.25">
      <c r="B9" s="39">
        <v>46179</v>
      </c>
      <c r="C9" s="24">
        <v>104</v>
      </c>
      <c r="D9" s="24">
        <v>92</v>
      </c>
      <c r="J9" s="39">
        <v>46179</v>
      </c>
      <c r="K9" s="13">
        <v>0.88461538461538458</v>
      </c>
      <c r="L9" s="13">
        <v>0.44827586206896552</v>
      </c>
      <c r="S9" s="39">
        <v>46179</v>
      </c>
      <c r="T9" s="81">
        <v>12</v>
      </c>
      <c r="U9" s="81">
        <v>32</v>
      </c>
      <c r="X9" t="s">
        <v>1586</v>
      </c>
      <c r="Y9">
        <f>+Y7-Y8</f>
        <v>666</v>
      </c>
    </row>
    <row r="10" spans="2:32" x14ac:dyDescent="0.25">
      <c r="B10" s="39">
        <v>46180</v>
      </c>
      <c r="C10" s="24">
        <v>104</v>
      </c>
      <c r="D10" s="24">
        <v>92</v>
      </c>
      <c r="J10" s="39">
        <v>46180</v>
      </c>
      <c r="K10" s="13">
        <v>0.88461538461538458</v>
      </c>
      <c r="L10" s="13">
        <v>0.44067796610169491</v>
      </c>
      <c r="O10" s="8" t="s">
        <v>419</v>
      </c>
      <c r="P10" t="s">
        <v>1559</v>
      </c>
      <c r="S10" s="39">
        <v>46180</v>
      </c>
      <c r="T10" s="81">
        <v>12</v>
      </c>
      <c r="U10" s="81">
        <v>33</v>
      </c>
      <c r="X10" t="s">
        <v>1587</v>
      </c>
      <c r="Y10">
        <f>+AVERAGE(G4:G500)</f>
        <v>7.5</v>
      </c>
    </row>
    <row r="11" spans="2:32" x14ac:dyDescent="0.25">
      <c r="B11" s="39">
        <v>46181</v>
      </c>
      <c r="C11" s="24">
        <v>106</v>
      </c>
      <c r="D11" s="24">
        <v>94</v>
      </c>
      <c r="J11" s="39">
        <v>46181</v>
      </c>
      <c r="K11" s="13">
        <v>0.8867924528301887</v>
      </c>
      <c r="L11" s="13">
        <v>0.5</v>
      </c>
      <c r="O11" s="9" t="s">
        <v>1577</v>
      </c>
      <c r="P11" s="13">
        <v>0.37623762376237624</v>
      </c>
      <c r="S11" s="39">
        <v>46181</v>
      </c>
      <c r="T11" s="81">
        <v>12</v>
      </c>
      <c r="U11" s="81">
        <v>30</v>
      </c>
      <c r="X11" t="s">
        <v>1588</v>
      </c>
      <c r="Y11" s="42">
        <f>+Y9/Y10</f>
        <v>88.8</v>
      </c>
    </row>
    <row r="12" spans="2:32" x14ac:dyDescent="0.25">
      <c r="B12" s="39">
        <v>46182</v>
      </c>
      <c r="C12" s="24">
        <v>108</v>
      </c>
      <c r="D12" s="24">
        <v>94</v>
      </c>
      <c r="J12" s="39">
        <v>46182</v>
      </c>
      <c r="K12" s="13">
        <v>0.87037037037037035</v>
      </c>
      <c r="L12" s="13">
        <v>0.52459016393442626</v>
      </c>
      <c r="O12" s="9" t="s">
        <v>1579</v>
      </c>
      <c r="P12" s="13">
        <v>0.62376237623762376</v>
      </c>
      <c r="S12" s="39">
        <v>46182</v>
      </c>
      <c r="T12" s="81">
        <v>14</v>
      </c>
      <c r="U12" s="81">
        <v>29</v>
      </c>
      <c r="W12" s="8" t="s">
        <v>826</v>
      </c>
      <c r="X12" t="s">
        <v>449</v>
      </c>
      <c r="Y12" s="1"/>
    </row>
    <row r="13" spans="2:32" x14ac:dyDescent="0.25">
      <c r="B13" s="39">
        <v>46183</v>
      </c>
      <c r="C13" s="24">
        <v>110</v>
      </c>
      <c r="D13" s="24">
        <v>94</v>
      </c>
      <c r="J13" s="39">
        <v>46183</v>
      </c>
      <c r="K13" s="13">
        <v>0.8545454545454545</v>
      </c>
      <c r="L13" s="13">
        <v>0.5</v>
      </c>
      <c r="O13" s="9" t="s">
        <v>420</v>
      </c>
      <c r="P13" s="13">
        <v>1</v>
      </c>
      <c r="S13" s="39">
        <v>46183</v>
      </c>
      <c r="T13" s="81">
        <v>16</v>
      </c>
      <c r="U13" s="81">
        <v>32</v>
      </c>
      <c r="W13" s="8" t="s">
        <v>1578</v>
      </c>
      <c r="X13" t="s">
        <v>1577</v>
      </c>
      <c r="Y13" s="1"/>
    </row>
    <row r="14" spans="2:32" x14ac:dyDescent="0.25">
      <c r="B14" s="39">
        <v>46184</v>
      </c>
      <c r="C14" s="24">
        <v>112</v>
      </c>
      <c r="D14" s="24">
        <v>100</v>
      </c>
      <c r="J14" s="39">
        <v>46184</v>
      </c>
      <c r="K14" s="13">
        <v>0.8928571428571429</v>
      </c>
      <c r="L14" s="13">
        <v>0.5</v>
      </c>
      <c r="S14" s="39">
        <v>46184</v>
      </c>
      <c r="T14" s="81">
        <v>12</v>
      </c>
      <c r="U14" s="81">
        <v>33</v>
      </c>
    </row>
    <row r="15" spans="2:32" x14ac:dyDescent="0.25">
      <c r="B15" s="39">
        <v>46185</v>
      </c>
      <c r="C15" s="24">
        <v>114</v>
      </c>
      <c r="D15" s="24">
        <v>100</v>
      </c>
      <c r="J15" s="39">
        <v>46185</v>
      </c>
      <c r="K15" s="13">
        <v>0.8771929824561403</v>
      </c>
      <c r="L15" s="13">
        <v>0.55882352941176472</v>
      </c>
      <c r="S15" s="39">
        <v>46185</v>
      </c>
      <c r="T15" s="81">
        <v>14</v>
      </c>
      <c r="U15" s="81">
        <v>30</v>
      </c>
      <c r="W15" s="8" t="s">
        <v>419</v>
      </c>
      <c r="X15" t="s">
        <v>1657</v>
      </c>
      <c r="AF15"/>
    </row>
    <row r="16" spans="2:32" x14ac:dyDescent="0.25">
      <c r="B16" s="39">
        <v>46186</v>
      </c>
      <c r="C16" s="24">
        <v>114</v>
      </c>
      <c r="D16" s="24">
        <v>100</v>
      </c>
      <c r="J16" s="39">
        <v>46186</v>
      </c>
      <c r="K16" s="13">
        <v>0.8771929824561403</v>
      </c>
      <c r="L16" s="13">
        <v>0.52777777777777779</v>
      </c>
      <c r="S16" s="39">
        <v>46186</v>
      </c>
      <c r="T16" s="81">
        <v>14</v>
      </c>
      <c r="U16" s="81">
        <v>34</v>
      </c>
      <c r="W16" s="9" t="s">
        <v>114</v>
      </c>
      <c r="X16" s="81">
        <v>0</v>
      </c>
      <c r="AF16"/>
    </row>
    <row r="17" spans="2:36" x14ac:dyDescent="0.25">
      <c r="B17" s="39">
        <v>46187</v>
      </c>
      <c r="C17" s="24">
        <v>114</v>
      </c>
      <c r="D17" s="24">
        <v>100</v>
      </c>
      <c r="J17" s="39">
        <v>46187</v>
      </c>
      <c r="K17" s="13">
        <v>0.8771929824561403</v>
      </c>
      <c r="L17" s="13">
        <v>0.52054794520547942</v>
      </c>
      <c r="S17" s="39">
        <v>46187</v>
      </c>
      <c r="T17" s="81">
        <v>14</v>
      </c>
      <c r="U17" s="81">
        <v>35</v>
      </c>
      <c r="W17" s="9" t="s">
        <v>150</v>
      </c>
      <c r="X17" s="81">
        <v>0</v>
      </c>
      <c r="AF17"/>
    </row>
    <row r="18" spans="2:36" x14ac:dyDescent="0.25">
      <c r="B18" s="39">
        <v>46188</v>
      </c>
      <c r="C18" s="24">
        <v>116</v>
      </c>
      <c r="D18" s="24">
        <v>101</v>
      </c>
      <c r="J18" s="39">
        <v>46188</v>
      </c>
      <c r="K18" s="13">
        <v>0.87068965517241381</v>
      </c>
      <c r="L18" s="13">
        <v>0.51351351351351349</v>
      </c>
      <c r="S18" s="39">
        <v>46188</v>
      </c>
      <c r="T18" s="81">
        <v>15</v>
      </c>
      <c r="U18" s="81">
        <v>36</v>
      </c>
      <c r="W18" s="9" t="s">
        <v>75</v>
      </c>
      <c r="X18" s="81">
        <v>0</v>
      </c>
      <c r="AF18"/>
    </row>
    <row r="19" spans="2:36" x14ac:dyDescent="0.25">
      <c r="B19" s="39" t="s">
        <v>420</v>
      </c>
      <c r="C19" s="24">
        <v>1602</v>
      </c>
      <c r="D19" s="24">
        <v>1413</v>
      </c>
      <c r="J19" s="39" t="s">
        <v>420</v>
      </c>
      <c r="K19" s="13">
        <v>0.88245614278507067</v>
      </c>
      <c r="L19" s="13">
        <v>0.47575580558854386</v>
      </c>
      <c r="S19" s="39" t="s">
        <v>420</v>
      </c>
      <c r="T19" s="81">
        <v>189</v>
      </c>
      <c r="U19" s="81">
        <v>488</v>
      </c>
      <c r="W19" s="9" t="s">
        <v>123</v>
      </c>
      <c r="X19" s="81">
        <v>0</v>
      </c>
      <c r="AF19"/>
    </row>
    <row r="20" spans="2:36" x14ac:dyDescent="0.25">
      <c r="W20" s="9" t="s">
        <v>198</v>
      </c>
      <c r="X20" s="81">
        <v>0</v>
      </c>
      <c r="AF20"/>
    </row>
    <row r="21" spans="2:36" x14ac:dyDescent="0.25">
      <c r="W21" s="9" t="s">
        <v>200</v>
      </c>
      <c r="X21" s="81">
        <v>0</v>
      </c>
      <c r="AF21"/>
    </row>
    <row r="22" spans="2:36" x14ac:dyDescent="0.25">
      <c r="W22" s="9" t="s">
        <v>835</v>
      </c>
      <c r="X22" s="81">
        <v>0</v>
      </c>
      <c r="AF22"/>
    </row>
    <row r="23" spans="2:36" x14ac:dyDescent="0.25">
      <c r="W23" s="9" t="s">
        <v>836</v>
      </c>
      <c r="X23" s="81">
        <v>0</v>
      </c>
      <c r="AF23"/>
    </row>
    <row r="24" spans="2:36" x14ac:dyDescent="0.25">
      <c r="W24" s="9" t="s">
        <v>176</v>
      </c>
      <c r="X24" s="81">
        <v>0</v>
      </c>
      <c r="AF24"/>
    </row>
    <row r="25" spans="2:36" x14ac:dyDescent="0.25">
      <c r="W25" s="9" t="s">
        <v>837</v>
      </c>
      <c r="X25" s="81">
        <v>0</v>
      </c>
      <c r="AF25"/>
    </row>
    <row r="26" spans="2:36" x14ac:dyDescent="0.25">
      <c r="W26" s="9" t="s">
        <v>224</v>
      </c>
      <c r="X26" s="81">
        <v>0</v>
      </c>
      <c r="AF26"/>
    </row>
    <row r="27" spans="2:36" x14ac:dyDescent="0.25">
      <c r="W27" s="9" t="s">
        <v>227</v>
      </c>
      <c r="X27" s="81">
        <v>0</v>
      </c>
    </row>
    <row r="28" spans="2:36" x14ac:dyDescent="0.25">
      <c r="W28" s="9" t="s">
        <v>838</v>
      </c>
      <c r="X28" s="81">
        <v>0</v>
      </c>
    </row>
    <row r="29" spans="2:36" x14ac:dyDescent="0.25">
      <c r="W29" s="9" t="s">
        <v>839</v>
      </c>
      <c r="X29" s="81">
        <v>0</v>
      </c>
    </row>
    <row r="30" spans="2:36" x14ac:dyDescent="0.25">
      <c r="W30" s="9" t="s">
        <v>840</v>
      </c>
      <c r="X30" s="81">
        <v>0</v>
      </c>
    </row>
    <row r="31" spans="2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865</v>
      </c>
      <c r="X52" s="81">
        <v>0</v>
      </c>
    </row>
    <row r="53" spans="23:24" x14ac:dyDescent="0.25">
      <c r="W53" s="9" t="s">
        <v>866</v>
      </c>
      <c r="X53" s="81">
        <v>0</v>
      </c>
    </row>
    <row r="54" spans="23:24" x14ac:dyDescent="0.25">
      <c r="W54" s="9" t="s">
        <v>420</v>
      </c>
      <c r="X5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46174</v>
      </c>
      <c r="C504" s="81">
        <v>56</v>
      </c>
      <c r="D504" s="81">
        <v>23</v>
      </c>
      <c r="F504" s="9" t="s">
        <v>1561</v>
      </c>
      <c r="G504" s="81">
        <v>3</v>
      </c>
      <c r="J504" s="9">
        <v>23</v>
      </c>
      <c r="K504" s="81">
        <v>6</v>
      </c>
      <c r="L504" s="24">
        <v>10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46175</v>
      </c>
      <c r="C505" s="81">
        <v>56</v>
      </c>
      <c r="D505" s="81">
        <v>23</v>
      </c>
      <c r="F505" s="9" t="s">
        <v>1562</v>
      </c>
      <c r="G505" s="81">
        <v>7</v>
      </c>
      <c r="J505" s="9">
        <v>24</v>
      </c>
      <c r="K505" s="81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46176</v>
      </c>
      <c r="C506" s="81">
        <v>57</v>
      </c>
      <c r="D506" s="81">
        <v>23</v>
      </c>
      <c r="F506" s="9" t="s">
        <v>1563</v>
      </c>
      <c r="G506" s="81">
        <v>7</v>
      </c>
      <c r="J506" s="9">
        <v>25</v>
      </c>
      <c r="K506" s="81">
        <v>1</v>
      </c>
      <c r="L506" s="24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46177</v>
      </c>
      <c r="C507" s="81">
        <v>57</v>
      </c>
      <c r="D507" s="81">
        <v>24</v>
      </c>
      <c r="F507" s="9" t="s">
        <v>1564</v>
      </c>
      <c r="G507" s="81">
        <v>9</v>
      </c>
      <c r="J507" s="9" t="s">
        <v>420</v>
      </c>
      <c r="K507" s="81">
        <v>15</v>
      </c>
      <c r="L507" s="24">
        <v>10</v>
      </c>
      <c r="O507" s="9" t="s">
        <v>455</v>
      </c>
      <c r="P507" s="13">
        <v>0.95326923076923076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46178</v>
      </c>
      <c r="C508" s="81">
        <v>57</v>
      </c>
      <c r="D508" s="81">
        <v>26</v>
      </c>
      <c r="F508" s="9" t="s">
        <v>1565</v>
      </c>
      <c r="G508" s="81">
        <v>21</v>
      </c>
      <c r="O508" s="9" t="s">
        <v>781</v>
      </c>
      <c r="P508" s="13">
        <v>0.75850000000000006</v>
      </c>
      <c r="S508" s="9" t="s">
        <v>1596</v>
      </c>
      <c r="T508" s="13">
        <v>0.11550000000000001</v>
      </c>
      <c r="U508" s="13">
        <v>0.16602659701966191</v>
      </c>
      <c r="W508" s="9" t="s">
        <v>1596</v>
      </c>
      <c r="X508" s="71">
        <v>3520.3074844418165</v>
      </c>
      <c r="Y508" s="72">
        <v>2448.9781863376875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46179</v>
      </c>
      <c r="C509" s="81">
        <v>58</v>
      </c>
      <c r="D509" s="81">
        <v>26</v>
      </c>
      <c r="F509" s="9" t="s">
        <v>1568</v>
      </c>
      <c r="G509" s="81">
        <v>38</v>
      </c>
      <c r="O509" s="9" t="s">
        <v>1596</v>
      </c>
      <c r="P509" s="13">
        <v>0.37133333333333335</v>
      </c>
      <c r="S509" s="9" t="s">
        <v>420</v>
      </c>
      <c r="T509" s="13">
        <v>0.11550000000000001</v>
      </c>
      <c r="U509" s="13">
        <v>0.16602659701966191</v>
      </c>
      <c r="W509" s="9" t="s">
        <v>420</v>
      </c>
      <c r="X509" s="71">
        <v>3520.3074844418165</v>
      </c>
      <c r="Y509" s="72">
        <v>2448.9781863376875</v>
      </c>
      <c r="AA509" s="9" t="s">
        <v>1596</v>
      </c>
      <c r="AB509" s="72">
        <v>1314.0587200762486</v>
      </c>
      <c r="AC509" s="75">
        <v>482.31599383537241</v>
      </c>
    </row>
    <row r="510" spans="2:29" x14ac:dyDescent="0.25">
      <c r="B510" s="39">
        <v>46180</v>
      </c>
      <c r="C510" s="81">
        <v>59</v>
      </c>
      <c r="D510" s="81">
        <v>26</v>
      </c>
      <c r="F510" s="9" t="s">
        <v>420</v>
      </c>
      <c r="G510" s="81">
        <v>85</v>
      </c>
      <c r="O510" s="9" t="s">
        <v>420</v>
      </c>
      <c r="P510" s="13">
        <v>0.11805397727272728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46181</v>
      </c>
      <c r="C511" s="81">
        <v>60</v>
      </c>
      <c r="D511" s="81">
        <v>30</v>
      </c>
    </row>
    <row r="512" spans="2:29" x14ac:dyDescent="0.25">
      <c r="B512" s="39">
        <v>46182</v>
      </c>
      <c r="C512" s="81">
        <v>61</v>
      </c>
      <c r="D512" s="81">
        <v>32</v>
      </c>
    </row>
    <row r="513" spans="2:36" x14ac:dyDescent="0.25">
      <c r="B513" s="39">
        <v>46183</v>
      </c>
      <c r="C513" s="81">
        <v>64</v>
      </c>
      <c r="D513" s="81">
        <v>32</v>
      </c>
    </row>
    <row r="514" spans="2:36" x14ac:dyDescent="0.25">
      <c r="B514" s="39">
        <v>46184</v>
      </c>
      <c r="C514" s="81">
        <v>66</v>
      </c>
      <c r="D514" s="81">
        <v>33</v>
      </c>
    </row>
    <row r="515" spans="2:36" x14ac:dyDescent="0.25">
      <c r="B515" s="39">
        <v>46185</v>
      </c>
      <c r="C515" s="81">
        <v>68</v>
      </c>
      <c r="D515" s="81">
        <v>38</v>
      </c>
    </row>
    <row r="516" spans="2:36" x14ac:dyDescent="0.25">
      <c r="B516" s="39">
        <v>46186</v>
      </c>
      <c r="C516" s="81">
        <v>72</v>
      </c>
      <c r="D516" s="81">
        <v>38</v>
      </c>
      <c r="AG516" s="73">
        <f>+GETPIVOTDATA("% AVANCE",$O$503)</f>
        <v>0.11805397727272728</v>
      </c>
      <c r="AH516" s="73">
        <f>+AI516-AG516</f>
        <v>0.88194602272727274</v>
      </c>
      <c r="AI516" s="73">
        <v>1</v>
      </c>
      <c r="AJ516" s="52"/>
    </row>
    <row r="517" spans="2:36" x14ac:dyDescent="0.25">
      <c r="B517" s="39">
        <v>46187</v>
      </c>
      <c r="C517" s="81">
        <v>73</v>
      </c>
      <c r="D517" s="81">
        <v>38</v>
      </c>
    </row>
    <row r="518" spans="2:36" x14ac:dyDescent="0.25">
      <c r="B518" s="39">
        <v>46188</v>
      </c>
      <c r="C518" s="81">
        <v>74</v>
      </c>
      <c r="D518" s="81">
        <v>38</v>
      </c>
    </row>
    <row r="519" spans="2:36" x14ac:dyDescent="0.25">
      <c r="B519" s="39" t="s">
        <v>420</v>
      </c>
      <c r="C519" s="81">
        <v>938</v>
      </c>
      <c r="D519" s="81">
        <v>450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F266" sqref="F266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45.299539170506897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81.556522886162782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0.12661477752311481</v>
      </c>
      <c r="AI14" s="7">
        <f>+AJ14-AH14</f>
        <v>0.87338522247688521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-0.2588701488390206</v>
      </c>
      <c r="BC16" s="2">
        <f t="shared" si="2"/>
        <v>4894523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84.072249589490966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111.29251700680273</v>
      </c>
      <c r="L22" s="3"/>
      <c r="BA22" t="str">
        <f t="shared" si="0"/>
        <v>SIMPLISIMA</v>
      </c>
      <c r="BB22" s="7">
        <f t="shared" si="1"/>
        <v>-0.16320767340952591</v>
      </c>
      <c r="BC22" s="2">
        <f t="shared" si="2"/>
        <v>9320133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AISLAN GLASS 90MM</v>
      </c>
      <c r="BB23" s="7">
        <f t="shared" si="1"/>
        <v>-0.1627723362719522</v>
      </c>
      <c r="BC23" s="2">
        <f t="shared" si="2"/>
        <v>12785089</v>
      </c>
    </row>
    <row r="24" spans="2:55" x14ac:dyDescent="0.25">
      <c r="B24" s="9" t="s">
        <v>539</v>
      </c>
      <c r="C24" s="24">
        <v>99.470422051067175</v>
      </c>
      <c r="BA24" t="str">
        <f t="shared" si="0"/>
        <v>HOLDOWN PB2</v>
      </c>
      <c r="BB24" s="7">
        <f t="shared" si="1"/>
        <v>-0.16079105862364274</v>
      </c>
      <c r="BC24" s="2">
        <f t="shared" si="2"/>
        <v>31293935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PINO 2X4X320</v>
      </c>
      <c r="BB25" s="7">
        <f t="shared" si="1"/>
        <v>-0.1506982731931007</v>
      </c>
      <c r="BC25" s="2">
        <f t="shared" si="2"/>
        <v>49703385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MEMBRANA PVC</v>
      </c>
      <c r="BB32" s="7">
        <f t="shared" si="1"/>
        <v>-0.12766037560093335</v>
      </c>
      <c r="BC32" s="2">
        <f t="shared" si="2"/>
        <v>8942514</v>
      </c>
    </row>
    <row r="33" spans="2:55" x14ac:dyDescent="0.25">
      <c r="B33" s="9" t="s">
        <v>420</v>
      </c>
      <c r="C33" s="24">
        <v>2270.2298273628835</v>
      </c>
      <c r="BA33" t="str">
        <f t="shared" si="0"/>
        <v>SMARTPANEL</v>
      </c>
      <c r="BB33" s="7">
        <f t="shared" si="1"/>
        <v>-0.12101876785949506</v>
      </c>
      <c r="BC33" s="2">
        <f t="shared" si="2"/>
        <v>47625002</v>
      </c>
    </row>
    <row r="34" spans="2:55" hidden="1" x14ac:dyDescent="0.25">
      <c r="BA34" t="str">
        <f t="shared" si="0"/>
        <v>VENTANA V-01</v>
      </c>
      <c r="BB34" s="7">
        <f t="shared" si="1"/>
        <v>-0.11271491680798251</v>
      </c>
      <c r="BC34" s="2">
        <f t="shared" si="2"/>
        <v>23168467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4.3626760630287649E-2</v>
      </c>
    </row>
    <row r="175" spans="2:46" x14ac:dyDescent="0.25">
      <c r="B175" s="9" t="s">
        <v>279</v>
      </c>
      <c r="C175" s="13">
        <v>3.2397546149265273E-2</v>
      </c>
    </row>
    <row r="176" spans="2:46" x14ac:dyDescent="0.25">
      <c r="B176" s="9" t="s">
        <v>39</v>
      </c>
      <c r="C176" s="13">
        <v>1.9644849815333591E-2</v>
      </c>
    </row>
    <row r="177" spans="2:55" x14ac:dyDescent="0.25">
      <c r="B177" s="9" t="s">
        <v>83</v>
      </c>
      <c r="C177" s="13">
        <v>5.6833264160054998E-3</v>
      </c>
    </row>
    <row r="178" spans="2:55" x14ac:dyDescent="0.25">
      <c r="B178" s="9" t="s">
        <v>249</v>
      </c>
      <c r="C178" s="13">
        <v>1.8244181243102897E-2</v>
      </c>
    </row>
    <row r="179" spans="2:55" x14ac:dyDescent="0.25">
      <c r="B179" s="9" t="s">
        <v>40</v>
      </c>
      <c r="C179" s="13">
        <v>4.4606045059827883E-2</v>
      </c>
    </row>
    <row r="180" spans="2:55" x14ac:dyDescent="0.25">
      <c r="B180" s="9" t="s">
        <v>41</v>
      </c>
      <c r="C180" s="13">
        <v>3.6523948740267667E-2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1.6183098622817593E-2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3.4759805909700521E-2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1.1210383266775757E-2</v>
      </c>
      <c r="BA183" t="str">
        <f t="shared" si="3"/>
        <v>MANILLA JUEGO 2816-C 19MM REVERSIBLE SIN BOC.</v>
      </c>
      <c r="BB183" s="7">
        <f t="shared" si="4"/>
        <v>8.2194051348848829E-2</v>
      </c>
      <c r="BC183" s="2">
        <f t="shared" si="5"/>
        <v>324133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2.4918521872716634E-2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4.5702760826944896E-2</v>
      </c>
      <c r="BA187" t="str">
        <f t="shared" si="3"/>
        <v>Total general</v>
      </c>
      <c r="BB187" s="7">
        <f t="shared" si="4"/>
        <v>0.80150374123367185</v>
      </c>
      <c r="BC187" s="2">
        <f t="shared" si="5"/>
        <v>15293270</v>
      </c>
    </row>
    <row r="188" spans="2:55" x14ac:dyDescent="0.25">
      <c r="B188" s="9" t="s">
        <v>115</v>
      </c>
      <c r="C188" s="13">
        <v>6.081240073375057E-2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5.9096045349501476E-2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3.597743126317967E-2</v>
      </c>
    </row>
    <row r="191" spans="2:55" x14ac:dyDescent="0.25">
      <c r="B191" s="9" t="s">
        <v>72</v>
      </c>
      <c r="C191" s="13">
        <v>4.9813162595142901E-2</v>
      </c>
    </row>
    <row r="192" spans="2:55" x14ac:dyDescent="0.25">
      <c r="B192" s="9" t="s">
        <v>17</v>
      </c>
      <c r="C192" s="13">
        <v>4.4315992606619253E-2</v>
      </c>
    </row>
    <row r="193" spans="2:3" x14ac:dyDescent="0.25">
      <c r="B193" s="9" t="s">
        <v>80</v>
      </c>
      <c r="C193" s="13">
        <v>5.6579134531435163E-2</v>
      </c>
    </row>
    <row r="194" spans="2:3" x14ac:dyDescent="0.25">
      <c r="B194" s="9" t="s">
        <v>37</v>
      </c>
      <c r="C194" s="13">
        <v>4.1249253515256767E-2</v>
      </c>
    </row>
    <row r="195" spans="2:3" x14ac:dyDescent="0.25">
      <c r="B195" s="9" t="s">
        <v>197</v>
      </c>
      <c r="C195" s="13">
        <v>6.2875814679365497E-2</v>
      </c>
    </row>
    <row r="196" spans="2:3" x14ac:dyDescent="0.25">
      <c r="B196" s="9" t="s">
        <v>204</v>
      </c>
      <c r="C196" s="13">
        <v>3.6254497576189176E-2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4.3651077393345332E-2</v>
      </c>
    </row>
    <row r="199" spans="2:3" x14ac:dyDescent="0.25">
      <c r="B199" s="9" t="s">
        <v>30</v>
      </c>
      <c r="C199" s="13">
        <v>4.0902731060279307E-2</v>
      </c>
    </row>
    <row r="200" spans="2:3" x14ac:dyDescent="0.25">
      <c r="B200" s="9" t="s">
        <v>297</v>
      </c>
      <c r="C200" s="13">
        <v>3.0400983665624545E-2</v>
      </c>
    </row>
    <row r="201" spans="2:3" x14ac:dyDescent="0.25">
      <c r="B201" s="9" t="s">
        <v>289</v>
      </c>
      <c r="C201" s="13">
        <v>2.9511959109273088E-2</v>
      </c>
    </row>
    <row r="202" spans="2:3" x14ac:dyDescent="0.25">
      <c r="B202" s="9" t="s">
        <v>287</v>
      </c>
      <c r="C202" s="13">
        <v>3.310052323448482E-2</v>
      </c>
    </row>
    <row r="203" spans="2:3" x14ac:dyDescent="0.25">
      <c r="B203" s="9" t="s">
        <v>338</v>
      </c>
      <c r="C203" s="13">
        <v>9.1097064267913006E-4</v>
      </c>
    </row>
    <row r="204" spans="2:3" x14ac:dyDescent="0.25">
      <c r="B204" s="9" t="s">
        <v>316</v>
      </c>
      <c r="C204" s="13">
        <v>4.104679349082746E-2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-0.2588701488390206</v>
      </c>
      <c r="D263" s="14">
        <v>4894523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590</v>
      </c>
      <c r="C269" s="13">
        <v>-0.16320767340952591</v>
      </c>
      <c r="D269" s="14">
        <v>9320133</v>
      </c>
    </row>
    <row r="270" spans="2:4" x14ac:dyDescent="0.25">
      <c r="B270" s="9" t="s">
        <v>540</v>
      </c>
      <c r="C270" s="13">
        <v>-0.1627723362719522</v>
      </c>
      <c r="D270" s="14">
        <v>12785089</v>
      </c>
    </row>
    <row r="271" spans="2:4" x14ac:dyDescent="0.25">
      <c r="B271" s="9" t="s">
        <v>748</v>
      </c>
      <c r="C271" s="13">
        <v>-0.16079105862364274</v>
      </c>
      <c r="D271" s="14">
        <v>31293935</v>
      </c>
    </row>
    <row r="272" spans="2:4" x14ac:dyDescent="0.25">
      <c r="B272" s="9" t="s">
        <v>538</v>
      </c>
      <c r="C272" s="13">
        <v>-0.1506982731931007</v>
      </c>
      <c r="D272" s="14">
        <v>49703385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546</v>
      </c>
      <c r="C279" s="13">
        <v>-0.12766037560093335</v>
      </c>
      <c r="D279" s="14">
        <v>8942514</v>
      </c>
    </row>
    <row r="280" spans="2:7" x14ac:dyDescent="0.25">
      <c r="B280" s="9" t="s">
        <v>545</v>
      </c>
      <c r="C280" s="13">
        <v>-0.12101876785949506</v>
      </c>
      <c r="D280" s="14">
        <v>47625002</v>
      </c>
    </row>
    <row r="281" spans="2:7" x14ac:dyDescent="0.25">
      <c r="B281" s="9" t="s">
        <v>529</v>
      </c>
      <c r="C281" s="13">
        <v>-0.11271491680798251</v>
      </c>
      <c r="D281" s="14">
        <v>23168467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49484597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534</v>
      </c>
      <c r="C287" s="13">
        <v>-5.576351258238188E-3</v>
      </c>
      <c r="D287" s="14">
        <v>8587895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73473574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-3.4222766906276503</v>
      </c>
      <c r="D292" s="14">
        <v>697371222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8.2194051348848829E-2</v>
      </c>
      <c r="D424" s="34">
        <v>324133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420</v>
      </c>
      <c r="C428" s="13">
        <v>0.80150374123367185</v>
      </c>
      <c r="D428" s="34">
        <v>15293270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2949</v>
      </c>
      <c r="E531" s="13">
        <v>6.4529258077645146E-2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236</v>
      </c>
      <c r="C534" s="36">
        <v>368.55</v>
      </c>
      <c r="D534" s="35">
        <v>37</v>
      </c>
      <c r="E534" s="13">
        <v>0.10039343372676705</v>
      </c>
    </row>
    <row r="535" spans="2:5" x14ac:dyDescent="0.25">
      <c r="B535" t="s">
        <v>529</v>
      </c>
      <c r="C535" s="36">
        <v>1105.6500000000001</v>
      </c>
      <c r="D535" s="35">
        <v>114</v>
      </c>
      <c r="E535" s="13">
        <v>0.10310676977343643</v>
      </c>
    </row>
    <row r="536" spans="2:5" x14ac:dyDescent="0.25">
      <c r="B536" t="s">
        <v>550</v>
      </c>
      <c r="C536" s="36">
        <v>22319.693159400002</v>
      </c>
      <c r="D536" s="35">
        <v>2436</v>
      </c>
      <c r="E536" s="13">
        <v>0.10914128534845345</v>
      </c>
    </row>
    <row r="537" spans="2:5" x14ac:dyDescent="0.25">
      <c r="B537" t="s">
        <v>530</v>
      </c>
      <c r="C537" s="36">
        <v>368.55</v>
      </c>
      <c r="D537" s="35">
        <v>41</v>
      </c>
      <c r="E537" s="13">
        <v>0.11124677791344458</v>
      </c>
    </row>
    <row r="538" spans="2:5" x14ac:dyDescent="0.25">
      <c r="B538" t="s">
        <v>546</v>
      </c>
      <c r="C538" s="36">
        <v>499.23658536585361</v>
      </c>
      <c r="D538" s="35">
        <v>58</v>
      </c>
      <c r="E538" s="13">
        <v>0.11617738302872191</v>
      </c>
    </row>
    <row r="539" spans="2:5" x14ac:dyDescent="0.25">
      <c r="B539" t="s">
        <v>534</v>
      </c>
      <c r="C539" s="36">
        <v>5343.9749999999995</v>
      </c>
      <c r="D539" s="35">
        <v>640</v>
      </c>
      <c r="E539" s="13">
        <v>0.1197610393012692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540</v>
      </c>
      <c r="C545" s="36">
        <v>43826.088606300007</v>
      </c>
      <c r="D545" s="35">
        <v>6207</v>
      </c>
      <c r="E545" s="13">
        <v>0.14162797085906825</v>
      </c>
    </row>
    <row r="546" spans="2:5" x14ac:dyDescent="0.25">
      <c r="B546" t="s">
        <v>539</v>
      </c>
      <c r="C546" s="36">
        <v>16337.821500000005</v>
      </c>
      <c r="D546" s="35">
        <v>2315</v>
      </c>
      <c r="E546" s="13">
        <v>0.14169575790750311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536</v>
      </c>
      <c r="C549" s="36">
        <v>24692.85</v>
      </c>
      <c r="D549" s="35">
        <v>3602</v>
      </c>
      <c r="E549" s="13">
        <v>0.14587218567318069</v>
      </c>
    </row>
    <row r="550" spans="2:5" x14ac:dyDescent="0.25">
      <c r="B550" t="s">
        <v>537</v>
      </c>
      <c r="C550" s="36">
        <v>24508.575000000015</v>
      </c>
      <c r="D550" s="35">
        <v>3612</v>
      </c>
      <c r="E550" s="13">
        <v>0.14737698948225256</v>
      </c>
    </row>
    <row r="551" spans="2:5" x14ac:dyDescent="0.25">
      <c r="B551" t="s">
        <v>590</v>
      </c>
      <c r="C551" s="36">
        <v>2579.85</v>
      </c>
      <c r="D551" s="35">
        <v>409</v>
      </c>
      <c r="E551" s="13">
        <v>0.15853634901253949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124398</v>
      </c>
      <c r="E557" s="13">
        <v>0.12661477752311481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6297</v>
      </c>
      <c r="D763" s="81">
        <v>100.97656762743475</v>
      </c>
      <c r="E763" s="81">
        <v>6297</v>
      </c>
      <c r="F763" s="81">
        <v>100.97656762743475</v>
      </c>
    </row>
    <row r="764" spans="2:6" x14ac:dyDescent="0.25">
      <c r="B764" s="39" t="s">
        <v>420</v>
      </c>
      <c r="C764" s="81">
        <v>43936</v>
      </c>
      <c r="D764" s="81">
        <v>707.47668765363869</v>
      </c>
      <c r="E764" s="81">
        <v>43936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67753.333400000003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9.3379765863391889E-2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-88765.9666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23213.793099999999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-0.18437382691640256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160291.0515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-3.6206591071355435E-3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1936458.4553000005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3057630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1039357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80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3645120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160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677849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400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74267434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12299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2026-06-16T02:12:03Z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