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9D11D044-0A8D-4AED-982D-1084E891E949}" xr6:coauthVersionLast="47" xr6:coauthVersionMax="47" xr10:uidLastSave="{00000000-0000-0000-0000-000000000000}"/>
  <bookViews>
    <workbookView xWindow="-28920" yWindow="-120" windowWidth="29040" windowHeight="16440" tabRatio="820" firstSheet="2" activeTab="3" xr2:uid="{948873E0-B7F6-4A09-A992-C4AD437383E9}"/>
  </bookViews>
  <sheets>
    <sheet name="BD_MODULO" sheetId="11" state="hidden" r:id="rId1"/>
    <sheet name="P_CRITICOS" sheetId="12" state="hidden" r:id="rId2"/>
    <sheet name="PRODUCTOS" sheetId="10" r:id="rId3"/>
    <sheet name="REG STOCK" sheetId="34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STOCK'!$A$1:$G$157</definedName>
    <definedName name="DatosExternos_2" localSheetId="11" hidden="1">AVANCE!$A$1:$BE$705</definedName>
    <definedName name="DatosExternos_3" localSheetId="2" hidden="1">PRODUCTOS!$A$1:$I$191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946" r:id="rId19"/>
    <pivotCache cacheId="2953" r:id="rId20"/>
    <pivotCache cacheId="2959" r:id="rId21"/>
    <pivotCache cacheId="2965" r:id="rId22"/>
    <pivotCache cacheId="2976" r:id="rId23"/>
    <pivotCache cacheId="2981" r:id="rId24"/>
    <pivotCache cacheId="298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4" l="1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I2" i="34"/>
  <c r="J2" i="34" s="1"/>
  <c r="I3" i="34"/>
  <c r="J3" i="34" s="1"/>
  <c r="I4" i="34"/>
  <c r="J4" i="34" s="1"/>
  <c r="I5" i="34"/>
  <c r="J5" i="34" s="1"/>
  <c r="I6" i="34"/>
  <c r="J6" i="34" s="1"/>
  <c r="I7" i="34"/>
  <c r="J7" i="34" s="1"/>
  <c r="I8" i="34"/>
  <c r="J8" i="34" s="1"/>
  <c r="I9" i="34"/>
  <c r="I10" i="34"/>
  <c r="J10" i="34" s="1"/>
  <c r="I11" i="34"/>
  <c r="I12" i="34"/>
  <c r="J12" i="34" s="1"/>
  <c r="I13" i="34"/>
  <c r="J13" i="34" s="1"/>
  <c r="I14" i="34"/>
  <c r="J14" i="34" s="1"/>
  <c r="I15" i="34"/>
  <c r="J15" i="34" s="1"/>
  <c r="I16" i="34"/>
  <c r="J16" i="34" s="1"/>
  <c r="I17" i="34"/>
  <c r="J17" i="34" s="1"/>
  <c r="I18" i="34"/>
  <c r="J18" i="34" s="1"/>
  <c r="I19" i="34"/>
  <c r="J19" i="34" s="1"/>
  <c r="I20" i="34"/>
  <c r="J20" i="34" s="1"/>
  <c r="I21" i="34"/>
  <c r="J21" i="34" s="1"/>
  <c r="I22" i="34"/>
  <c r="J22" i="34" s="1"/>
  <c r="I23" i="34"/>
  <c r="I24" i="34"/>
  <c r="J24" i="34" s="1"/>
  <c r="I25" i="34"/>
  <c r="I26" i="34"/>
  <c r="I27" i="34"/>
  <c r="I28" i="34"/>
  <c r="J28" i="34" s="1"/>
  <c r="I29" i="34"/>
  <c r="J29" i="34" s="1"/>
  <c r="I30" i="34"/>
  <c r="J30" i="34" s="1"/>
  <c r="I31" i="34"/>
  <c r="J31" i="34" s="1"/>
  <c r="I32" i="34"/>
  <c r="J32" i="34" s="1"/>
  <c r="I33" i="34"/>
  <c r="J33" i="34" s="1"/>
  <c r="I34" i="34"/>
  <c r="I35" i="34"/>
  <c r="J35" i="34" s="1"/>
  <c r="I36" i="34"/>
  <c r="J36" i="34" s="1"/>
  <c r="I37" i="34"/>
  <c r="I38" i="34"/>
  <c r="J38" i="34" s="1"/>
  <c r="I39" i="34"/>
  <c r="I40" i="34"/>
  <c r="J40" i="34" s="1"/>
  <c r="I41" i="34"/>
  <c r="I42" i="34"/>
  <c r="J42" i="34" s="1"/>
  <c r="I43" i="34"/>
  <c r="J43" i="34" s="1"/>
  <c r="I44" i="34"/>
  <c r="J44" i="34" s="1"/>
  <c r="I45" i="34"/>
  <c r="J45" i="34" s="1"/>
  <c r="I46" i="34"/>
  <c r="J46" i="34" s="1"/>
  <c r="I47" i="34"/>
  <c r="J47" i="34" s="1"/>
  <c r="I48" i="34"/>
  <c r="I49" i="34"/>
  <c r="I50" i="34"/>
  <c r="I51" i="34"/>
  <c r="I52" i="34"/>
  <c r="I53" i="34"/>
  <c r="I54" i="34"/>
  <c r="I55" i="34"/>
  <c r="J55" i="34" s="1"/>
  <c r="I56" i="34"/>
  <c r="J56" i="34" s="1"/>
  <c r="I57" i="34"/>
  <c r="J57" i="34" s="1"/>
  <c r="I58" i="34"/>
  <c r="J58" i="34" s="1"/>
  <c r="I59" i="34"/>
  <c r="J59" i="34" s="1"/>
  <c r="I60" i="34"/>
  <c r="J60" i="34" s="1"/>
  <c r="I61" i="34"/>
  <c r="J61" i="34" s="1"/>
  <c r="I62" i="34"/>
  <c r="J62" i="34" s="1"/>
  <c r="I63" i="34"/>
  <c r="J63" i="34" s="1"/>
  <c r="I64" i="34"/>
  <c r="I65" i="34"/>
  <c r="J65" i="34" s="1"/>
  <c r="I66" i="34"/>
  <c r="I67" i="34"/>
  <c r="I68" i="34"/>
  <c r="I69" i="34"/>
  <c r="J69" i="34" s="1"/>
  <c r="I70" i="34"/>
  <c r="J70" i="34" s="1"/>
  <c r="I71" i="34"/>
  <c r="J71" i="34" s="1"/>
  <c r="I72" i="34"/>
  <c r="J72" i="34" s="1"/>
  <c r="I73" i="34"/>
  <c r="J73" i="34" s="1"/>
  <c r="I74" i="34"/>
  <c r="J74" i="34" s="1"/>
  <c r="I75" i="34"/>
  <c r="J75" i="34" s="1"/>
  <c r="I76" i="34"/>
  <c r="J76" i="34" s="1"/>
  <c r="I77" i="34"/>
  <c r="I78" i="34"/>
  <c r="I79" i="34"/>
  <c r="I80" i="34"/>
  <c r="I81" i="34"/>
  <c r="I82" i="34"/>
  <c r="I83" i="34"/>
  <c r="J83" i="34" s="1"/>
  <c r="I84" i="34"/>
  <c r="J84" i="34" s="1"/>
  <c r="I85" i="34"/>
  <c r="J85" i="34" s="1"/>
  <c r="I86" i="34"/>
  <c r="J86" i="34" s="1"/>
  <c r="I87" i="34"/>
  <c r="J87" i="34" s="1"/>
  <c r="I88" i="34"/>
  <c r="J88" i="34" s="1"/>
  <c r="I89" i="34"/>
  <c r="I90" i="34"/>
  <c r="J90" i="34" s="1"/>
  <c r="I91" i="34"/>
  <c r="J91" i="34" s="1"/>
  <c r="I92" i="34"/>
  <c r="I93" i="34"/>
  <c r="J93" i="34" s="1"/>
  <c r="I94" i="34"/>
  <c r="I95" i="34"/>
  <c r="I96" i="34"/>
  <c r="J96" i="34" s="1"/>
  <c r="I97" i="34"/>
  <c r="J97" i="34" s="1"/>
  <c r="I98" i="34"/>
  <c r="J98" i="34" s="1"/>
  <c r="I99" i="34"/>
  <c r="J99" i="34" s="1"/>
  <c r="I100" i="34"/>
  <c r="J100" i="34" s="1"/>
  <c r="I101" i="34"/>
  <c r="J101" i="34" s="1"/>
  <c r="I102" i="34"/>
  <c r="J102" i="34" s="1"/>
  <c r="I103" i="34"/>
  <c r="J103" i="34" s="1"/>
  <c r="I104" i="34"/>
  <c r="J104" i="34" s="1"/>
  <c r="I105" i="34"/>
  <c r="I106" i="34"/>
  <c r="I107" i="34"/>
  <c r="I108" i="34"/>
  <c r="J108" i="34" s="1"/>
  <c r="I109" i="34"/>
  <c r="J109" i="34" s="1"/>
  <c r="I110" i="34"/>
  <c r="J110" i="34" s="1"/>
  <c r="I111" i="34"/>
  <c r="J111" i="34" s="1"/>
  <c r="I112" i="34"/>
  <c r="J112" i="34" s="1"/>
  <c r="I113" i="34"/>
  <c r="J113" i="34" s="1"/>
  <c r="I114" i="34"/>
  <c r="J114" i="34" s="1"/>
  <c r="I115" i="34"/>
  <c r="J115" i="34" s="1"/>
  <c r="I116" i="34"/>
  <c r="J116" i="34" s="1"/>
  <c r="I117" i="34"/>
  <c r="J117" i="34" s="1"/>
  <c r="I118" i="34"/>
  <c r="I119" i="34"/>
  <c r="I120" i="34"/>
  <c r="I121" i="34"/>
  <c r="I122" i="34"/>
  <c r="I123" i="34"/>
  <c r="I124" i="34"/>
  <c r="I125" i="34"/>
  <c r="I126" i="34"/>
  <c r="J126" i="34" s="1"/>
  <c r="I127" i="34"/>
  <c r="J127" i="34" s="1"/>
  <c r="I128" i="34"/>
  <c r="J128" i="34" s="1"/>
  <c r="I129" i="34"/>
  <c r="J129" i="34" s="1"/>
  <c r="I130" i="34"/>
  <c r="J130" i="34" s="1"/>
  <c r="I131" i="34"/>
  <c r="J131" i="34" s="1"/>
  <c r="I132" i="34"/>
  <c r="I133" i="34"/>
  <c r="I134" i="34"/>
  <c r="I135" i="34"/>
  <c r="I136" i="34"/>
  <c r="I137" i="34"/>
  <c r="J137" i="34" s="1"/>
  <c r="I138" i="34"/>
  <c r="J138" i="34" s="1"/>
  <c r="I139" i="34"/>
  <c r="J139" i="34" s="1"/>
  <c r="I140" i="34"/>
  <c r="J140" i="34" s="1"/>
  <c r="I141" i="34"/>
  <c r="J141" i="34" s="1"/>
  <c r="I142" i="34"/>
  <c r="J142" i="34" s="1"/>
  <c r="I143" i="34"/>
  <c r="J143" i="34" s="1"/>
  <c r="I144" i="34"/>
  <c r="J144" i="34" s="1"/>
  <c r="I145" i="34"/>
  <c r="I146" i="34"/>
  <c r="J146" i="34" s="1"/>
  <c r="I147" i="34"/>
  <c r="I148" i="34"/>
  <c r="I149" i="34"/>
  <c r="I150" i="34"/>
  <c r="I151" i="34"/>
  <c r="I152" i="34"/>
  <c r="I153" i="34"/>
  <c r="I154" i="34"/>
  <c r="J154" i="34" s="1"/>
  <c r="I155" i="34"/>
  <c r="J155" i="34" s="1"/>
  <c r="I156" i="34"/>
  <c r="J156" i="34" s="1"/>
  <c r="I157" i="34"/>
  <c r="J157" i="34" s="1"/>
  <c r="J23" i="34"/>
  <c r="J11" i="34" l="1"/>
  <c r="J39" i="34"/>
  <c r="J34" i="34"/>
  <c r="J9" i="34"/>
  <c r="J25" i="34"/>
  <c r="J37" i="34"/>
  <c r="J95" i="34"/>
  <c r="J94" i="34"/>
  <c r="J120" i="34"/>
  <c r="J41" i="34"/>
  <c r="J27" i="34"/>
  <c r="J119" i="34"/>
  <c r="J118" i="34"/>
  <c r="J82" i="34"/>
  <c r="J151" i="34"/>
  <c r="J136" i="34"/>
  <c r="J79" i="34"/>
  <c r="J92" i="34"/>
  <c r="J78" i="34"/>
  <c r="J64" i="34"/>
  <c r="J152" i="34"/>
  <c r="J134" i="34"/>
  <c r="J147" i="34"/>
  <c r="J54" i="34"/>
  <c r="J49" i="34"/>
  <c r="J53" i="34"/>
  <c r="J150" i="34"/>
  <c r="J135" i="34"/>
  <c r="J107" i="34"/>
  <c r="J148" i="34"/>
  <c r="J106" i="34"/>
  <c r="J51" i="34"/>
  <c r="J81" i="34"/>
  <c r="J149" i="34"/>
  <c r="J133" i="34"/>
  <c r="J68" i="34"/>
  <c r="J153" i="34"/>
  <c r="J80" i="34"/>
  <c r="J67" i="34"/>
  <c r="J125" i="34"/>
  <c r="J124" i="34"/>
  <c r="J26" i="34"/>
  <c r="J123" i="34"/>
  <c r="J122" i="34"/>
  <c r="J121" i="34"/>
  <c r="J105" i="34"/>
  <c r="J77" i="34"/>
  <c r="J52" i="34"/>
  <c r="J66" i="34"/>
  <c r="J48" i="34"/>
  <c r="J132" i="34"/>
  <c r="J50" i="34"/>
  <c r="J145" i="34"/>
  <c r="J89" i="34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M16" i="42"/>
  <c r="N16" i="42" s="1"/>
  <c r="M17" i="42"/>
  <c r="N17" i="42" s="1"/>
  <c r="M18" i="42"/>
  <c r="M19" i="42"/>
  <c r="N19" i="42" s="1"/>
  <c r="M20" i="42"/>
  <c r="N20" i="42" s="1"/>
  <c r="M21" i="42"/>
  <c r="M22" i="42"/>
  <c r="N22" i="42" s="1"/>
  <c r="M23" i="42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M44" i="42"/>
  <c r="M45" i="42"/>
  <c r="N45" i="42" s="1"/>
  <c r="M46" i="42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N55" i="42" s="1"/>
  <c r="M56" i="42"/>
  <c r="N56" i="42" s="1"/>
  <c r="M57" i="42"/>
  <c r="M58" i="42"/>
  <c r="N58" i="42" s="1"/>
  <c r="M59" i="42"/>
  <c r="N59" i="42" s="1"/>
  <c r="M60" i="42"/>
  <c r="M61" i="42"/>
  <c r="N61" i="42" s="1"/>
  <c r="M62" i="42"/>
  <c r="N62" i="42" s="1"/>
  <c r="M63" i="42"/>
  <c r="M64" i="42"/>
  <c r="N64" i="42" s="1"/>
  <c r="M65" i="42"/>
  <c r="M66" i="42"/>
  <c r="M67" i="42"/>
  <c r="M68" i="42"/>
  <c r="M69" i="42"/>
  <c r="N69" i="42" s="1"/>
  <c r="M70" i="42"/>
  <c r="N70" i="42" s="1"/>
  <c r="M71" i="42"/>
  <c r="M72" i="42"/>
  <c r="M73" i="42"/>
  <c r="N73" i="42" s="1"/>
  <c r="M74" i="42"/>
  <c r="M75" i="42"/>
  <c r="N75" i="42" s="1"/>
  <c r="M76" i="42"/>
  <c r="N76" i="42" s="1"/>
  <c r="M77" i="42"/>
  <c r="M78" i="42"/>
  <c r="N78" i="42" s="1"/>
  <c r="M79" i="42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M97" i="42"/>
  <c r="N97" i="42" s="1"/>
  <c r="M98" i="42"/>
  <c r="N98" i="42" s="1"/>
  <c r="M99" i="42"/>
  <c r="M100" i="42"/>
  <c r="N100" i="42" s="1"/>
  <c r="M101" i="42"/>
  <c r="N101" i="42" s="1"/>
  <c r="M102" i="42"/>
  <c r="M103" i="42"/>
  <c r="N103" i="42" s="1"/>
  <c r="M104" i="42"/>
  <c r="N104" i="42" s="1"/>
  <c r="M105" i="42"/>
  <c r="M106" i="42"/>
  <c r="N106" i="42" s="1"/>
  <c r="M107" i="42"/>
  <c r="M108" i="42"/>
  <c r="M109" i="42"/>
  <c r="M110" i="42"/>
  <c r="M111" i="42"/>
  <c r="N111" i="42" s="1"/>
  <c r="M112" i="42"/>
  <c r="N112" i="42" s="1"/>
  <c r="M113" i="42"/>
  <c r="M114" i="42"/>
  <c r="N114" i="42" s="1"/>
  <c r="M115" i="42"/>
  <c r="N115" i="42" s="1"/>
  <c r="M116" i="42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N124" i="42" s="1"/>
  <c r="M125" i="42"/>
  <c r="N125" i="42" s="1"/>
  <c r="M126" i="42"/>
  <c r="N126" i="42" s="1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2" i="42"/>
  <c r="N15" i="42"/>
  <c r="N23" i="42"/>
  <c r="N24" i="42"/>
  <c r="N37" i="42"/>
  <c r="N38" i="42"/>
  <c r="N40" i="42"/>
  <c r="N44" i="42"/>
  <c r="N49" i="42"/>
  <c r="N52" i="42"/>
  <c r="N54" i="42"/>
  <c r="N65" i="42"/>
  <c r="N66" i="42"/>
  <c r="N68" i="42"/>
  <c r="N71" i="42"/>
  <c r="N72" i="42"/>
  <c r="N79" i="42"/>
  <c r="N80" i="42"/>
  <c r="N94" i="42"/>
  <c r="N96" i="42"/>
  <c r="N99" i="42"/>
  <c r="N107" i="42"/>
  <c r="N108" i="42"/>
  <c r="N110" i="42"/>
  <c r="N113" i="42"/>
  <c r="N121" i="42"/>
  <c r="N122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101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53" i="39"/>
  <c r="Q2" i="39"/>
  <c r="Q3" i="39"/>
  <c r="Q4" i="39"/>
  <c r="Q5" i="39"/>
  <c r="Q6" i="39"/>
  <c r="Q7" i="39"/>
  <c r="Q8" i="39"/>
  <c r="Q9" i="39"/>
  <c r="Q10" i="39"/>
  <c r="Q11" i="39"/>
  <c r="Q12" i="39"/>
  <c r="Q13" i="39"/>
  <c r="Q14" i="39"/>
  <c r="U14" i="39" s="1"/>
  <c r="Q15" i="39"/>
  <c r="U15" i="39" s="1"/>
  <c r="Q16" i="39"/>
  <c r="Q17" i="39"/>
  <c r="Q18" i="39"/>
  <c r="U18" i="39" s="1"/>
  <c r="Q19" i="39"/>
  <c r="Q20" i="39"/>
  <c r="Q21" i="39"/>
  <c r="Q22" i="39"/>
  <c r="Q23" i="39"/>
  <c r="Q24" i="39"/>
  <c r="Q25" i="39"/>
  <c r="Q26" i="39"/>
  <c r="Q27" i="39"/>
  <c r="Q28" i="39"/>
  <c r="U28" i="39" s="1"/>
  <c r="Q29" i="39"/>
  <c r="U29" i="39" s="1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U42" i="39" s="1"/>
  <c r="Q43" i="39"/>
  <c r="U43" i="39" s="1"/>
  <c r="Q44" i="39"/>
  <c r="Q45" i="39"/>
  <c r="Q46" i="39"/>
  <c r="Q47" i="39"/>
  <c r="Q48" i="39"/>
  <c r="Q49" i="39"/>
  <c r="Q50" i="39"/>
  <c r="Q51" i="39"/>
  <c r="Q52" i="39"/>
  <c r="Q53" i="39"/>
  <c r="Q54" i="39"/>
  <c r="Q55" i="39"/>
  <c r="Q56" i="39"/>
  <c r="U56" i="39" s="1"/>
  <c r="Q57" i="39"/>
  <c r="U57" i="39" s="1"/>
  <c r="Q58" i="39"/>
  <c r="Q59" i="39"/>
  <c r="Q60" i="39"/>
  <c r="U60" i="39" s="1"/>
  <c r="Q61" i="39"/>
  <c r="Q62" i="39"/>
  <c r="Q63" i="39"/>
  <c r="Q64" i="39"/>
  <c r="Q65" i="39"/>
  <c r="Q66" i="39"/>
  <c r="Q67" i="39"/>
  <c r="Q68" i="39"/>
  <c r="Q69" i="39"/>
  <c r="Q70" i="39"/>
  <c r="U70" i="39" s="1"/>
  <c r="Q71" i="39"/>
  <c r="U71" i="39" s="1"/>
  <c r="Q72" i="39"/>
  <c r="Q73" i="39"/>
  <c r="Q74" i="39"/>
  <c r="Q75" i="39"/>
  <c r="Q76" i="39"/>
  <c r="Q77" i="39"/>
  <c r="Q78" i="39"/>
  <c r="Q79" i="39"/>
  <c r="Q80" i="39"/>
  <c r="Q81" i="39"/>
  <c r="Q82" i="39"/>
  <c r="Q83" i="39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U98" i="39" s="1"/>
  <c r="Q99" i="39"/>
  <c r="U99" i="39" s="1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Q111" i="39"/>
  <c r="Q112" i="39"/>
  <c r="U112" i="39" s="1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Q125" i="39"/>
  <c r="Q126" i="39"/>
  <c r="U126" i="39" s="1"/>
  <c r="Q127" i="39"/>
  <c r="U127" i="39" s="1"/>
  <c r="Q128" i="39"/>
  <c r="Q129" i="39"/>
  <c r="Q130" i="39"/>
  <c r="U130" i="39" s="1"/>
  <c r="Q131" i="39"/>
  <c r="Q132" i="39"/>
  <c r="Q133" i="39"/>
  <c r="Q134" i="39"/>
  <c r="Q135" i="39"/>
  <c r="Q136" i="39"/>
  <c r="Q137" i="39"/>
  <c r="Q138" i="39"/>
  <c r="Q139" i="39"/>
  <c r="Q140" i="39"/>
  <c r="U140" i="39" s="1"/>
  <c r="Q141" i="39"/>
  <c r="U141" i="39" s="1"/>
  <c r="Q142" i="39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Q168" i="39"/>
  <c r="U168" i="39" s="1"/>
  <c r="Q169" i="39"/>
  <c r="U169" i="39" s="1"/>
  <c r="Q170" i="39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U182" i="39" s="1"/>
  <c r="Q183" i="39"/>
  <c r="U183" i="39" s="1"/>
  <c r="Q184" i="39"/>
  <c r="Q185" i="39"/>
  <c r="Q186" i="39"/>
  <c r="Q187" i="39"/>
  <c r="U187" i="39" s="1"/>
  <c r="Q188" i="39"/>
  <c r="Q189" i="39"/>
  <c r="Q190" i="39"/>
  <c r="Q191" i="39"/>
  <c r="Q192" i="39"/>
  <c r="Q193" i="39"/>
  <c r="Q194" i="39"/>
  <c r="Q195" i="39"/>
  <c r="Q196" i="39"/>
  <c r="U196" i="39" s="1"/>
  <c r="Q197" i="39"/>
  <c r="U197" i="39" s="1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Q210" i="39"/>
  <c r="U210" i="39" s="1"/>
  <c r="Q211" i="39"/>
  <c r="U211" i="39" s="1"/>
  <c r="Q212" i="39"/>
  <c r="Q213" i="39"/>
  <c r="Q214" i="39"/>
  <c r="U214" i="39" s="1"/>
  <c r="Q215" i="39"/>
  <c r="Q216" i="39"/>
  <c r="Q217" i="39"/>
  <c r="Q218" i="39"/>
  <c r="Q219" i="39"/>
  <c r="Q220" i="39"/>
  <c r="Q221" i="39"/>
  <c r="Q222" i="39"/>
  <c r="Q223" i="39"/>
  <c r="Q224" i="39"/>
  <c r="U224" i="39" s="1"/>
  <c r="Q225" i="39"/>
  <c r="U225" i="39" s="1"/>
  <c r="Q226" i="39"/>
  <c r="Q227" i="39"/>
  <c r="Q228" i="39"/>
  <c r="Q229" i="39"/>
  <c r="Q230" i="39"/>
  <c r="Q231" i="39"/>
  <c r="Q232" i="39"/>
  <c r="Q233" i="39"/>
  <c r="Q234" i="39"/>
  <c r="Q235" i="39"/>
  <c r="Q236" i="39"/>
  <c r="Q237" i="39"/>
  <c r="Q238" i="39"/>
  <c r="U238" i="39" s="1"/>
  <c r="Q239" i="39"/>
  <c r="U239" i="39" s="1"/>
  <c r="Q240" i="39"/>
  <c r="Q241" i="39"/>
  <c r="Q242" i="39"/>
  <c r="Q243" i="39"/>
  <c r="Q244" i="39"/>
  <c r="Q245" i="39"/>
  <c r="Q246" i="39"/>
  <c r="Q247" i="39"/>
  <c r="Q248" i="39"/>
  <c r="Q249" i="39"/>
  <c r="Q250" i="39"/>
  <c r="Q251" i="39"/>
  <c r="Q252" i="39"/>
  <c r="U252" i="39" s="1"/>
  <c r="Q253" i="39"/>
  <c r="U253" i="39" s="1"/>
  <c r="Q254" i="39"/>
  <c r="Q255" i="39"/>
  <c r="Q256" i="39"/>
  <c r="U256" i="39" s="1"/>
  <c r="Q257" i="39"/>
  <c r="Q258" i="39"/>
  <c r="Q259" i="39"/>
  <c r="Q260" i="39"/>
  <c r="Q261" i="39"/>
  <c r="Q262" i="39"/>
  <c r="Q263" i="39"/>
  <c r="Q264" i="39"/>
  <c r="Q265" i="39"/>
  <c r="Q266" i="39"/>
  <c r="U266" i="39" s="1"/>
  <c r="Q267" i="39"/>
  <c r="U267" i="39" s="1"/>
  <c r="Q268" i="39"/>
  <c r="Q269" i="39"/>
  <c r="Q270" i="39"/>
  <c r="Q271" i="39"/>
  <c r="Q272" i="39"/>
  <c r="Q273" i="39"/>
  <c r="Q274" i="39"/>
  <c r="Q275" i="39"/>
  <c r="Q276" i="39"/>
  <c r="Q277" i="39"/>
  <c r="Q278" i="39"/>
  <c r="Q279" i="39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Q294" i="39"/>
  <c r="U294" i="39" s="1"/>
  <c r="Q295" i="39"/>
  <c r="U295" i="39" s="1"/>
  <c r="Q296" i="39"/>
  <c r="Q297" i="39"/>
  <c r="Q298" i="39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Q322" i="39"/>
  <c r="U322" i="39" s="1"/>
  <c r="Q323" i="39"/>
  <c r="U323" i="39" s="1"/>
  <c r="Q324" i="39"/>
  <c r="Q325" i="39"/>
  <c r="Q326" i="39"/>
  <c r="U326" i="39" s="1"/>
  <c r="Q327" i="39"/>
  <c r="Q328" i="39"/>
  <c r="Q329" i="39"/>
  <c r="Q330" i="39"/>
  <c r="Q331" i="39"/>
  <c r="Q332" i="39"/>
  <c r="Q333" i="39"/>
  <c r="Q334" i="39"/>
  <c r="Q335" i="39"/>
  <c r="Q336" i="39"/>
  <c r="U336" i="39" s="1"/>
  <c r="Q337" i="39"/>
  <c r="U337" i="39" s="1"/>
  <c r="Q338" i="39"/>
  <c r="Q339" i="39"/>
  <c r="U339" i="39" s="1"/>
  <c r="Q340" i="39"/>
  <c r="Q341" i="39"/>
  <c r="Q342" i="39"/>
  <c r="Q343" i="39"/>
  <c r="Q344" i="39"/>
  <c r="Q345" i="39"/>
  <c r="Q346" i="39"/>
  <c r="Q347" i="39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U364" i="39" s="1"/>
  <c r="Q365" i="39"/>
  <c r="U365" i="39" s="1"/>
  <c r="Q366" i="39"/>
  <c r="Q367" i="39"/>
  <c r="Q368" i="39"/>
  <c r="Q369" i="39"/>
  <c r="Q370" i="39"/>
  <c r="Q371" i="39"/>
  <c r="Q372" i="39"/>
  <c r="Q373" i="39"/>
  <c r="Q374" i="39"/>
  <c r="Q375" i="39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U392" i="39" s="1"/>
  <c r="Q393" i="39"/>
  <c r="U393" i="39" s="1"/>
  <c r="Q394" i="39"/>
  <c r="Q395" i="39"/>
  <c r="U395" i="39" s="1"/>
  <c r="Q396" i="39"/>
  <c r="Q397" i="39"/>
  <c r="Q398" i="39"/>
  <c r="Q399" i="39"/>
  <c r="Q400" i="39"/>
  <c r="Q401" i="39"/>
  <c r="Q402" i="39"/>
  <c r="Q403" i="39"/>
  <c r="Q404" i="39"/>
  <c r="Q405" i="39"/>
  <c r="Q406" i="39"/>
  <c r="U406" i="39" s="1"/>
  <c r="Q407" i="39"/>
  <c r="U407" i="39" s="1"/>
  <c r="Q408" i="39"/>
  <c r="Q409" i="39"/>
  <c r="Q410" i="39"/>
  <c r="Q411" i="39"/>
  <c r="Q412" i="39"/>
  <c r="Q413" i="39"/>
  <c r="Q414" i="39"/>
  <c r="Q415" i="39"/>
  <c r="Q416" i="39"/>
  <c r="Q417" i="39"/>
  <c r="Q418" i="39"/>
  <c r="Q419" i="39"/>
  <c r="Q420" i="39"/>
  <c r="U420" i="39" s="1"/>
  <c r="Q421" i="39"/>
  <c r="U421" i="39" s="1"/>
  <c r="Q422" i="39"/>
  <c r="Q423" i="39"/>
  <c r="Q424" i="39"/>
  <c r="Q425" i="39"/>
  <c r="Q426" i="39"/>
  <c r="Q427" i="39"/>
  <c r="Q428" i="39"/>
  <c r="Q429" i="39"/>
  <c r="Q430" i="39"/>
  <c r="Q431" i="39"/>
  <c r="Q432" i="39"/>
  <c r="Q433" i="39"/>
  <c r="Q434" i="39"/>
  <c r="U434" i="39" s="1"/>
  <c r="Q435" i="39"/>
  <c r="U435" i="39" s="1"/>
  <c r="Q436" i="39"/>
  <c r="Q437" i="39"/>
  <c r="Q438" i="39"/>
  <c r="Q439" i="39"/>
  <c r="Q440" i="39"/>
  <c r="Q441" i="39"/>
  <c r="Q442" i="39"/>
  <c r="Q443" i="39"/>
  <c r="Q444" i="39"/>
  <c r="Q445" i="39"/>
  <c r="Q446" i="39"/>
  <c r="Q447" i="39"/>
  <c r="Q448" i="39"/>
  <c r="U448" i="39" s="1"/>
  <c r="Q449" i="39"/>
  <c r="U449" i="39" s="1"/>
  <c r="Q450" i="39"/>
  <c r="Q451" i="39"/>
  <c r="U451" i="39" s="1"/>
  <c r="Q452" i="39"/>
  <c r="U452" i="39" s="1"/>
  <c r="Q453" i="39"/>
  <c r="Q454" i="39"/>
  <c r="Q455" i="39"/>
  <c r="Q456" i="39"/>
  <c r="Q457" i="39"/>
  <c r="Q458" i="39"/>
  <c r="Q459" i="39"/>
  <c r="Q460" i="39"/>
  <c r="Q461" i="39"/>
  <c r="Q462" i="39"/>
  <c r="U462" i="39" s="1"/>
  <c r="Q463" i="39"/>
  <c r="U463" i="39" s="1"/>
  <c r="Q464" i="39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U41" i="39" s="1"/>
  <c r="S42" i="39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S71" i="39"/>
  <c r="S72" i="39"/>
  <c r="S73" i="39"/>
  <c r="S74" i="39"/>
  <c r="S75" i="39"/>
  <c r="U75" i="39" s="1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S100" i="39"/>
  <c r="S101" i="39"/>
  <c r="S102" i="39"/>
  <c r="S103" i="39"/>
  <c r="U103" i="39" s="1"/>
  <c r="S104" i="39"/>
  <c r="S105" i="39"/>
  <c r="S106" i="39"/>
  <c r="S107" i="39"/>
  <c r="S108" i="39"/>
  <c r="S109" i="39"/>
  <c r="S110" i="39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U124" i="39" s="1"/>
  <c r="S125" i="39"/>
  <c r="U125" i="39" s="1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S156" i="39"/>
  <c r="S157" i="39"/>
  <c r="S158" i="39"/>
  <c r="S159" i="39"/>
  <c r="U159" i="39" s="1"/>
  <c r="S160" i="39"/>
  <c r="S161" i="39"/>
  <c r="S162" i="39"/>
  <c r="S163" i="39"/>
  <c r="S164" i="39"/>
  <c r="S165" i="39"/>
  <c r="S166" i="39"/>
  <c r="S167" i="39"/>
  <c r="S168" i="39"/>
  <c r="S169" i="39"/>
  <c r="S170" i="39"/>
  <c r="U170" i="39" s="1"/>
  <c r="S171" i="39"/>
  <c r="S172" i="39"/>
  <c r="S173" i="39"/>
  <c r="U173" i="39" s="1"/>
  <c r="S174" i="39"/>
  <c r="S175" i="39"/>
  <c r="S176" i="39"/>
  <c r="S177" i="39"/>
  <c r="S178" i="39"/>
  <c r="S179" i="39"/>
  <c r="S180" i="39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U201" i="39" s="1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U235" i="39" s="1"/>
  <c r="S236" i="39"/>
  <c r="U236" i="39" s="1"/>
  <c r="S237" i="39"/>
  <c r="U237" i="39" s="1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U254" i="39" s="1"/>
  <c r="S255" i="39"/>
  <c r="S256" i="39"/>
  <c r="S257" i="39"/>
  <c r="U257" i="39" s="1"/>
  <c r="S258" i="39"/>
  <c r="S259" i="39"/>
  <c r="S260" i="39"/>
  <c r="S261" i="39"/>
  <c r="S262" i="39"/>
  <c r="S263" i="39"/>
  <c r="S264" i="39"/>
  <c r="S265" i="39"/>
  <c r="U265" i="39" s="1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U282" i="39" s="1"/>
  <c r="S283" i="39"/>
  <c r="S284" i="39"/>
  <c r="S285" i="39"/>
  <c r="U285" i="39" s="1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U310" i="39" s="1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U327" i="39" s="1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U366" i="39" s="1"/>
  <c r="S367" i="39"/>
  <c r="S368" i="39"/>
  <c r="S369" i="39"/>
  <c r="U369" i="39" s="1"/>
  <c r="S370" i="39"/>
  <c r="S371" i="39"/>
  <c r="S372" i="39"/>
  <c r="S373" i="39"/>
  <c r="S374" i="39"/>
  <c r="S375" i="39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U447" i="39" s="1"/>
  <c r="S448" i="39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S463" i="39"/>
  <c r="S464" i="39"/>
  <c r="S465" i="39"/>
  <c r="S466" i="39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5" i="39"/>
  <c r="U16" i="39"/>
  <c r="U30" i="39"/>
  <c r="U31" i="39"/>
  <c r="U32" i="39"/>
  <c r="U33" i="39"/>
  <c r="U46" i="39"/>
  <c r="U58" i="39"/>
  <c r="U59" i="39"/>
  <c r="U72" i="39"/>
  <c r="U73" i="39"/>
  <c r="U74" i="39"/>
  <c r="U86" i="39"/>
  <c r="U88" i="39"/>
  <c r="U89" i="39"/>
  <c r="U100" i="39"/>
  <c r="U102" i="39"/>
  <c r="U114" i="39"/>
  <c r="U115" i="39"/>
  <c r="U116" i="39"/>
  <c r="U117" i="39"/>
  <c r="U128" i="39"/>
  <c r="U142" i="39"/>
  <c r="U143" i="39"/>
  <c r="U144" i="39"/>
  <c r="U145" i="39"/>
  <c r="U156" i="39"/>
  <c r="U157" i="39"/>
  <c r="U158" i="39"/>
  <c r="U171" i="39"/>
  <c r="U184" i="39"/>
  <c r="U185" i="39"/>
  <c r="U186" i="39"/>
  <c r="U198" i="39"/>
  <c r="U199" i="39"/>
  <c r="U200" i="39"/>
  <c r="U212" i="39"/>
  <c r="U226" i="39"/>
  <c r="U227" i="39"/>
  <c r="U228" i="39"/>
  <c r="U242" i="39"/>
  <c r="U255" i="39"/>
  <c r="U268" i="39"/>
  <c r="U269" i="39"/>
  <c r="U270" i="39"/>
  <c r="U284" i="39"/>
  <c r="U296" i="39"/>
  <c r="U297" i="39"/>
  <c r="U298" i="39"/>
  <c r="U311" i="39"/>
  <c r="U312" i="39"/>
  <c r="U324" i="39"/>
  <c r="U338" i="39"/>
  <c r="U340" i="39"/>
  <c r="U352" i="39"/>
  <c r="U353" i="39"/>
  <c r="U354" i="39"/>
  <c r="U355" i="39"/>
  <c r="U361" i="39"/>
  <c r="U362" i="39"/>
  <c r="U367" i="39"/>
  <c r="U380" i="39"/>
  <c r="U381" i="39"/>
  <c r="U382" i="39"/>
  <c r="U383" i="39"/>
  <c r="U394" i="39"/>
  <c r="U396" i="39"/>
  <c r="U397" i="39"/>
  <c r="U408" i="39"/>
  <c r="U410" i="39"/>
  <c r="U423" i="39"/>
  <c r="U424" i="39"/>
  <c r="U425" i="39"/>
  <c r="U438" i="39"/>
  <c r="U439" i="39"/>
  <c r="U450" i="39"/>
  <c r="U464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C466" i="20"/>
  <c r="AC488" i="20"/>
  <c r="AC511" i="20"/>
  <c r="AC546" i="20"/>
  <c r="AC547" i="20"/>
  <c r="AC562" i="20"/>
  <c r="AC572" i="20"/>
  <c r="AC603" i="20"/>
  <c r="AC626" i="20"/>
  <c r="AC638" i="20"/>
  <c r="AC640" i="20"/>
  <c r="AC644" i="20"/>
  <c r="AC670" i="20"/>
  <c r="AC674" i="20"/>
  <c r="AC731" i="20"/>
  <c r="AC758" i="20"/>
  <c r="AC777" i="20"/>
  <c r="AC778" i="20"/>
  <c r="AC781" i="20"/>
  <c r="AC786" i="20"/>
  <c r="AC811" i="20"/>
  <c r="AC829" i="20"/>
  <c r="AC832" i="20"/>
  <c r="AC833" i="20"/>
  <c r="AC844" i="20"/>
  <c r="AC858" i="20"/>
  <c r="AC860" i="20"/>
  <c r="AC875" i="20"/>
  <c r="AC883" i="20"/>
  <c r="AC895" i="20"/>
  <c r="AC900" i="20"/>
  <c r="AC939" i="20"/>
  <c r="AC949" i="20"/>
  <c r="AC951" i="20"/>
  <c r="AC963" i="20"/>
  <c r="AC971" i="20"/>
  <c r="AC972" i="20"/>
  <c r="AC979" i="20"/>
  <c r="AC1003" i="20"/>
  <c r="AC1016" i="20"/>
  <c r="AC1017" i="20"/>
  <c r="AC1019" i="20"/>
  <c r="AC1025" i="20"/>
  <c r="AC1055" i="20"/>
  <c r="AC1057" i="20"/>
  <c r="AC106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4" i="20"/>
  <c r="AC1111" i="20"/>
  <c r="AC1127" i="20"/>
  <c r="AC1128" i="20"/>
  <c r="AC1146" i="20"/>
  <c r="AC1159" i="20"/>
  <c r="AC1167" i="20"/>
  <c r="AC1173" i="20"/>
  <c r="AC1184" i="20"/>
  <c r="AC1190" i="20"/>
  <c r="AC1191" i="20"/>
  <c r="AC1199" i="20"/>
  <c r="AC1201" i="20"/>
  <c r="AC1204" i="20"/>
  <c r="AC1217" i="20"/>
  <c r="AC1226" i="20"/>
  <c r="AC1234" i="20"/>
  <c r="AC1236" i="20"/>
  <c r="AC1239" i="20"/>
  <c r="AC1258" i="20"/>
  <c r="AC1262" i="20"/>
  <c r="AC1263" i="20"/>
  <c r="AC1267" i="20"/>
  <c r="AC1276" i="20"/>
  <c r="AC1305" i="20"/>
  <c r="AC1306" i="20"/>
  <c r="AC1309" i="20"/>
  <c r="AC1321" i="20"/>
  <c r="AC1343" i="20"/>
  <c r="AC1360" i="20"/>
  <c r="AC1367" i="20"/>
  <c r="AC1369" i="20"/>
  <c r="AC1373" i="20"/>
  <c r="AC1399" i="20"/>
  <c r="AC1409" i="20"/>
  <c r="AC1410" i="20"/>
  <c r="AC1418" i="20"/>
  <c r="AC1419" i="20"/>
  <c r="AC1422" i="20"/>
  <c r="AC1424" i="20"/>
  <c r="AC1445" i="20"/>
  <c r="AC1450" i="20"/>
  <c r="AC1457" i="20"/>
  <c r="AC1461" i="20"/>
  <c r="AC1462" i="20"/>
  <c r="AC1492" i="20"/>
  <c r="AC1499" i="20"/>
  <c r="AC1500" i="20"/>
  <c r="AC1501" i="20"/>
  <c r="AC1516" i="20"/>
  <c r="AC1517" i="20"/>
  <c r="AC1534" i="20"/>
  <c r="AC1535" i="20"/>
  <c r="AC1543" i="20"/>
  <c r="AC1544" i="20"/>
  <c r="AC1578" i="20"/>
  <c r="AC1586" i="20"/>
  <c r="AC1594" i="20"/>
  <c r="AC1606" i="20"/>
  <c r="AC1609" i="20"/>
  <c r="AC1615" i="20"/>
  <c r="AC1617" i="20"/>
  <c r="AC1657" i="20"/>
  <c r="AC1659" i="20"/>
  <c r="AC1661" i="20"/>
  <c r="AC1671" i="20"/>
  <c r="AC1672" i="20"/>
  <c r="AC1673" i="20"/>
  <c r="AC1684" i="20"/>
  <c r="AC1694" i="20"/>
  <c r="AC1696" i="20"/>
  <c r="AC1697" i="20"/>
  <c r="AC1698" i="20"/>
  <c r="AC1702" i="20"/>
  <c r="AC1705" i="20"/>
  <c r="AC1717" i="20"/>
  <c r="AC1718" i="20"/>
  <c r="AC1733" i="20"/>
  <c r="AC1735" i="20"/>
  <c r="AC1740" i="20"/>
  <c r="AC1782" i="20"/>
  <c r="AC1797" i="20"/>
  <c r="AC1799" i="20"/>
  <c r="AC1821" i="20"/>
  <c r="AC1871" i="20"/>
  <c r="AC1880" i="20"/>
  <c r="AC1895" i="20"/>
  <c r="AC1900" i="20"/>
  <c r="AC1923" i="20"/>
  <c r="AC1924" i="20"/>
  <c r="AC1940" i="20"/>
  <c r="AC1956" i="20"/>
  <c r="AC1957" i="20"/>
  <c r="AC1959" i="20"/>
  <c r="AC1960" i="20"/>
  <c r="AC1963" i="20"/>
  <c r="AC1965" i="20"/>
  <c r="AC1966" i="20"/>
  <c r="AC1974" i="20"/>
  <c r="AC1975" i="20"/>
  <c r="AC1993" i="20"/>
  <c r="AC2001" i="20"/>
  <c r="AC2002" i="20"/>
  <c r="AC2011" i="20"/>
  <c r="AC2014" i="20"/>
  <c r="AC2023" i="20"/>
  <c r="AC2044" i="20"/>
  <c r="AC2047" i="20"/>
  <c r="AC2076" i="20"/>
  <c r="AC2084" i="20"/>
  <c r="AC2092" i="20"/>
  <c r="AC2135" i="20"/>
  <c r="AC2157" i="20"/>
  <c r="AC2163" i="20"/>
  <c r="AC2166" i="20"/>
  <c r="AC2170" i="20"/>
  <c r="AC2171" i="20"/>
  <c r="AC2176" i="20"/>
  <c r="AC2178" i="20"/>
  <c r="AC2184" i="20"/>
  <c r="AC2198" i="20"/>
  <c r="AC2210" i="20"/>
  <c r="AC2221" i="20"/>
  <c r="AC2223" i="20"/>
  <c r="AC2224" i="20"/>
  <c r="AC2243" i="20"/>
  <c r="AC2244" i="20"/>
  <c r="AC2255" i="20"/>
  <c r="AC2256" i="20"/>
  <c r="AC2261" i="20"/>
  <c r="AC2262" i="20"/>
  <c r="AC2274" i="20"/>
  <c r="AC2275" i="20"/>
  <c r="AC2286" i="20"/>
  <c r="AC2297" i="20"/>
  <c r="AC2300" i="20"/>
  <c r="AC2314" i="20"/>
  <c r="AC2317" i="20"/>
  <c r="AC2327" i="20"/>
  <c r="AC2328" i="20"/>
  <c r="AC2338" i="20"/>
  <c r="AC2345" i="20"/>
  <c r="AC2362" i="20"/>
  <c r="AC2364" i="20"/>
  <c r="AC2371" i="20"/>
  <c r="AC2379" i="20"/>
  <c r="AC2388" i="20"/>
  <c r="AC2395" i="20"/>
  <c r="AC2396" i="20"/>
  <c r="AC2397" i="20"/>
  <c r="AC2406" i="20"/>
  <c r="AC2407" i="20"/>
  <c r="AC2418" i="20"/>
  <c r="AC2420" i="20"/>
  <c r="AC2421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J80" i="10"/>
  <c r="J44" i="10"/>
  <c r="J161" i="10"/>
  <c r="J61" i="10"/>
  <c r="J79" i="10"/>
  <c r="J50" i="10"/>
  <c r="J78" i="10"/>
  <c r="J37" i="10"/>
  <c r="J77" i="10"/>
  <c r="J156" i="10"/>
  <c r="J72" i="10"/>
  <c r="J54" i="10"/>
  <c r="J145" i="10"/>
  <c r="J73" i="10"/>
  <c r="J81" i="10"/>
  <c r="J59" i="10"/>
  <c r="J170" i="10"/>
  <c r="J110" i="10"/>
  <c r="J123" i="10"/>
  <c r="J39" i="10"/>
  <c r="J121" i="10"/>
  <c r="J119" i="10"/>
  <c r="J154" i="10"/>
  <c r="J2" i="10"/>
  <c r="J3" i="10"/>
  <c r="J147" i="10"/>
  <c r="J151" i="10"/>
  <c r="J4" i="10"/>
  <c r="J172" i="10"/>
  <c r="J71" i="10"/>
  <c r="J52" i="10"/>
  <c r="J34" i="10"/>
  <c r="J122" i="10"/>
  <c r="J60" i="10"/>
  <c r="J165" i="10"/>
  <c r="J150" i="10"/>
  <c r="J65" i="10"/>
  <c r="J67" i="10"/>
  <c r="J5" i="10"/>
  <c r="J31" i="10"/>
  <c r="J146" i="10"/>
  <c r="J140" i="10"/>
  <c r="J128" i="10"/>
  <c r="J69" i="10"/>
  <c r="J45" i="10"/>
  <c r="J68" i="10"/>
  <c r="J82" i="10"/>
  <c r="J62" i="10"/>
  <c r="J6" i="10"/>
  <c r="J7" i="10"/>
  <c r="J8" i="10"/>
  <c r="J9" i="10"/>
  <c r="J10" i="10"/>
  <c r="J11" i="10"/>
  <c r="J12" i="10"/>
  <c r="J13" i="10"/>
  <c r="J96" i="10"/>
  <c r="J94" i="10"/>
  <c r="J49" i="10"/>
  <c r="J173" i="10"/>
  <c r="J47" i="10"/>
  <c r="J142" i="10"/>
  <c r="J84" i="10"/>
  <c r="J14" i="10"/>
  <c r="J15" i="10"/>
  <c r="J16" i="10"/>
  <c r="J76" i="10"/>
  <c r="J85" i="10"/>
  <c r="J74" i="10"/>
  <c r="J58" i="10"/>
  <c r="J86" i="10"/>
  <c r="J17" i="10"/>
  <c r="J18" i="10"/>
  <c r="J105" i="10"/>
  <c r="J19" i="10"/>
  <c r="J115" i="10"/>
  <c r="J111" i="10"/>
  <c r="J124" i="10"/>
  <c r="J89" i="10"/>
  <c r="J125" i="10"/>
  <c r="J64" i="10"/>
  <c r="J66" i="10"/>
  <c r="J83" i="10"/>
  <c r="J95" i="10"/>
  <c r="J88" i="10"/>
  <c r="J20" i="10"/>
  <c r="J21" i="10"/>
  <c r="J33" i="10"/>
  <c r="J36" i="10"/>
  <c r="J92" i="10"/>
  <c r="J22" i="10"/>
  <c r="J171" i="10"/>
  <c r="J51" i="10"/>
  <c r="J32" i="10"/>
  <c r="J117" i="10"/>
  <c r="J87" i="10"/>
  <c r="J103" i="10"/>
  <c r="J63" i="10"/>
  <c r="J57" i="10"/>
  <c r="J23" i="10"/>
  <c r="J24" i="10"/>
  <c r="J166" i="10"/>
  <c r="J93" i="10"/>
  <c r="J55" i="10"/>
  <c r="J164" i="10"/>
  <c r="J107" i="10"/>
  <c r="J157" i="10"/>
  <c r="J158" i="10"/>
  <c r="J25" i="10"/>
  <c r="J90" i="10"/>
  <c r="J56" i="10"/>
  <c r="J97" i="10"/>
  <c r="J35" i="10"/>
  <c r="J109" i="10"/>
  <c r="J149" i="10"/>
  <c r="J174" i="10"/>
  <c r="J26" i="10"/>
  <c r="J175" i="10"/>
  <c r="J176" i="10"/>
  <c r="J38" i="10"/>
  <c r="J177" i="10"/>
  <c r="J98" i="10"/>
  <c r="J99" i="10"/>
  <c r="J100" i="10"/>
  <c r="J178" i="10"/>
  <c r="J48" i="10"/>
  <c r="J179" i="10"/>
  <c r="J152" i="10"/>
  <c r="J43" i="10"/>
  <c r="J167" i="10"/>
  <c r="J153" i="10"/>
  <c r="J143" i="10"/>
  <c r="J126" i="10"/>
  <c r="J129" i="10"/>
  <c r="J130" i="10"/>
  <c r="J131" i="10"/>
  <c r="J168" i="10"/>
  <c r="J132" i="10"/>
  <c r="J133" i="10"/>
  <c r="J134" i="10"/>
  <c r="J141" i="10"/>
  <c r="J102" i="10"/>
  <c r="J135" i="10"/>
  <c r="J112" i="10"/>
  <c r="J144" i="10"/>
  <c r="J113" i="10"/>
  <c r="J108" i="10"/>
  <c r="J136" i="10"/>
  <c r="J137" i="10"/>
  <c r="J180" i="10"/>
  <c r="J127" i="10"/>
  <c r="J181" i="10"/>
  <c r="J41" i="10"/>
  <c r="J40" i="10"/>
  <c r="J106" i="10"/>
  <c r="J139" i="10"/>
  <c r="J75" i="10"/>
  <c r="J169" i="10"/>
  <c r="J182" i="10"/>
  <c r="J162" i="10"/>
  <c r="J155" i="10"/>
  <c r="J42" i="10"/>
  <c r="J70" i="10"/>
  <c r="J27" i="10"/>
  <c r="J28" i="10"/>
  <c r="J29" i="10"/>
  <c r="J30" i="10"/>
  <c r="J183" i="10"/>
  <c r="J159" i="10"/>
  <c r="J120" i="10"/>
  <c r="J116" i="10"/>
  <c r="J101" i="10"/>
  <c r="J118" i="10"/>
  <c r="J114" i="10"/>
  <c r="J53" i="10"/>
  <c r="J91" i="10"/>
  <c r="J46" i="10"/>
  <c r="J184" i="10"/>
  <c r="J185" i="10"/>
  <c r="J104" i="10"/>
  <c r="J163" i="10"/>
  <c r="J148" i="10"/>
  <c r="J138" i="10"/>
  <c r="J186" i="10"/>
  <c r="J187" i="10"/>
  <c r="J160" i="10"/>
  <c r="J188" i="10"/>
  <c r="J189" i="10"/>
  <c r="J190" i="10"/>
  <c r="J191" i="10"/>
  <c r="K80" i="10"/>
  <c r="AC2100" i="20" s="1"/>
  <c r="K44" i="10"/>
  <c r="K161" i="10"/>
  <c r="K61" i="10"/>
  <c r="AC1482" i="20" s="1"/>
  <c r="K79" i="10"/>
  <c r="AC2231" i="20" s="1"/>
  <c r="K50" i="10"/>
  <c r="AC2254" i="20" s="1"/>
  <c r="K78" i="10"/>
  <c r="AC1040" i="20" s="1"/>
  <c r="K37" i="10"/>
  <c r="AC1380" i="20" s="1"/>
  <c r="K77" i="10"/>
  <c r="AC2413" i="20" s="1"/>
  <c r="K156" i="10"/>
  <c r="K72" i="10"/>
  <c r="AC1592" i="20" s="1"/>
  <c r="K54" i="10"/>
  <c r="AC2387" i="20" s="1"/>
  <c r="K145" i="10"/>
  <c r="AC2295" i="20" s="1"/>
  <c r="K73" i="10"/>
  <c r="AC1756" i="20" s="1"/>
  <c r="K81" i="10"/>
  <c r="AC2284" i="20" s="1"/>
  <c r="K59" i="10"/>
  <c r="AC1805" i="20" s="1"/>
  <c r="AC23" i="20"/>
  <c r="K170" i="10"/>
  <c r="K110" i="10"/>
  <c r="AC2360" i="20" s="1"/>
  <c r="AC26" i="20"/>
  <c r="AC27" i="20"/>
  <c r="K123" i="10"/>
  <c r="K39" i="10"/>
  <c r="AC1216" i="20" s="1"/>
  <c r="AC30" i="20"/>
  <c r="K121" i="10"/>
  <c r="K119" i="10"/>
  <c r="AC33" i="20" s="1"/>
  <c r="K154" i="10"/>
  <c r="AC1685" i="20" s="1"/>
  <c r="K2" i="10"/>
  <c r="AC2225" i="20" s="1"/>
  <c r="K3" i="10"/>
  <c r="AC2226" i="20" s="1"/>
  <c r="AC37" i="20"/>
  <c r="AC38" i="20"/>
  <c r="AC39" i="20"/>
  <c r="K147" i="10"/>
  <c r="K151" i="10"/>
  <c r="AC1981" i="20" s="1"/>
  <c r="K4" i="10"/>
  <c r="AC2090" i="20" s="1"/>
  <c r="K172" i="10"/>
  <c r="AC43" i="20" s="1"/>
  <c r="AC44" i="20"/>
  <c r="AC45" i="20"/>
  <c r="AC46" i="20"/>
  <c r="K71" i="10"/>
  <c r="K52" i="10"/>
  <c r="AC1512" i="20" s="1"/>
  <c r="K34" i="10"/>
  <c r="AC1179" i="20" s="1"/>
  <c r="K122" i="10"/>
  <c r="AC1884" i="20" s="1"/>
  <c r="K60" i="10"/>
  <c r="AC2257" i="20" s="1"/>
  <c r="AC55" i="20"/>
  <c r="K165" i="10"/>
  <c r="AC1834" i="20" s="1"/>
  <c r="AC60" i="20"/>
  <c r="AC66" i="20"/>
  <c r="AC68" i="20"/>
  <c r="K150" i="10"/>
  <c r="AC2370" i="20" s="1"/>
  <c r="K65" i="10"/>
  <c r="AC2051" i="20" s="1"/>
  <c r="K67" i="10"/>
  <c r="AC1781" i="20" s="1"/>
  <c r="AC72" i="20"/>
  <c r="K5" i="10"/>
  <c r="AC74" i="20"/>
  <c r="AC75" i="20"/>
  <c r="AC76" i="20"/>
  <c r="AC77" i="20"/>
  <c r="AC78" i="20"/>
  <c r="AC79" i="20"/>
  <c r="K31" i="10"/>
  <c r="K146" i="10"/>
  <c r="AC1587" i="20" s="1"/>
  <c r="K140" i="10"/>
  <c r="AC324" i="20" s="1"/>
  <c r="K128" i="10"/>
  <c r="AC2390" i="20" s="1"/>
  <c r="K69" i="10"/>
  <c r="K45" i="10"/>
  <c r="AC2382" i="20" s="1"/>
  <c r="K68" i="10"/>
  <c r="K82" i="10"/>
  <c r="AC962" i="20" s="1"/>
  <c r="K62" i="10"/>
  <c r="AC2093" i="20" s="1"/>
  <c r="K6" i="10"/>
  <c r="AC111" i="20"/>
  <c r="AC112" i="20"/>
  <c r="AC113" i="20"/>
  <c r="AC114" i="20"/>
  <c r="AC115" i="20"/>
  <c r="K7" i="10"/>
  <c r="K8" i="10"/>
  <c r="AC2196" i="20" s="1"/>
  <c r="AC122" i="20"/>
  <c r="K9" i="10"/>
  <c r="AC1772" i="20" s="1"/>
  <c r="AC124" i="20"/>
  <c r="AC125" i="20"/>
  <c r="K10" i="10"/>
  <c r="AC2358" i="20" s="1"/>
  <c r="K11" i="10"/>
  <c r="K12" i="10"/>
  <c r="AC132" i="20"/>
  <c r="K13" i="10"/>
  <c r="AC136" i="20"/>
  <c r="K96" i="10"/>
  <c r="K94" i="10"/>
  <c r="AC2136" i="20" s="1"/>
  <c r="AC139" i="20"/>
  <c r="K49" i="10"/>
  <c r="AC2022" i="20" s="1"/>
  <c r="K173" i="10"/>
  <c r="AC155" i="20" s="1"/>
  <c r="AC158" i="20"/>
  <c r="K47" i="10"/>
  <c r="K142" i="10"/>
  <c r="AC171" i="20"/>
  <c r="K84" i="10"/>
  <c r="K14" i="10"/>
  <c r="AC2008" i="20" s="1"/>
  <c r="AC187" i="20"/>
  <c r="K15" i="10"/>
  <c r="K16" i="10"/>
  <c r="K76" i="10"/>
  <c r="AC1828" i="20" s="1"/>
  <c r="K85" i="10"/>
  <c r="AC1112" i="20" s="1"/>
  <c r="K74" i="10"/>
  <c r="K58" i="10"/>
  <c r="AC2376" i="20" s="1"/>
  <c r="K86" i="10"/>
  <c r="AC1851" i="20" s="1"/>
  <c r="K17" i="10"/>
  <c r="AC1326" i="20" s="1"/>
  <c r="K18" i="10"/>
  <c r="AC2394" i="20" s="1"/>
  <c r="AC259" i="20"/>
  <c r="K105" i="10"/>
  <c r="AC1979" i="20" s="1"/>
  <c r="K19" i="10"/>
  <c r="AC264" i="20" s="1"/>
  <c r="K115" i="10"/>
  <c r="AC267" i="20"/>
  <c r="AC268" i="20"/>
  <c r="K111" i="10"/>
  <c r="AC2309" i="20" s="1"/>
  <c r="AC270" i="20"/>
  <c r="K124" i="10"/>
  <c r="AC1910" i="20" s="1"/>
  <c r="K89" i="10"/>
  <c r="AC1813" i="20" s="1"/>
  <c r="K125" i="10"/>
  <c r="AC1788" i="20" s="1"/>
  <c r="K64" i="10"/>
  <c r="AC2183" i="20" s="1"/>
  <c r="K66" i="10"/>
  <c r="K83" i="10"/>
  <c r="K95" i="10"/>
  <c r="K88" i="10"/>
  <c r="AC1215" i="20" s="1"/>
  <c r="AC295" i="20"/>
  <c r="K20" i="10"/>
  <c r="AC2179" i="20" s="1"/>
  <c r="K21" i="10"/>
  <c r="AC1448" i="20" s="1"/>
  <c r="K33" i="10"/>
  <c r="AC2313" i="20" s="1"/>
  <c r="K36" i="10"/>
  <c r="AC943" i="20" s="1"/>
  <c r="K92" i="10"/>
  <c r="AC1969" i="20" s="1"/>
  <c r="K22" i="10"/>
  <c r="AC2383" i="20" s="1"/>
  <c r="K171" i="10"/>
  <c r="AC643" i="20" s="1"/>
  <c r="K51" i="10"/>
  <c r="K32" i="10"/>
  <c r="K117" i="10"/>
  <c r="AC2168" i="20" s="1"/>
  <c r="K87" i="10"/>
  <c r="K103" i="10"/>
  <c r="K63" i="10"/>
  <c r="K57" i="10"/>
  <c r="K23" i="10"/>
  <c r="AC398" i="20" s="1"/>
  <c r="K24" i="10"/>
  <c r="K166" i="10"/>
  <c r="AC406" i="20" s="1"/>
  <c r="K93" i="10"/>
  <c r="AC2089" i="20" s="1"/>
  <c r="K55" i="10"/>
  <c r="K164" i="10"/>
  <c r="AC1732" i="20" s="1"/>
  <c r="K107" i="10"/>
  <c r="K157" i="10"/>
  <c r="K158" i="10"/>
  <c r="K25" i="10"/>
  <c r="AC2030" i="20" s="1"/>
  <c r="K90" i="10"/>
  <c r="AC1243" i="20" s="1"/>
  <c r="K56" i="10"/>
  <c r="AC2285" i="20" s="1"/>
  <c r="K97" i="10"/>
  <c r="K35" i="10"/>
  <c r="K109" i="10"/>
  <c r="AC1347" i="20" s="1"/>
  <c r="K149" i="10"/>
  <c r="AC2248" i="20" s="1"/>
  <c r="K174" i="10"/>
  <c r="K26" i="10"/>
  <c r="AC721" i="20" s="1"/>
  <c r="K175" i="10"/>
  <c r="K176" i="10"/>
  <c r="K38" i="10"/>
  <c r="AC2316" i="20" s="1"/>
  <c r="K177" i="10"/>
  <c r="K98" i="10"/>
  <c r="AC2263" i="20" s="1"/>
  <c r="K99" i="10"/>
  <c r="K100" i="10"/>
  <c r="K178" i="10"/>
  <c r="K48" i="10"/>
  <c r="AC1093" i="20" s="1"/>
  <c r="K179" i="10"/>
  <c r="K152" i="10"/>
  <c r="K43" i="10"/>
  <c r="AC2238" i="20" s="1"/>
  <c r="K167" i="10"/>
  <c r="K153" i="10"/>
  <c r="AC1103" i="20" s="1"/>
  <c r="K143" i="10"/>
  <c r="K126" i="10"/>
  <c r="K129" i="10"/>
  <c r="AC2347" i="20" s="1"/>
  <c r="K130" i="10"/>
  <c r="K131" i="10"/>
  <c r="K168" i="10"/>
  <c r="K132" i="10"/>
  <c r="AC522" i="20" s="1"/>
  <c r="K133" i="10"/>
  <c r="AC2355" i="20" s="1"/>
  <c r="K134" i="10"/>
  <c r="AC1075" i="20" s="1"/>
  <c r="K141" i="10"/>
  <c r="AC665" i="20" s="1"/>
  <c r="K102" i="10"/>
  <c r="AC1820" i="20" s="1"/>
  <c r="K135" i="10"/>
  <c r="K112" i="10"/>
  <c r="AC1706" i="20" s="1"/>
  <c r="K144" i="10"/>
  <c r="AC2038" i="20" s="1"/>
  <c r="K113" i="10"/>
  <c r="AC1164" i="20" s="1"/>
  <c r="K108" i="10"/>
  <c r="AC1165" i="20" s="1"/>
  <c r="K136" i="10"/>
  <c r="AC1950" i="20" s="1"/>
  <c r="K137" i="10"/>
  <c r="AC1949" i="20" s="1"/>
  <c r="K180" i="10"/>
  <c r="K127" i="10"/>
  <c r="AC2359" i="20" s="1"/>
  <c r="K181" i="10"/>
  <c r="K41" i="10"/>
  <c r="AC1562" i="20" s="1"/>
  <c r="K40" i="10"/>
  <c r="AC2320" i="20" s="1"/>
  <c r="K106" i="10"/>
  <c r="AC2296" i="20" s="1"/>
  <c r="K139" i="10"/>
  <c r="AC2142" i="20" s="1"/>
  <c r="K75" i="10"/>
  <c r="K169" i="10"/>
  <c r="AC1961" i="20" s="1"/>
  <c r="K182" i="10"/>
  <c r="K162" i="10"/>
  <c r="AC823" i="20" s="1"/>
  <c r="K155" i="10"/>
  <c r="AC2403" i="20" s="1"/>
  <c r="K42" i="10"/>
  <c r="K70" i="10"/>
  <c r="AC1529" i="20" s="1"/>
  <c r="K27" i="10"/>
  <c r="K28" i="10"/>
  <c r="K29" i="10"/>
  <c r="AC2094" i="20" s="1"/>
  <c r="K30" i="10"/>
  <c r="K183" i="10"/>
  <c r="K159" i="10"/>
  <c r="K120" i="10"/>
  <c r="AC1669" i="20" s="1"/>
  <c r="K116" i="10"/>
  <c r="AC2217" i="20" s="1"/>
  <c r="K101" i="10"/>
  <c r="AC2216" i="20" s="1"/>
  <c r="K118" i="10"/>
  <c r="AC1538" i="20" s="1"/>
  <c r="K114" i="10"/>
  <c r="AC2078" i="20" s="1"/>
  <c r="K53" i="10"/>
  <c r="AC779" i="20" s="1"/>
  <c r="K91" i="10"/>
  <c r="AC2071" i="20" s="1"/>
  <c r="K46" i="10"/>
  <c r="K184" i="10"/>
  <c r="K185" i="10"/>
  <c r="K104" i="10"/>
  <c r="AC772" i="20" s="1"/>
  <c r="K163" i="10"/>
  <c r="AC771" i="20" s="1"/>
  <c r="K148" i="10"/>
  <c r="AC770" i="20" s="1"/>
  <c r="K138" i="10"/>
  <c r="AC2232" i="20" s="1"/>
  <c r="K186" i="10"/>
  <c r="K187" i="10"/>
  <c r="K160" i="10"/>
  <c r="AC1964" i="20" s="1"/>
  <c r="K188" i="10"/>
  <c r="K189" i="10"/>
  <c r="K190" i="10"/>
  <c r="K191" i="10"/>
  <c r="L80" i="10"/>
  <c r="M80" i="10" s="1"/>
  <c r="N80" i="10" s="1"/>
  <c r="O80" i="10" s="1"/>
  <c r="L44" i="10"/>
  <c r="M44" i="10" s="1"/>
  <c r="N44" i="10" s="1"/>
  <c r="O44" i="10" s="1"/>
  <c r="L161" i="10"/>
  <c r="P161" i="10" s="1"/>
  <c r="L61" i="10"/>
  <c r="M61" i="10" s="1"/>
  <c r="N61" i="10" s="1"/>
  <c r="O61" i="10" s="1"/>
  <c r="L79" i="10"/>
  <c r="P79" i="10" s="1"/>
  <c r="L50" i="10"/>
  <c r="L78" i="10"/>
  <c r="L37" i="10"/>
  <c r="P37" i="10" s="1"/>
  <c r="L77" i="10"/>
  <c r="P77" i="10" s="1"/>
  <c r="L156" i="10"/>
  <c r="L72" i="10"/>
  <c r="P72" i="10" s="1"/>
  <c r="L54" i="10"/>
  <c r="M54" i="10" s="1"/>
  <c r="N54" i="10" s="1"/>
  <c r="O54" i="10" s="1"/>
  <c r="L145" i="10"/>
  <c r="M145" i="10" s="1"/>
  <c r="N145" i="10" s="1"/>
  <c r="O145" i="10" s="1"/>
  <c r="L73" i="10"/>
  <c r="M73" i="10" s="1"/>
  <c r="N73" i="10" s="1"/>
  <c r="O73" i="10" s="1"/>
  <c r="L81" i="10"/>
  <c r="P81" i="10" s="1"/>
  <c r="L59" i="10"/>
  <c r="P59" i="10" s="1"/>
  <c r="L170" i="10"/>
  <c r="L110" i="10"/>
  <c r="P110" i="10" s="1"/>
  <c r="L123" i="10"/>
  <c r="L39" i="10"/>
  <c r="L121" i="10"/>
  <c r="P121" i="10" s="1"/>
  <c r="L119" i="10"/>
  <c r="M119" i="10" s="1"/>
  <c r="N119" i="10" s="1"/>
  <c r="O119" i="10" s="1"/>
  <c r="L154" i="10"/>
  <c r="P154" i="10" s="1"/>
  <c r="L2" i="10"/>
  <c r="M2" i="10" s="1"/>
  <c r="N2" i="10" s="1"/>
  <c r="O2" i="10" s="1"/>
  <c r="L3" i="10"/>
  <c r="M3" i="10" s="1"/>
  <c r="N3" i="10" s="1"/>
  <c r="O3" i="10" s="1"/>
  <c r="L147" i="10"/>
  <c r="P147" i="10" s="1"/>
  <c r="L151" i="10"/>
  <c r="L4" i="10"/>
  <c r="L172" i="10"/>
  <c r="L71" i="10"/>
  <c r="P71" i="10" s="1"/>
  <c r="L52" i="10"/>
  <c r="P52" i="10" s="1"/>
  <c r="L34" i="10"/>
  <c r="M34" i="10" s="1"/>
  <c r="N34" i="10" s="1"/>
  <c r="O34" i="10" s="1"/>
  <c r="L122" i="10"/>
  <c r="M122" i="10" s="1"/>
  <c r="N122" i="10" s="1"/>
  <c r="O122" i="10" s="1"/>
  <c r="L60" i="10"/>
  <c r="P60" i="10" s="1"/>
  <c r="L165" i="10"/>
  <c r="L150" i="10"/>
  <c r="P150" i="10" s="1"/>
  <c r="L65" i="10"/>
  <c r="M65" i="10" s="1"/>
  <c r="N65" i="10" s="1"/>
  <c r="O65" i="10" s="1"/>
  <c r="L67" i="10"/>
  <c r="L5" i="10"/>
  <c r="M5" i="10" s="1"/>
  <c r="N5" i="10" s="1"/>
  <c r="O5" i="10" s="1"/>
  <c r="L31" i="10"/>
  <c r="M31" i="10" s="1"/>
  <c r="N31" i="10" s="1"/>
  <c r="O31" i="10" s="1"/>
  <c r="L146" i="10"/>
  <c r="M146" i="10" s="1"/>
  <c r="N146" i="10" s="1"/>
  <c r="O146" i="10" s="1"/>
  <c r="L140" i="10"/>
  <c r="P140" i="10" s="1"/>
  <c r="L128" i="10"/>
  <c r="M128" i="10" s="1"/>
  <c r="N128" i="10" s="1"/>
  <c r="O128" i="10" s="1"/>
  <c r="L69" i="10"/>
  <c r="P69" i="10" s="1"/>
  <c r="L45" i="10"/>
  <c r="L68" i="10"/>
  <c r="L82" i="10"/>
  <c r="L62" i="10"/>
  <c r="L6" i="10"/>
  <c r="P6" i="10" s="1"/>
  <c r="L7" i="10"/>
  <c r="P7" i="10" s="1"/>
  <c r="L8" i="10"/>
  <c r="L9" i="10"/>
  <c r="L10" i="10"/>
  <c r="P10" i="10" s="1"/>
  <c r="L11" i="10"/>
  <c r="L12" i="10"/>
  <c r="L13" i="10"/>
  <c r="P13" i="10" s="1"/>
  <c r="L96" i="10"/>
  <c r="P96" i="10" s="1"/>
  <c r="L94" i="10"/>
  <c r="M94" i="10" s="1"/>
  <c r="N94" i="10" s="1"/>
  <c r="O94" i="10" s="1"/>
  <c r="L49" i="10"/>
  <c r="P49" i="10" s="1"/>
  <c r="L173" i="10"/>
  <c r="P173" i="10" s="1"/>
  <c r="L47" i="10"/>
  <c r="L142" i="10"/>
  <c r="L84" i="10"/>
  <c r="L14" i="10"/>
  <c r="L15" i="10"/>
  <c r="P15" i="10" s="1"/>
  <c r="L16" i="10"/>
  <c r="M16" i="10" s="1"/>
  <c r="N16" i="10" s="1"/>
  <c r="O16" i="10" s="1"/>
  <c r="L76" i="10"/>
  <c r="P76" i="10" s="1"/>
  <c r="L85" i="10"/>
  <c r="M85" i="10" s="1"/>
  <c r="N85" i="10" s="1"/>
  <c r="O85" i="10" s="1"/>
  <c r="L74" i="10"/>
  <c r="M74" i="10" s="1"/>
  <c r="N74" i="10" s="1"/>
  <c r="O74" i="10" s="1"/>
  <c r="L58" i="10"/>
  <c r="M58" i="10" s="1"/>
  <c r="N58" i="10" s="1"/>
  <c r="O58" i="10" s="1"/>
  <c r="L86" i="10"/>
  <c r="L17" i="10"/>
  <c r="P17" i="10" s="1"/>
  <c r="L18" i="10"/>
  <c r="M18" i="10" s="1"/>
  <c r="N18" i="10" s="1"/>
  <c r="O18" i="10" s="1"/>
  <c r="L105" i="10"/>
  <c r="L19" i="10"/>
  <c r="L115" i="10"/>
  <c r="P115" i="10" s="1"/>
  <c r="L111" i="10"/>
  <c r="M111" i="10" s="1"/>
  <c r="N111" i="10" s="1"/>
  <c r="O111" i="10" s="1"/>
  <c r="L124" i="10"/>
  <c r="P124" i="10" s="1"/>
  <c r="L89" i="10"/>
  <c r="M89" i="10" s="1"/>
  <c r="N89" i="10" s="1"/>
  <c r="O89" i="10" s="1"/>
  <c r="L125" i="10"/>
  <c r="L64" i="10"/>
  <c r="L66" i="10"/>
  <c r="L83" i="10"/>
  <c r="P83" i="10" s="1"/>
  <c r="L95" i="10"/>
  <c r="L88" i="10"/>
  <c r="L20" i="10"/>
  <c r="P20" i="10" s="1"/>
  <c r="L21" i="10"/>
  <c r="M21" i="10" s="1"/>
  <c r="N21" i="10" s="1"/>
  <c r="O21" i="10" s="1"/>
  <c r="L33" i="10"/>
  <c r="P33" i="10" s="1"/>
  <c r="L36" i="10"/>
  <c r="P36" i="10" s="1"/>
  <c r="L92" i="10"/>
  <c r="M92" i="10" s="1"/>
  <c r="N92" i="10" s="1"/>
  <c r="O92" i="10" s="1"/>
  <c r="L22" i="10"/>
  <c r="P22" i="10" s="1"/>
  <c r="L171" i="10"/>
  <c r="M171" i="10" s="1"/>
  <c r="N171" i="10" s="1"/>
  <c r="O171" i="10" s="1"/>
  <c r="L51" i="10"/>
  <c r="L32" i="10"/>
  <c r="P32" i="10" s="1"/>
  <c r="L117" i="10"/>
  <c r="P117" i="10" s="1"/>
  <c r="L87" i="10"/>
  <c r="P87" i="10" s="1"/>
  <c r="L103" i="10"/>
  <c r="P103" i="10" s="1"/>
  <c r="L63" i="10"/>
  <c r="L57" i="10"/>
  <c r="L23" i="10"/>
  <c r="P23" i="10" s="1"/>
  <c r="L24" i="10"/>
  <c r="M24" i="10" s="1"/>
  <c r="N24" i="10" s="1"/>
  <c r="O24" i="10" s="1"/>
  <c r="L166" i="10"/>
  <c r="P166" i="10" s="1"/>
  <c r="L93" i="10"/>
  <c r="L55" i="10"/>
  <c r="M55" i="10" s="1"/>
  <c r="N55" i="10" s="1"/>
  <c r="O55" i="10" s="1"/>
  <c r="L164" i="10"/>
  <c r="M164" i="10" s="1"/>
  <c r="N164" i="10" s="1"/>
  <c r="O164" i="10" s="1"/>
  <c r="L107" i="10"/>
  <c r="M107" i="10" s="1"/>
  <c r="N107" i="10" s="1"/>
  <c r="O107" i="10" s="1"/>
  <c r="L157" i="10"/>
  <c r="L158" i="10"/>
  <c r="P158" i="10" s="1"/>
  <c r="L25" i="10"/>
  <c r="L90" i="10"/>
  <c r="P90" i="10" s="1"/>
  <c r="L56" i="10"/>
  <c r="L97" i="10"/>
  <c r="L35" i="10"/>
  <c r="L109" i="10"/>
  <c r="P109" i="10" s="1"/>
  <c r="L149" i="10"/>
  <c r="M149" i="10" s="1"/>
  <c r="N149" i="10" s="1"/>
  <c r="O149" i="10" s="1"/>
  <c r="L174" i="10"/>
  <c r="M174" i="10" s="1"/>
  <c r="N174" i="10" s="1"/>
  <c r="O174" i="10" s="1"/>
  <c r="L26" i="10"/>
  <c r="M26" i="10" s="1"/>
  <c r="N26" i="10" s="1"/>
  <c r="O26" i="10" s="1"/>
  <c r="L175" i="10"/>
  <c r="L176" i="10"/>
  <c r="L38" i="10"/>
  <c r="M38" i="10" s="1"/>
  <c r="N38" i="10" s="1"/>
  <c r="O38" i="10" s="1"/>
  <c r="L177" i="10"/>
  <c r="L98" i="10"/>
  <c r="L99" i="10"/>
  <c r="P99" i="10" s="1"/>
  <c r="L100" i="10"/>
  <c r="M100" i="10" s="1"/>
  <c r="N100" i="10" s="1"/>
  <c r="O100" i="10" s="1"/>
  <c r="L178" i="10"/>
  <c r="M178" i="10" s="1"/>
  <c r="N178" i="10" s="1"/>
  <c r="O178" i="10" s="1"/>
  <c r="L48" i="10"/>
  <c r="M48" i="10" s="1"/>
  <c r="N48" i="10" s="1"/>
  <c r="O48" i="10" s="1"/>
  <c r="L179" i="10"/>
  <c r="P179" i="10" s="1"/>
  <c r="L152" i="10"/>
  <c r="P152" i="10" s="1"/>
  <c r="L43" i="10"/>
  <c r="M43" i="10" s="1"/>
  <c r="N43" i="10" s="1"/>
  <c r="O43" i="10" s="1"/>
  <c r="L167" i="10"/>
  <c r="L153" i="10"/>
  <c r="L143" i="10"/>
  <c r="L126" i="10"/>
  <c r="L129" i="10"/>
  <c r="P129" i="10" s="1"/>
  <c r="L130" i="10"/>
  <c r="M130" i="10" s="1"/>
  <c r="N130" i="10" s="1"/>
  <c r="O130" i="10" s="1"/>
  <c r="L131" i="10"/>
  <c r="M131" i="10" s="1"/>
  <c r="N131" i="10" s="1"/>
  <c r="O131" i="10" s="1"/>
  <c r="L168" i="10"/>
  <c r="M168" i="10" s="1"/>
  <c r="N168" i="10" s="1"/>
  <c r="O168" i="10" s="1"/>
  <c r="L132" i="10"/>
  <c r="M132" i="10" s="1"/>
  <c r="N132" i="10" s="1"/>
  <c r="O132" i="10" s="1"/>
  <c r="L133" i="10"/>
  <c r="M133" i="10" s="1"/>
  <c r="N133" i="10" s="1"/>
  <c r="O133" i="10" s="1"/>
  <c r="L134" i="10"/>
  <c r="M134" i="10" s="1"/>
  <c r="N134" i="10" s="1"/>
  <c r="O134" i="10" s="1"/>
  <c r="L141" i="10"/>
  <c r="L102" i="10"/>
  <c r="P102" i="10" s="1"/>
  <c r="L135" i="10"/>
  <c r="P135" i="10" s="1"/>
  <c r="L112" i="10"/>
  <c r="P112" i="10" s="1"/>
  <c r="L144" i="10"/>
  <c r="L113" i="10"/>
  <c r="L108" i="10"/>
  <c r="L136" i="10"/>
  <c r="M136" i="10" s="1"/>
  <c r="N136" i="10" s="1"/>
  <c r="O136" i="10" s="1"/>
  <c r="L137" i="10"/>
  <c r="M137" i="10" s="1"/>
  <c r="N137" i="10" s="1"/>
  <c r="O137" i="10" s="1"/>
  <c r="L180" i="10"/>
  <c r="M180" i="10" s="1"/>
  <c r="N180" i="10" s="1"/>
  <c r="O180" i="10" s="1"/>
  <c r="L127" i="10"/>
  <c r="M127" i="10" s="1"/>
  <c r="N127" i="10" s="1"/>
  <c r="O127" i="10" s="1"/>
  <c r="L181" i="10"/>
  <c r="M181" i="10" s="1"/>
  <c r="N181" i="10" s="1"/>
  <c r="O181" i="10" s="1"/>
  <c r="L41" i="10"/>
  <c r="M41" i="10" s="1"/>
  <c r="N41" i="10" s="1"/>
  <c r="O41" i="10" s="1"/>
  <c r="L40" i="10"/>
  <c r="L106" i="10"/>
  <c r="M106" i="10" s="1"/>
  <c r="N106" i="10" s="1"/>
  <c r="O106" i="10" s="1"/>
  <c r="L139" i="10"/>
  <c r="L75" i="10"/>
  <c r="L169" i="10"/>
  <c r="L182" i="10"/>
  <c r="L162" i="10"/>
  <c r="L155" i="10"/>
  <c r="P155" i="10" s="1"/>
  <c r="L42" i="10"/>
  <c r="M42" i="10" s="1"/>
  <c r="N42" i="10" s="1"/>
  <c r="O42" i="10" s="1"/>
  <c r="L70" i="10"/>
  <c r="P70" i="10" s="1"/>
  <c r="L27" i="10"/>
  <c r="M27" i="10" s="1"/>
  <c r="N27" i="10" s="1"/>
  <c r="O27" i="10" s="1"/>
  <c r="L28" i="10"/>
  <c r="M28" i="10" s="1"/>
  <c r="N28" i="10" s="1"/>
  <c r="O28" i="10" s="1"/>
  <c r="L29" i="10"/>
  <c r="P29" i="10" s="1"/>
  <c r="L30" i="10"/>
  <c r="L183" i="10"/>
  <c r="L159" i="10"/>
  <c r="M159" i="10" s="1"/>
  <c r="N159" i="10" s="1"/>
  <c r="O159" i="10" s="1"/>
  <c r="L120" i="10"/>
  <c r="L116" i="10"/>
  <c r="L101" i="10"/>
  <c r="L118" i="10"/>
  <c r="L114" i="10"/>
  <c r="M114" i="10" s="1"/>
  <c r="N114" i="10" s="1"/>
  <c r="O114" i="10" s="1"/>
  <c r="L53" i="10"/>
  <c r="M53" i="10" s="1"/>
  <c r="N53" i="10" s="1"/>
  <c r="O53" i="10" s="1"/>
  <c r="L91" i="10"/>
  <c r="M91" i="10" s="1"/>
  <c r="N91" i="10" s="1"/>
  <c r="O91" i="10" s="1"/>
  <c r="L46" i="10"/>
  <c r="M46" i="10" s="1"/>
  <c r="N46" i="10" s="1"/>
  <c r="O46" i="10" s="1"/>
  <c r="L184" i="10"/>
  <c r="M184" i="10" s="1"/>
  <c r="N184" i="10" s="1"/>
  <c r="O184" i="10" s="1"/>
  <c r="L185" i="10"/>
  <c r="P185" i="10" s="1"/>
  <c r="L104" i="10"/>
  <c r="M104" i="10" s="1"/>
  <c r="N104" i="10" s="1"/>
  <c r="O104" i="10" s="1"/>
  <c r="L163" i="10"/>
  <c r="L148" i="10"/>
  <c r="P148" i="10" s="1"/>
  <c r="L138" i="10"/>
  <c r="M138" i="10" s="1"/>
  <c r="N138" i="10" s="1"/>
  <c r="O138" i="10" s="1"/>
  <c r="L186" i="10"/>
  <c r="P186" i="10" s="1"/>
  <c r="L187" i="10"/>
  <c r="L160" i="10"/>
  <c r="L188" i="10"/>
  <c r="L189" i="10"/>
  <c r="M189" i="10" s="1"/>
  <c r="N189" i="10" s="1"/>
  <c r="O189" i="10" s="1"/>
  <c r="L190" i="10"/>
  <c r="M190" i="10" s="1"/>
  <c r="N190" i="10" s="1"/>
  <c r="O190" i="10" s="1"/>
  <c r="L191" i="10"/>
  <c r="M191" i="10" s="1"/>
  <c r="N191" i="10" s="1"/>
  <c r="O191" i="10" s="1"/>
  <c r="Q80" i="10"/>
  <c r="Q44" i="10"/>
  <c r="Q161" i="10"/>
  <c r="Q61" i="10"/>
  <c r="Q79" i="10"/>
  <c r="Q50" i="10"/>
  <c r="Q78" i="10"/>
  <c r="Q37" i="10"/>
  <c r="Q77" i="10"/>
  <c r="Q156" i="10"/>
  <c r="Q72" i="10"/>
  <c r="Q54" i="10"/>
  <c r="Q145" i="10"/>
  <c r="Q73" i="10"/>
  <c r="Q81" i="10"/>
  <c r="Q59" i="10"/>
  <c r="Q170" i="10"/>
  <c r="Q110" i="10"/>
  <c r="Q123" i="10"/>
  <c r="Q39" i="10"/>
  <c r="Q121" i="10"/>
  <c r="Q119" i="10"/>
  <c r="Q154" i="10"/>
  <c r="Q2" i="10"/>
  <c r="Q3" i="10"/>
  <c r="Q147" i="10"/>
  <c r="Q151" i="10"/>
  <c r="Q4" i="10"/>
  <c r="Q172" i="10"/>
  <c r="Q71" i="10"/>
  <c r="Q52" i="10"/>
  <c r="Q34" i="10"/>
  <c r="Q122" i="10"/>
  <c r="Q60" i="10"/>
  <c r="Q165" i="10"/>
  <c r="Q150" i="10"/>
  <c r="Q65" i="10"/>
  <c r="Q67" i="10"/>
  <c r="Q5" i="10"/>
  <c r="Q31" i="10"/>
  <c r="Q146" i="10"/>
  <c r="Q140" i="10"/>
  <c r="Q128" i="10"/>
  <c r="Q69" i="10"/>
  <c r="Q45" i="10"/>
  <c r="Q68" i="10"/>
  <c r="Q82" i="10"/>
  <c r="Q62" i="10"/>
  <c r="Q6" i="10"/>
  <c r="Q7" i="10"/>
  <c r="Q8" i="10"/>
  <c r="Q9" i="10"/>
  <c r="Q10" i="10"/>
  <c r="Q11" i="10"/>
  <c r="Q12" i="10"/>
  <c r="Q13" i="10"/>
  <c r="Q96" i="10"/>
  <c r="Q94" i="10"/>
  <c r="Q49" i="10"/>
  <c r="Q173" i="10"/>
  <c r="Q47" i="10"/>
  <c r="Q142" i="10"/>
  <c r="Q84" i="10"/>
  <c r="Q14" i="10"/>
  <c r="Q15" i="10"/>
  <c r="Q16" i="10"/>
  <c r="Q76" i="10"/>
  <c r="Q85" i="10"/>
  <c r="Q74" i="10"/>
  <c r="Q58" i="10"/>
  <c r="Q86" i="10"/>
  <c r="Q17" i="10"/>
  <c r="Q18" i="10"/>
  <c r="Q105" i="10"/>
  <c r="Q19" i="10"/>
  <c r="Q115" i="10"/>
  <c r="Q111" i="10"/>
  <c r="Q124" i="10"/>
  <c r="Q89" i="10"/>
  <c r="Q125" i="10"/>
  <c r="Q64" i="10"/>
  <c r="Q66" i="10"/>
  <c r="Q83" i="10"/>
  <c r="Q95" i="10"/>
  <c r="Q88" i="10"/>
  <c r="Q20" i="10"/>
  <c r="Q21" i="10"/>
  <c r="Q33" i="10"/>
  <c r="Q36" i="10"/>
  <c r="Q92" i="10"/>
  <c r="Q22" i="10"/>
  <c r="Q171" i="10"/>
  <c r="Q51" i="10"/>
  <c r="Q32" i="10"/>
  <c r="Q117" i="10"/>
  <c r="Q87" i="10"/>
  <c r="Q103" i="10"/>
  <c r="Q63" i="10"/>
  <c r="Q57" i="10"/>
  <c r="Q23" i="10"/>
  <c r="Q24" i="10"/>
  <c r="Q166" i="10"/>
  <c r="Q93" i="10"/>
  <c r="Q55" i="10"/>
  <c r="Q164" i="10"/>
  <c r="Q107" i="10"/>
  <c r="Q157" i="10"/>
  <c r="Q158" i="10"/>
  <c r="Q25" i="10"/>
  <c r="Q90" i="10"/>
  <c r="Q56" i="10"/>
  <c r="Q97" i="10"/>
  <c r="Q35" i="10"/>
  <c r="Q109" i="10"/>
  <c r="Q149" i="10"/>
  <c r="Q174" i="10"/>
  <c r="Q26" i="10"/>
  <c r="Q175" i="10"/>
  <c r="Q176" i="10"/>
  <c r="Q38" i="10"/>
  <c r="Q177" i="10"/>
  <c r="Q98" i="10"/>
  <c r="Q99" i="10"/>
  <c r="Q100" i="10"/>
  <c r="Q178" i="10"/>
  <c r="Q48" i="10"/>
  <c r="Q179" i="10"/>
  <c r="Q152" i="10"/>
  <c r="Q43" i="10"/>
  <c r="Q167" i="10"/>
  <c r="Q153" i="10"/>
  <c r="Q143" i="10"/>
  <c r="Q126" i="10"/>
  <c r="Q129" i="10"/>
  <c r="Q130" i="10"/>
  <c r="Q131" i="10"/>
  <c r="Q168" i="10"/>
  <c r="Q132" i="10"/>
  <c r="Q133" i="10"/>
  <c r="Q134" i="10"/>
  <c r="Q141" i="10"/>
  <c r="Q102" i="10"/>
  <c r="Q135" i="10"/>
  <c r="Q112" i="10"/>
  <c r="Q144" i="10"/>
  <c r="Q113" i="10"/>
  <c r="Q108" i="10"/>
  <c r="Q136" i="10"/>
  <c r="Q137" i="10"/>
  <c r="Q180" i="10"/>
  <c r="Q127" i="10"/>
  <c r="Q181" i="10"/>
  <c r="Q41" i="10"/>
  <c r="Q40" i="10"/>
  <c r="Q106" i="10"/>
  <c r="Q139" i="10"/>
  <c r="Q75" i="10"/>
  <c r="Q169" i="10"/>
  <c r="Q182" i="10"/>
  <c r="Q162" i="10"/>
  <c r="Q155" i="10"/>
  <c r="Q42" i="10"/>
  <c r="Q70" i="10"/>
  <c r="Q27" i="10"/>
  <c r="Q28" i="10"/>
  <c r="Q29" i="10"/>
  <c r="Q30" i="10"/>
  <c r="Q183" i="10"/>
  <c r="Q159" i="10"/>
  <c r="Q120" i="10"/>
  <c r="Q116" i="10"/>
  <c r="Q101" i="10"/>
  <c r="Q118" i="10"/>
  <c r="Q114" i="10"/>
  <c r="Q53" i="10"/>
  <c r="Q91" i="10"/>
  <c r="Q46" i="10"/>
  <c r="Q184" i="10"/>
  <c r="Q185" i="10"/>
  <c r="Q104" i="10"/>
  <c r="Q163" i="10"/>
  <c r="Q148" i="10"/>
  <c r="Q138" i="10"/>
  <c r="Q186" i="10"/>
  <c r="Q187" i="10"/>
  <c r="Q160" i="10"/>
  <c r="Q188" i="10"/>
  <c r="Q189" i="10"/>
  <c r="Q190" i="10"/>
  <c r="Q191" i="10"/>
  <c r="R80" i="10"/>
  <c r="R44" i="10"/>
  <c r="R161" i="10"/>
  <c r="R61" i="10"/>
  <c r="R79" i="10"/>
  <c r="R50" i="10"/>
  <c r="R78" i="10"/>
  <c r="R37" i="10"/>
  <c r="R77" i="10"/>
  <c r="R156" i="10"/>
  <c r="R72" i="10"/>
  <c r="R54" i="10"/>
  <c r="R145" i="10"/>
  <c r="R73" i="10"/>
  <c r="R81" i="10"/>
  <c r="R59" i="10"/>
  <c r="R170" i="10"/>
  <c r="R110" i="10"/>
  <c r="R123" i="10"/>
  <c r="R39" i="10"/>
  <c r="R121" i="10"/>
  <c r="R119" i="10"/>
  <c r="R154" i="10"/>
  <c r="R2" i="10"/>
  <c r="R3" i="10"/>
  <c r="R147" i="10"/>
  <c r="R151" i="10"/>
  <c r="R4" i="10"/>
  <c r="R172" i="10"/>
  <c r="R71" i="10"/>
  <c r="R52" i="10"/>
  <c r="R34" i="10"/>
  <c r="R122" i="10"/>
  <c r="R60" i="10"/>
  <c r="R165" i="10"/>
  <c r="R150" i="10"/>
  <c r="R65" i="10"/>
  <c r="R67" i="10"/>
  <c r="R5" i="10"/>
  <c r="R31" i="10"/>
  <c r="R146" i="10"/>
  <c r="R140" i="10"/>
  <c r="R128" i="10"/>
  <c r="R69" i="10"/>
  <c r="R45" i="10"/>
  <c r="R68" i="10"/>
  <c r="R82" i="10"/>
  <c r="R62" i="10"/>
  <c r="R6" i="10"/>
  <c r="R7" i="10"/>
  <c r="R8" i="10"/>
  <c r="R9" i="10"/>
  <c r="R10" i="10"/>
  <c r="R11" i="10"/>
  <c r="R12" i="10"/>
  <c r="R13" i="10"/>
  <c r="R96" i="10"/>
  <c r="R94" i="10"/>
  <c r="R49" i="10"/>
  <c r="R173" i="10"/>
  <c r="R47" i="10"/>
  <c r="R142" i="10"/>
  <c r="R84" i="10"/>
  <c r="R14" i="10"/>
  <c r="R15" i="10"/>
  <c r="R16" i="10"/>
  <c r="R76" i="10"/>
  <c r="R85" i="10"/>
  <c r="R74" i="10"/>
  <c r="R58" i="10"/>
  <c r="R86" i="10"/>
  <c r="R17" i="10"/>
  <c r="R18" i="10"/>
  <c r="R105" i="10"/>
  <c r="R19" i="10"/>
  <c r="R115" i="10"/>
  <c r="R111" i="10"/>
  <c r="R124" i="10"/>
  <c r="R89" i="10"/>
  <c r="R125" i="10"/>
  <c r="R64" i="10"/>
  <c r="R66" i="10"/>
  <c r="R83" i="10"/>
  <c r="R95" i="10"/>
  <c r="R88" i="10"/>
  <c r="R20" i="10"/>
  <c r="R21" i="10"/>
  <c r="R33" i="10"/>
  <c r="R36" i="10"/>
  <c r="R92" i="10"/>
  <c r="R22" i="10"/>
  <c r="R171" i="10"/>
  <c r="R51" i="10"/>
  <c r="R32" i="10"/>
  <c r="R117" i="10"/>
  <c r="R87" i="10"/>
  <c r="R103" i="10"/>
  <c r="R63" i="10"/>
  <c r="R57" i="10"/>
  <c r="R23" i="10"/>
  <c r="R24" i="10"/>
  <c r="R166" i="10"/>
  <c r="R93" i="10"/>
  <c r="R55" i="10"/>
  <c r="R164" i="10"/>
  <c r="R107" i="10"/>
  <c r="R157" i="10"/>
  <c r="R158" i="10"/>
  <c r="R25" i="10"/>
  <c r="R90" i="10"/>
  <c r="R56" i="10"/>
  <c r="R97" i="10"/>
  <c r="R35" i="10"/>
  <c r="R109" i="10"/>
  <c r="R149" i="10"/>
  <c r="R174" i="10"/>
  <c r="R26" i="10"/>
  <c r="R175" i="10"/>
  <c r="R176" i="10"/>
  <c r="R38" i="10"/>
  <c r="R177" i="10"/>
  <c r="R98" i="10"/>
  <c r="R99" i="10"/>
  <c r="R100" i="10"/>
  <c r="R178" i="10"/>
  <c r="R48" i="10"/>
  <c r="R179" i="10"/>
  <c r="R152" i="10"/>
  <c r="R43" i="10"/>
  <c r="R167" i="10"/>
  <c r="R153" i="10"/>
  <c r="R143" i="10"/>
  <c r="R126" i="10"/>
  <c r="R129" i="10"/>
  <c r="R130" i="10"/>
  <c r="R131" i="10"/>
  <c r="R168" i="10"/>
  <c r="R132" i="10"/>
  <c r="R133" i="10"/>
  <c r="R134" i="10"/>
  <c r="R141" i="10"/>
  <c r="R102" i="10"/>
  <c r="R135" i="10"/>
  <c r="R112" i="10"/>
  <c r="R144" i="10"/>
  <c r="R113" i="10"/>
  <c r="R108" i="10"/>
  <c r="R136" i="10"/>
  <c r="R137" i="10"/>
  <c r="R180" i="10"/>
  <c r="R127" i="10"/>
  <c r="R181" i="10"/>
  <c r="R41" i="10"/>
  <c r="R40" i="10"/>
  <c r="R106" i="10"/>
  <c r="R139" i="10"/>
  <c r="R75" i="10"/>
  <c r="R169" i="10"/>
  <c r="R182" i="10"/>
  <c r="R162" i="10"/>
  <c r="R155" i="10"/>
  <c r="R42" i="10"/>
  <c r="R70" i="10"/>
  <c r="R27" i="10"/>
  <c r="R28" i="10"/>
  <c r="R29" i="10"/>
  <c r="R30" i="10"/>
  <c r="R183" i="10"/>
  <c r="R159" i="10"/>
  <c r="R120" i="10"/>
  <c r="R116" i="10"/>
  <c r="R101" i="10"/>
  <c r="R118" i="10"/>
  <c r="R114" i="10"/>
  <c r="R53" i="10"/>
  <c r="R91" i="10"/>
  <c r="R46" i="10"/>
  <c r="R184" i="10"/>
  <c r="R185" i="10"/>
  <c r="R104" i="10"/>
  <c r="R163" i="10"/>
  <c r="R148" i="10"/>
  <c r="R138" i="10"/>
  <c r="R186" i="10"/>
  <c r="R187" i="10"/>
  <c r="R160" i="10"/>
  <c r="R188" i="10"/>
  <c r="R189" i="10"/>
  <c r="R190" i="10"/>
  <c r="R191" i="10"/>
  <c r="U80" i="10"/>
  <c r="U44" i="10"/>
  <c r="U161" i="10"/>
  <c r="U61" i="10"/>
  <c r="U79" i="10"/>
  <c r="U50" i="10"/>
  <c r="U78" i="10"/>
  <c r="U37" i="10"/>
  <c r="U77" i="10"/>
  <c r="U156" i="10"/>
  <c r="U72" i="10"/>
  <c r="U54" i="10"/>
  <c r="U145" i="10"/>
  <c r="U73" i="10"/>
  <c r="U81" i="10"/>
  <c r="U59" i="10"/>
  <c r="U170" i="10"/>
  <c r="U110" i="10"/>
  <c r="U123" i="10"/>
  <c r="U39" i="10"/>
  <c r="U121" i="10"/>
  <c r="U119" i="10"/>
  <c r="U154" i="10"/>
  <c r="U2" i="10"/>
  <c r="U3" i="10"/>
  <c r="U147" i="10"/>
  <c r="U151" i="10"/>
  <c r="U4" i="10"/>
  <c r="U172" i="10"/>
  <c r="U71" i="10"/>
  <c r="U52" i="10"/>
  <c r="U34" i="10"/>
  <c r="U122" i="10"/>
  <c r="U60" i="10"/>
  <c r="U165" i="10"/>
  <c r="U150" i="10"/>
  <c r="U65" i="10"/>
  <c r="U67" i="10"/>
  <c r="U5" i="10"/>
  <c r="U31" i="10"/>
  <c r="U146" i="10"/>
  <c r="U140" i="10"/>
  <c r="U128" i="10"/>
  <c r="U69" i="10"/>
  <c r="U45" i="10"/>
  <c r="U68" i="10"/>
  <c r="U82" i="10"/>
  <c r="U62" i="10"/>
  <c r="U6" i="10"/>
  <c r="U7" i="10"/>
  <c r="U8" i="10"/>
  <c r="U9" i="10"/>
  <c r="U10" i="10"/>
  <c r="U11" i="10"/>
  <c r="U12" i="10"/>
  <c r="U13" i="10"/>
  <c r="U96" i="10"/>
  <c r="U94" i="10"/>
  <c r="U49" i="10"/>
  <c r="U173" i="10"/>
  <c r="U47" i="10"/>
  <c r="U142" i="10"/>
  <c r="U84" i="10"/>
  <c r="U14" i="10"/>
  <c r="U15" i="10"/>
  <c r="U16" i="10"/>
  <c r="U76" i="10"/>
  <c r="U85" i="10"/>
  <c r="U74" i="10"/>
  <c r="U58" i="10"/>
  <c r="U86" i="10"/>
  <c r="U17" i="10"/>
  <c r="U18" i="10"/>
  <c r="U105" i="10"/>
  <c r="U19" i="10"/>
  <c r="U115" i="10"/>
  <c r="U111" i="10"/>
  <c r="U124" i="10"/>
  <c r="U89" i="10"/>
  <c r="U125" i="10"/>
  <c r="U64" i="10"/>
  <c r="U66" i="10"/>
  <c r="U83" i="10"/>
  <c r="U95" i="10"/>
  <c r="U88" i="10"/>
  <c r="U20" i="10"/>
  <c r="U21" i="10"/>
  <c r="U33" i="10"/>
  <c r="U36" i="10"/>
  <c r="U92" i="10"/>
  <c r="U22" i="10"/>
  <c r="U171" i="10"/>
  <c r="U51" i="10"/>
  <c r="U32" i="10"/>
  <c r="U117" i="10"/>
  <c r="U87" i="10"/>
  <c r="U103" i="10"/>
  <c r="U63" i="10"/>
  <c r="U57" i="10"/>
  <c r="U23" i="10"/>
  <c r="U24" i="10"/>
  <c r="U166" i="10"/>
  <c r="U93" i="10"/>
  <c r="U55" i="10"/>
  <c r="U164" i="10"/>
  <c r="U107" i="10"/>
  <c r="U157" i="10"/>
  <c r="U158" i="10"/>
  <c r="U25" i="10"/>
  <c r="U90" i="10"/>
  <c r="U56" i="10"/>
  <c r="U97" i="10"/>
  <c r="U35" i="10"/>
  <c r="U109" i="10"/>
  <c r="U149" i="10"/>
  <c r="U174" i="10"/>
  <c r="U26" i="10"/>
  <c r="U175" i="10"/>
  <c r="U176" i="10"/>
  <c r="U38" i="10"/>
  <c r="U177" i="10"/>
  <c r="U98" i="10"/>
  <c r="U99" i="10"/>
  <c r="U100" i="10"/>
  <c r="U178" i="10"/>
  <c r="U48" i="10"/>
  <c r="U179" i="10"/>
  <c r="U152" i="10"/>
  <c r="U43" i="10"/>
  <c r="U167" i="10"/>
  <c r="U153" i="10"/>
  <c r="U143" i="10"/>
  <c r="U126" i="10"/>
  <c r="U129" i="10"/>
  <c r="U130" i="10"/>
  <c r="U131" i="10"/>
  <c r="U168" i="10"/>
  <c r="U132" i="10"/>
  <c r="U133" i="10"/>
  <c r="U134" i="10"/>
  <c r="U141" i="10"/>
  <c r="U102" i="10"/>
  <c r="U135" i="10"/>
  <c r="U112" i="10"/>
  <c r="U144" i="10"/>
  <c r="U113" i="10"/>
  <c r="U108" i="10"/>
  <c r="U136" i="10"/>
  <c r="U137" i="10"/>
  <c r="U180" i="10"/>
  <c r="U127" i="10"/>
  <c r="U181" i="10"/>
  <c r="U41" i="10"/>
  <c r="U40" i="10"/>
  <c r="U106" i="10"/>
  <c r="U139" i="10"/>
  <c r="U75" i="10"/>
  <c r="U169" i="10"/>
  <c r="U182" i="10"/>
  <c r="U162" i="10"/>
  <c r="U155" i="10"/>
  <c r="U42" i="10"/>
  <c r="U70" i="10"/>
  <c r="U27" i="10"/>
  <c r="U28" i="10"/>
  <c r="U29" i="10"/>
  <c r="U30" i="10"/>
  <c r="U183" i="10"/>
  <c r="U159" i="10"/>
  <c r="U120" i="10"/>
  <c r="U116" i="10"/>
  <c r="U101" i="10"/>
  <c r="U118" i="10"/>
  <c r="U114" i="10"/>
  <c r="U53" i="10"/>
  <c r="U91" i="10"/>
  <c r="U46" i="10"/>
  <c r="U184" i="10"/>
  <c r="U185" i="10"/>
  <c r="U104" i="10"/>
  <c r="U163" i="10"/>
  <c r="U148" i="10"/>
  <c r="U138" i="10"/>
  <c r="U186" i="10"/>
  <c r="U187" i="10"/>
  <c r="U160" i="10"/>
  <c r="U188" i="10"/>
  <c r="U189" i="10"/>
  <c r="U190" i="10"/>
  <c r="U191" i="10"/>
  <c r="AB80" i="10"/>
  <c r="AC80" i="10" s="1"/>
  <c r="AB44" i="10"/>
  <c r="AC44" i="10" s="1"/>
  <c r="AB161" i="10"/>
  <c r="AC161" i="10" s="1"/>
  <c r="AB61" i="10"/>
  <c r="AC61" i="10" s="1"/>
  <c r="AB79" i="10"/>
  <c r="AC79" i="10" s="1"/>
  <c r="AB50" i="10"/>
  <c r="AC50" i="10" s="1"/>
  <c r="AB78" i="10"/>
  <c r="AC78" i="10" s="1"/>
  <c r="AB37" i="10"/>
  <c r="AC37" i="10" s="1"/>
  <c r="AB77" i="10"/>
  <c r="AC77" i="10" s="1"/>
  <c r="AB156" i="10"/>
  <c r="AC156" i="10" s="1"/>
  <c r="AB72" i="10"/>
  <c r="AC72" i="10" s="1"/>
  <c r="AB54" i="10"/>
  <c r="AC54" i="10" s="1"/>
  <c r="AB145" i="10"/>
  <c r="AC145" i="10" s="1"/>
  <c r="AB73" i="10"/>
  <c r="AC73" i="10" s="1"/>
  <c r="AB81" i="10"/>
  <c r="AC81" i="10" s="1"/>
  <c r="AB59" i="10"/>
  <c r="AC59" i="10" s="1"/>
  <c r="AB170" i="10"/>
  <c r="AC170" i="10" s="1"/>
  <c r="AB110" i="10"/>
  <c r="AC110" i="10" s="1"/>
  <c r="AB123" i="10"/>
  <c r="AC123" i="10" s="1"/>
  <c r="AB39" i="10"/>
  <c r="AC39" i="10" s="1"/>
  <c r="AB121" i="10"/>
  <c r="AC121" i="10" s="1"/>
  <c r="AB119" i="10"/>
  <c r="AC119" i="10" s="1"/>
  <c r="AB154" i="10"/>
  <c r="AC154" i="10" s="1"/>
  <c r="AB2" i="10"/>
  <c r="AC2" i="10" s="1"/>
  <c r="AB3" i="10"/>
  <c r="AC3" i="10" s="1"/>
  <c r="AB147" i="10"/>
  <c r="AC147" i="10" s="1"/>
  <c r="AB151" i="10"/>
  <c r="AC151" i="10" s="1"/>
  <c r="AB4" i="10"/>
  <c r="AC4" i="10" s="1"/>
  <c r="AB172" i="10"/>
  <c r="AC172" i="10" s="1"/>
  <c r="AB71" i="10"/>
  <c r="AC71" i="10" s="1"/>
  <c r="AB52" i="10"/>
  <c r="AC52" i="10" s="1"/>
  <c r="AB34" i="10"/>
  <c r="AC34" i="10" s="1"/>
  <c r="AB122" i="10"/>
  <c r="AC122" i="10" s="1"/>
  <c r="AB60" i="10"/>
  <c r="AC60" i="10" s="1"/>
  <c r="AB165" i="10"/>
  <c r="AC165" i="10" s="1"/>
  <c r="AB150" i="10"/>
  <c r="AC150" i="10" s="1"/>
  <c r="AB65" i="10"/>
  <c r="AC65" i="10" s="1"/>
  <c r="AB67" i="10"/>
  <c r="AC67" i="10" s="1"/>
  <c r="AB5" i="10"/>
  <c r="AC5" i="10" s="1"/>
  <c r="AB31" i="10"/>
  <c r="AC31" i="10" s="1"/>
  <c r="AB146" i="10"/>
  <c r="AC146" i="10" s="1"/>
  <c r="AB140" i="10"/>
  <c r="AC140" i="10" s="1"/>
  <c r="AB128" i="10"/>
  <c r="AC128" i="10" s="1"/>
  <c r="AB69" i="10"/>
  <c r="AC69" i="10" s="1"/>
  <c r="AB45" i="10"/>
  <c r="AC45" i="10" s="1"/>
  <c r="AB68" i="10"/>
  <c r="AC68" i="10" s="1"/>
  <c r="AB82" i="10"/>
  <c r="AC82" i="10" s="1"/>
  <c r="AB62" i="10"/>
  <c r="AC62" i="10" s="1"/>
  <c r="AB6" i="10"/>
  <c r="AC6" i="10" s="1"/>
  <c r="AB7" i="10"/>
  <c r="AC7" i="10" s="1"/>
  <c r="AB8" i="10"/>
  <c r="AC8" i="10" s="1"/>
  <c r="AB9" i="10"/>
  <c r="AC9" i="10" s="1"/>
  <c r="AB10" i="10"/>
  <c r="AC10" i="10" s="1"/>
  <c r="AB11" i="10"/>
  <c r="AC11" i="10" s="1"/>
  <c r="AB12" i="10"/>
  <c r="AC12" i="10" s="1"/>
  <c r="AB13" i="10"/>
  <c r="AC13" i="10" s="1"/>
  <c r="AB96" i="10"/>
  <c r="AC96" i="10" s="1"/>
  <c r="AB94" i="10"/>
  <c r="AC94" i="10" s="1"/>
  <c r="AB49" i="10"/>
  <c r="AC49" i="10" s="1"/>
  <c r="AB173" i="10"/>
  <c r="AC173" i="10" s="1"/>
  <c r="AB47" i="10"/>
  <c r="AC47" i="10" s="1"/>
  <c r="AB142" i="10"/>
  <c r="AC142" i="10" s="1"/>
  <c r="AB84" i="10"/>
  <c r="AC84" i="10" s="1"/>
  <c r="AB14" i="10"/>
  <c r="AC14" i="10" s="1"/>
  <c r="AB15" i="10"/>
  <c r="AC15" i="10" s="1"/>
  <c r="AB16" i="10"/>
  <c r="AC16" i="10" s="1"/>
  <c r="AB76" i="10"/>
  <c r="AC76" i="10" s="1"/>
  <c r="AB85" i="10"/>
  <c r="AC85" i="10" s="1"/>
  <c r="AB74" i="10"/>
  <c r="AC74" i="10" s="1"/>
  <c r="AB58" i="10"/>
  <c r="AC58" i="10" s="1"/>
  <c r="AB86" i="10"/>
  <c r="AC86" i="10" s="1"/>
  <c r="AB17" i="10"/>
  <c r="AC17" i="10" s="1"/>
  <c r="AB18" i="10"/>
  <c r="AC18" i="10" s="1"/>
  <c r="AB105" i="10"/>
  <c r="AC105" i="10" s="1"/>
  <c r="AB19" i="10"/>
  <c r="AC19" i="10" s="1"/>
  <c r="AB115" i="10"/>
  <c r="AC115" i="10" s="1"/>
  <c r="AB111" i="10"/>
  <c r="AC111" i="10" s="1"/>
  <c r="AB124" i="10"/>
  <c r="AC124" i="10" s="1"/>
  <c r="AB89" i="10"/>
  <c r="AC89" i="10" s="1"/>
  <c r="AB125" i="10"/>
  <c r="AC125" i="10" s="1"/>
  <c r="AB64" i="10"/>
  <c r="AC64" i="10" s="1"/>
  <c r="AB66" i="10"/>
  <c r="AC66" i="10" s="1"/>
  <c r="AB83" i="10"/>
  <c r="AC83" i="10" s="1"/>
  <c r="AB95" i="10"/>
  <c r="AC95" i="10" s="1"/>
  <c r="AB88" i="10"/>
  <c r="AC88" i="10" s="1"/>
  <c r="AB20" i="10"/>
  <c r="AC20" i="10" s="1"/>
  <c r="AB21" i="10"/>
  <c r="AC21" i="10" s="1"/>
  <c r="AB33" i="10"/>
  <c r="AC33" i="10" s="1"/>
  <c r="AB36" i="10"/>
  <c r="AC36" i="10" s="1"/>
  <c r="AB92" i="10"/>
  <c r="AC92" i="10" s="1"/>
  <c r="AB22" i="10"/>
  <c r="AC22" i="10" s="1"/>
  <c r="AB171" i="10"/>
  <c r="AC171" i="10" s="1"/>
  <c r="AB51" i="10"/>
  <c r="AC51" i="10" s="1"/>
  <c r="AB32" i="10"/>
  <c r="AC32" i="10" s="1"/>
  <c r="AB117" i="10"/>
  <c r="AC117" i="10" s="1"/>
  <c r="AB87" i="10"/>
  <c r="AC87" i="10" s="1"/>
  <c r="AB103" i="10"/>
  <c r="AC103" i="10" s="1"/>
  <c r="AB63" i="10"/>
  <c r="AC63" i="10" s="1"/>
  <c r="AB57" i="10"/>
  <c r="AC57" i="10" s="1"/>
  <c r="AB23" i="10"/>
  <c r="AC23" i="10" s="1"/>
  <c r="AB24" i="10"/>
  <c r="AC24" i="10" s="1"/>
  <c r="AB166" i="10"/>
  <c r="AC166" i="10" s="1"/>
  <c r="AB93" i="10"/>
  <c r="AC93" i="10" s="1"/>
  <c r="AB55" i="10"/>
  <c r="AC55" i="10" s="1"/>
  <c r="AB164" i="10"/>
  <c r="AC164" i="10" s="1"/>
  <c r="AB107" i="10"/>
  <c r="AC107" i="10" s="1"/>
  <c r="AB157" i="10"/>
  <c r="AC157" i="10" s="1"/>
  <c r="AB158" i="10"/>
  <c r="AC158" i="10" s="1"/>
  <c r="AB25" i="10"/>
  <c r="AC25" i="10" s="1"/>
  <c r="AB90" i="10"/>
  <c r="AC90" i="10" s="1"/>
  <c r="AB56" i="10"/>
  <c r="AC56" i="10" s="1"/>
  <c r="AB97" i="10"/>
  <c r="AC97" i="10" s="1"/>
  <c r="AB35" i="10"/>
  <c r="AC35" i="10" s="1"/>
  <c r="AB109" i="10"/>
  <c r="AC109" i="10" s="1"/>
  <c r="AB149" i="10"/>
  <c r="AC149" i="10" s="1"/>
  <c r="AB174" i="10"/>
  <c r="AC174" i="10" s="1"/>
  <c r="AB26" i="10"/>
  <c r="AC26" i="10" s="1"/>
  <c r="AB175" i="10"/>
  <c r="AC175" i="10" s="1"/>
  <c r="AB176" i="10"/>
  <c r="AC176" i="10" s="1"/>
  <c r="AB38" i="10"/>
  <c r="AC38" i="10" s="1"/>
  <c r="AB177" i="10"/>
  <c r="AC177" i="10" s="1"/>
  <c r="AB98" i="10"/>
  <c r="AC98" i="10" s="1"/>
  <c r="AB99" i="10"/>
  <c r="AC99" i="10" s="1"/>
  <c r="AB100" i="10"/>
  <c r="AC100" i="10" s="1"/>
  <c r="AB178" i="10"/>
  <c r="AC178" i="10" s="1"/>
  <c r="AB48" i="10"/>
  <c r="AC48" i="10" s="1"/>
  <c r="AB179" i="10"/>
  <c r="AC179" i="10" s="1"/>
  <c r="AB152" i="10"/>
  <c r="AC152" i="10" s="1"/>
  <c r="AB43" i="10"/>
  <c r="AC43" i="10" s="1"/>
  <c r="AB167" i="10"/>
  <c r="AC167" i="10" s="1"/>
  <c r="AB153" i="10"/>
  <c r="AC153" i="10" s="1"/>
  <c r="AB143" i="10"/>
  <c r="AC143" i="10" s="1"/>
  <c r="AB126" i="10"/>
  <c r="AC126" i="10" s="1"/>
  <c r="AB129" i="10"/>
  <c r="AC129" i="10" s="1"/>
  <c r="AB130" i="10"/>
  <c r="AC130" i="10" s="1"/>
  <c r="AB131" i="10"/>
  <c r="AC131" i="10" s="1"/>
  <c r="AB168" i="10"/>
  <c r="AC168" i="10" s="1"/>
  <c r="AB132" i="10"/>
  <c r="AC132" i="10" s="1"/>
  <c r="AB133" i="10"/>
  <c r="AC133" i="10" s="1"/>
  <c r="AB134" i="10"/>
  <c r="AC134" i="10" s="1"/>
  <c r="AB141" i="10"/>
  <c r="AC141" i="10" s="1"/>
  <c r="AB102" i="10"/>
  <c r="AC102" i="10" s="1"/>
  <c r="AB135" i="10"/>
  <c r="AC135" i="10" s="1"/>
  <c r="AB112" i="10"/>
  <c r="AC112" i="10" s="1"/>
  <c r="AB144" i="10"/>
  <c r="AC144" i="10" s="1"/>
  <c r="AB113" i="10"/>
  <c r="AC113" i="10" s="1"/>
  <c r="AB108" i="10"/>
  <c r="AC108" i="10" s="1"/>
  <c r="AB136" i="10"/>
  <c r="AC136" i="10" s="1"/>
  <c r="AB137" i="10"/>
  <c r="AC137" i="10" s="1"/>
  <c r="AB180" i="10"/>
  <c r="AC180" i="10" s="1"/>
  <c r="AB127" i="10"/>
  <c r="AC127" i="10" s="1"/>
  <c r="AB181" i="10"/>
  <c r="AC181" i="10" s="1"/>
  <c r="AB41" i="10"/>
  <c r="AC41" i="10" s="1"/>
  <c r="AB40" i="10"/>
  <c r="AC40" i="10" s="1"/>
  <c r="AB106" i="10"/>
  <c r="AC106" i="10" s="1"/>
  <c r="AB139" i="10"/>
  <c r="AC139" i="10" s="1"/>
  <c r="AB75" i="10"/>
  <c r="AC75" i="10" s="1"/>
  <c r="AB169" i="10"/>
  <c r="AC169" i="10" s="1"/>
  <c r="AB182" i="10"/>
  <c r="AC182" i="10" s="1"/>
  <c r="AB162" i="10"/>
  <c r="AC162" i="10" s="1"/>
  <c r="AB155" i="10"/>
  <c r="AC155" i="10" s="1"/>
  <c r="AB42" i="10"/>
  <c r="AC42" i="10" s="1"/>
  <c r="AB70" i="10"/>
  <c r="AC70" i="10" s="1"/>
  <c r="AB27" i="10"/>
  <c r="AC27" i="10" s="1"/>
  <c r="AB28" i="10"/>
  <c r="AC28" i="10" s="1"/>
  <c r="AB29" i="10"/>
  <c r="AC29" i="10" s="1"/>
  <c r="AB30" i="10"/>
  <c r="AC30" i="10" s="1"/>
  <c r="AB183" i="10"/>
  <c r="AC183" i="10" s="1"/>
  <c r="AB159" i="10"/>
  <c r="AC159" i="10" s="1"/>
  <c r="AB120" i="10"/>
  <c r="AC120" i="10" s="1"/>
  <c r="AB116" i="10"/>
  <c r="AC116" i="10" s="1"/>
  <c r="AB101" i="10"/>
  <c r="AC101" i="10" s="1"/>
  <c r="AB118" i="10"/>
  <c r="AC118" i="10" s="1"/>
  <c r="AB114" i="10"/>
  <c r="AC114" i="10" s="1"/>
  <c r="AB53" i="10"/>
  <c r="AC53" i="10" s="1"/>
  <c r="AB91" i="10"/>
  <c r="AC91" i="10" s="1"/>
  <c r="AB46" i="10"/>
  <c r="AC46" i="10" s="1"/>
  <c r="AB184" i="10"/>
  <c r="AC184" i="10" s="1"/>
  <c r="AB185" i="10"/>
  <c r="AC185" i="10" s="1"/>
  <c r="AB104" i="10"/>
  <c r="AC104" i="10" s="1"/>
  <c r="AB163" i="10"/>
  <c r="AC163" i="10" s="1"/>
  <c r="AB148" i="10"/>
  <c r="AC148" i="10" s="1"/>
  <c r="AB138" i="10"/>
  <c r="AC138" i="10" s="1"/>
  <c r="AB186" i="10"/>
  <c r="AC186" i="10" s="1"/>
  <c r="AB187" i="10"/>
  <c r="AC187" i="10" s="1"/>
  <c r="AB160" i="10"/>
  <c r="AC160" i="10" s="1"/>
  <c r="AB188" i="10"/>
  <c r="AC188" i="10" s="1"/>
  <c r="AB189" i="10"/>
  <c r="AC189" i="10" s="1"/>
  <c r="AB190" i="10"/>
  <c r="AC190" i="10" s="1"/>
  <c r="AB191" i="10"/>
  <c r="AC191" i="10" s="1"/>
  <c r="Y191" i="10" l="1"/>
  <c r="Z191" i="10" s="1"/>
  <c r="Y70" i="10"/>
  <c r="Z70" i="10" s="1"/>
  <c r="Y180" i="10"/>
  <c r="Z180" i="10" s="1"/>
  <c r="Y131" i="10"/>
  <c r="Z131" i="10" s="1"/>
  <c r="Y178" i="10"/>
  <c r="Z178" i="10" s="1"/>
  <c r="Y52" i="10"/>
  <c r="Z52" i="10" s="1"/>
  <c r="M140" i="10"/>
  <c r="N140" i="10" s="1"/>
  <c r="O140" i="10" s="1"/>
  <c r="Y71" i="10"/>
  <c r="Z71" i="10" s="1"/>
  <c r="Y122" i="10"/>
  <c r="Z122" i="10" s="1"/>
  <c r="S4" i="10"/>
  <c r="T4" i="10" s="1"/>
  <c r="S123" i="10"/>
  <c r="T123" i="10" s="1"/>
  <c r="V39" i="10"/>
  <c r="V4" i="10"/>
  <c r="V123" i="10"/>
  <c r="S136" i="10"/>
  <c r="T136" i="10" s="1"/>
  <c r="S129" i="10"/>
  <c r="T129" i="10" s="1"/>
  <c r="S109" i="10"/>
  <c r="T109" i="10" s="1"/>
  <c r="S23" i="10"/>
  <c r="T23" i="10" s="1"/>
  <c r="S115" i="10"/>
  <c r="T115" i="10" s="1"/>
  <c r="S13" i="10"/>
  <c r="T13" i="10" s="1"/>
  <c r="S103" i="10"/>
  <c r="T103" i="10" s="1"/>
  <c r="S95" i="10"/>
  <c r="T95" i="10" s="1"/>
  <c r="S11" i="10"/>
  <c r="T11" i="10" s="1"/>
  <c r="Y79" i="10"/>
  <c r="Z79" i="10" s="1"/>
  <c r="V101" i="10"/>
  <c r="V110" i="10"/>
  <c r="S110" i="10"/>
  <c r="T110" i="10" s="1"/>
  <c r="S78" i="10"/>
  <c r="T78" i="10" s="1"/>
  <c r="V59" i="10"/>
  <c r="S68" i="10"/>
  <c r="T68" i="10" s="1"/>
  <c r="S165" i="10"/>
  <c r="T165" i="10" s="1"/>
  <c r="S56" i="10"/>
  <c r="T56" i="10" s="1"/>
  <c r="S105" i="10"/>
  <c r="T105" i="10" s="1"/>
  <c r="S6" i="10"/>
  <c r="T6" i="10" s="1"/>
  <c r="Y104" i="10"/>
  <c r="Z104" i="10" s="1"/>
  <c r="Y29" i="10"/>
  <c r="Z29" i="10" s="1"/>
  <c r="Y41" i="10"/>
  <c r="Z41" i="10" s="1"/>
  <c r="Y134" i="10"/>
  <c r="Z134" i="10" s="1"/>
  <c r="Y107" i="10"/>
  <c r="Z107" i="10" s="1"/>
  <c r="Y89" i="10"/>
  <c r="Z89" i="10" s="1"/>
  <c r="Y58" i="10"/>
  <c r="Z58" i="10" s="1"/>
  <c r="Y69" i="10"/>
  <c r="Z69" i="10" s="1"/>
  <c r="Y65" i="10"/>
  <c r="Z65" i="10" s="1"/>
  <c r="S71" i="10"/>
  <c r="T71" i="10" s="1"/>
  <c r="S80" i="10"/>
  <c r="T80" i="10" s="1"/>
  <c r="V169" i="10"/>
  <c r="V56" i="10"/>
  <c r="V103" i="10"/>
  <c r="V95" i="10"/>
  <c r="P63" i="34" s="1"/>
  <c r="R63" i="34" s="1"/>
  <c r="V105" i="10"/>
  <c r="V11" i="10"/>
  <c r="V6" i="10"/>
  <c r="V165" i="10"/>
  <c r="S96" i="10"/>
  <c r="T96" i="10" s="1"/>
  <c r="P104" i="10"/>
  <c r="P133" i="10"/>
  <c r="P58" i="10"/>
  <c r="V68" i="10"/>
  <c r="P34" i="10"/>
  <c r="Y151" i="10"/>
  <c r="Z151" i="10" s="1"/>
  <c r="Y75" i="10"/>
  <c r="Z75" i="10" s="1"/>
  <c r="Y167" i="10"/>
  <c r="Z167" i="10" s="1"/>
  <c r="S142" i="10"/>
  <c r="T142" i="10" s="1"/>
  <c r="S10" i="10"/>
  <c r="T10" i="10" s="1"/>
  <c r="S62" i="10"/>
  <c r="T62" i="10" s="1"/>
  <c r="Y110" i="10"/>
  <c r="Z110" i="10" s="1"/>
  <c r="S166" i="10"/>
  <c r="T166" i="10" s="1"/>
  <c r="S33" i="10"/>
  <c r="T33" i="10" s="1"/>
  <c r="S16" i="10"/>
  <c r="T16" i="10" s="1"/>
  <c r="S31" i="10"/>
  <c r="T31" i="10" s="1"/>
  <c r="S119" i="10"/>
  <c r="T119" i="10" s="1"/>
  <c r="S145" i="10"/>
  <c r="T145" i="10" s="1"/>
  <c r="S126" i="10"/>
  <c r="T126" i="10" s="1"/>
  <c r="S35" i="10"/>
  <c r="T35" i="10" s="1"/>
  <c r="S57" i="10"/>
  <c r="T57" i="10" s="1"/>
  <c r="S19" i="10"/>
  <c r="T19" i="10" s="1"/>
  <c r="S14" i="10"/>
  <c r="T14" i="10" s="1"/>
  <c r="Y142" i="10"/>
  <c r="Z142" i="10" s="1"/>
  <c r="Y91" i="10"/>
  <c r="Z91" i="10" s="1"/>
  <c r="M23" i="10"/>
  <c r="N23" i="10" s="1"/>
  <c r="O23" i="10" s="1"/>
  <c r="Y174" i="10"/>
  <c r="Z174" i="10" s="1"/>
  <c r="Y119" i="10"/>
  <c r="Z119" i="10" s="1"/>
  <c r="Y90" i="10"/>
  <c r="Z90" i="10" s="1"/>
  <c r="V186" i="10"/>
  <c r="V120" i="10"/>
  <c r="V75" i="10"/>
  <c r="V112" i="10"/>
  <c r="V167" i="10"/>
  <c r="V177" i="10"/>
  <c r="V90" i="10"/>
  <c r="V87" i="10"/>
  <c r="V83" i="10"/>
  <c r="V142" i="10"/>
  <c r="V10" i="10"/>
  <c r="V62" i="10"/>
  <c r="P120" i="34" s="1"/>
  <c r="R120" i="34" s="1"/>
  <c r="V151" i="10"/>
  <c r="V77" i="10"/>
  <c r="P131" i="10"/>
  <c r="Y166" i="10"/>
  <c r="Z166" i="10" s="1"/>
  <c r="Y145" i="10"/>
  <c r="Z145" i="10" s="1"/>
  <c r="P178" i="10"/>
  <c r="Y33" i="10"/>
  <c r="Z33" i="10" s="1"/>
  <c r="Y77" i="10"/>
  <c r="Z77" i="10" s="1"/>
  <c r="S186" i="10"/>
  <c r="T186" i="10" s="1"/>
  <c r="S120" i="10"/>
  <c r="T120" i="10" s="1"/>
  <c r="S75" i="10"/>
  <c r="T75" i="10" s="1"/>
  <c r="S112" i="10"/>
  <c r="T112" i="10" s="1"/>
  <c r="S167" i="10"/>
  <c r="T167" i="10" s="1"/>
  <c r="S177" i="10"/>
  <c r="T177" i="10" s="1"/>
  <c r="S90" i="10"/>
  <c r="T90" i="10" s="1"/>
  <c r="S87" i="10"/>
  <c r="T87" i="10" s="1"/>
  <c r="S83" i="10"/>
  <c r="T83" i="10" s="1"/>
  <c r="S151" i="10"/>
  <c r="T151" i="10" s="1"/>
  <c r="S77" i="10"/>
  <c r="T77" i="10" s="1"/>
  <c r="Y16" i="10"/>
  <c r="Z16" i="10" s="1"/>
  <c r="Y93" i="10"/>
  <c r="Y44" i="10"/>
  <c r="Z44" i="10" s="1"/>
  <c r="Y80" i="10"/>
  <c r="Z80" i="10" s="1"/>
  <c r="Y96" i="10"/>
  <c r="Z96" i="10" s="1"/>
  <c r="P122" i="10"/>
  <c r="V46" i="10"/>
  <c r="V127" i="10"/>
  <c r="V168" i="10"/>
  <c r="V26" i="10"/>
  <c r="V93" i="10"/>
  <c r="P85" i="34" s="1"/>
  <c r="V36" i="10"/>
  <c r="V111" i="10"/>
  <c r="V76" i="10"/>
  <c r="V94" i="10"/>
  <c r="V7" i="10"/>
  <c r="V146" i="10"/>
  <c r="V52" i="10"/>
  <c r="V154" i="10"/>
  <c r="V73" i="10"/>
  <c r="V44" i="10"/>
  <c r="P48" i="34" s="1"/>
  <c r="M71" i="10"/>
  <c r="N71" i="10" s="1"/>
  <c r="O71" i="10" s="1"/>
  <c r="Y31" i="10"/>
  <c r="Z31" i="10" s="1"/>
  <c r="V166" i="10"/>
  <c r="V33" i="10"/>
  <c r="V16" i="10"/>
  <c r="V96" i="10"/>
  <c r="V31" i="10"/>
  <c r="V71" i="10"/>
  <c r="P136" i="34" s="1"/>
  <c r="R136" i="34" s="1"/>
  <c r="V119" i="10"/>
  <c r="V145" i="10"/>
  <c r="V80" i="10"/>
  <c r="P44" i="34" s="1"/>
  <c r="S46" i="10"/>
  <c r="T46" i="10" s="1"/>
  <c r="S127" i="10"/>
  <c r="T127" i="10" s="1"/>
  <c r="S168" i="10"/>
  <c r="T168" i="10" s="1"/>
  <c r="S26" i="10"/>
  <c r="T26" i="10" s="1"/>
  <c r="S93" i="10"/>
  <c r="T93" i="10" s="1"/>
  <c r="S36" i="10"/>
  <c r="T36" i="10" s="1"/>
  <c r="S111" i="10"/>
  <c r="T111" i="10" s="1"/>
  <c r="S76" i="10"/>
  <c r="T76" i="10" s="1"/>
  <c r="S94" i="10"/>
  <c r="T94" i="10" s="1"/>
  <c r="S7" i="10"/>
  <c r="T7" i="10" s="1"/>
  <c r="S146" i="10"/>
  <c r="T146" i="10" s="1"/>
  <c r="S52" i="10"/>
  <c r="T52" i="10" s="1"/>
  <c r="S154" i="10"/>
  <c r="T154" i="10" s="1"/>
  <c r="S73" i="10"/>
  <c r="T73" i="10" s="1"/>
  <c r="S44" i="10"/>
  <c r="T44" i="10" s="1"/>
  <c r="Y36" i="10"/>
  <c r="Z36" i="10" s="1"/>
  <c r="M76" i="10"/>
  <c r="N76" i="10" s="1"/>
  <c r="O76" i="10" s="1"/>
  <c r="Y190" i="10"/>
  <c r="Z190" i="10" s="1"/>
  <c r="Y53" i="10"/>
  <c r="Z53" i="10" s="1"/>
  <c r="Y130" i="10"/>
  <c r="Z130" i="10" s="1"/>
  <c r="Y24" i="10"/>
  <c r="Z24" i="10" s="1"/>
  <c r="Y21" i="10"/>
  <c r="Z21" i="10" s="1"/>
  <c r="Y15" i="10"/>
  <c r="Z15" i="10" s="1"/>
  <c r="M52" i="10"/>
  <c r="N52" i="10" s="1"/>
  <c r="O52" i="10" s="1"/>
  <c r="V184" i="10"/>
  <c r="V27" i="10"/>
  <c r="V132" i="10"/>
  <c r="V48" i="10"/>
  <c r="V55" i="10"/>
  <c r="V92" i="10"/>
  <c r="V85" i="10"/>
  <c r="V8" i="10"/>
  <c r="P135" i="34" s="1"/>
  <c r="R135" i="34" s="1"/>
  <c r="V140" i="10"/>
  <c r="P125" i="34" s="1"/>
  <c r="R125" i="34" s="1"/>
  <c r="V34" i="10"/>
  <c r="V2" i="10"/>
  <c r="V81" i="10"/>
  <c r="V161" i="10"/>
  <c r="P4" i="34" s="1"/>
  <c r="R4" i="34" s="1"/>
  <c r="S60" i="10"/>
  <c r="T60" i="10" s="1"/>
  <c r="S147" i="10"/>
  <c r="T147" i="10" s="1"/>
  <c r="S37" i="10"/>
  <c r="T37" i="10" s="1"/>
  <c r="M129" i="10"/>
  <c r="N129" i="10" s="1"/>
  <c r="O129" i="10" s="1"/>
  <c r="S64" i="10"/>
  <c r="T64" i="10" s="1"/>
  <c r="Y111" i="10"/>
  <c r="Z111" i="10" s="1"/>
  <c r="S104" i="10"/>
  <c r="T104" i="10" s="1"/>
  <c r="S29" i="10"/>
  <c r="T29" i="10" s="1"/>
  <c r="S41" i="10"/>
  <c r="T41" i="10" s="1"/>
  <c r="S134" i="10"/>
  <c r="T134" i="10" s="1"/>
  <c r="S107" i="10"/>
  <c r="T107" i="10" s="1"/>
  <c r="S171" i="10"/>
  <c r="T171" i="10" s="1"/>
  <c r="S89" i="10"/>
  <c r="T89" i="10" s="1"/>
  <c r="S58" i="10"/>
  <c r="T58" i="10" s="1"/>
  <c r="S173" i="10"/>
  <c r="T173" i="10" s="1"/>
  <c r="S69" i="10"/>
  <c r="T69" i="10" s="1"/>
  <c r="S65" i="10"/>
  <c r="T65" i="10" s="1"/>
  <c r="S122" i="10"/>
  <c r="T122" i="10" s="1"/>
  <c r="S79" i="10"/>
  <c r="T79" i="10" s="1"/>
  <c r="P65" i="10"/>
  <c r="M99" i="10"/>
  <c r="N99" i="10" s="1"/>
  <c r="O99" i="10" s="1"/>
  <c r="M72" i="10"/>
  <c r="N72" i="10" s="1"/>
  <c r="O72" i="10" s="1"/>
  <c r="P74" i="10"/>
  <c r="M109" i="10"/>
  <c r="N109" i="10" s="1"/>
  <c r="O109" i="10" s="1"/>
  <c r="Y76" i="10"/>
  <c r="Z76" i="10" s="1"/>
  <c r="S55" i="10"/>
  <c r="T55" i="10" s="1"/>
  <c r="S85" i="10"/>
  <c r="T85" i="10" s="1"/>
  <c r="S8" i="10"/>
  <c r="T8" i="10" s="1"/>
  <c r="S140" i="10"/>
  <c r="T140" i="10" s="1"/>
  <c r="S34" i="10"/>
  <c r="T34" i="10" s="1"/>
  <c r="S2" i="10"/>
  <c r="T2" i="10" s="1"/>
  <c r="S81" i="10"/>
  <c r="T81" i="10" s="1"/>
  <c r="S161" i="10"/>
  <c r="T161" i="10" s="1"/>
  <c r="Y181" i="10"/>
  <c r="Z181" i="10" s="1"/>
  <c r="Y124" i="10"/>
  <c r="Z124" i="10" s="1"/>
  <c r="Y74" i="10"/>
  <c r="Z74" i="10" s="1"/>
  <c r="Y49" i="10"/>
  <c r="Z49" i="10" s="1"/>
  <c r="Y128" i="10"/>
  <c r="Z128" i="10" s="1"/>
  <c r="Y59" i="10"/>
  <c r="Z59" i="10" s="1"/>
  <c r="Y61" i="10"/>
  <c r="Z61" i="10" s="1"/>
  <c r="P16" i="10"/>
  <c r="M93" i="10"/>
  <c r="N93" i="10" s="1"/>
  <c r="O93" i="10" s="1"/>
  <c r="M13" i="10"/>
  <c r="N13" i="10" s="1"/>
  <c r="O13" i="10" s="1"/>
  <c r="M7" i="10"/>
  <c r="N7" i="10" s="1"/>
  <c r="O7" i="10" s="1"/>
  <c r="Y168" i="10"/>
  <c r="Z168" i="10" s="1"/>
  <c r="Y127" i="10"/>
  <c r="Z127" i="10" s="1"/>
  <c r="Y94" i="10"/>
  <c r="Z94" i="10" s="1"/>
  <c r="P26" i="10"/>
  <c r="M22" i="10"/>
  <c r="N22" i="10" s="1"/>
  <c r="O22" i="10" s="1"/>
  <c r="M154" i="10"/>
  <c r="N154" i="10" s="1"/>
  <c r="O154" i="10" s="1"/>
  <c r="M49" i="10"/>
  <c r="N49" i="10" s="1"/>
  <c r="O49" i="10" s="1"/>
  <c r="Y73" i="10"/>
  <c r="Z73" i="10" s="1"/>
  <c r="Y54" i="10"/>
  <c r="Z54" i="10" s="1"/>
  <c r="P191" i="10"/>
  <c r="P174" i="10"/>
  <c r="M36" i="10"/>
  <c r="N36" i="10" s="1"/>
  <c r="O36" i="10" s="1"/>
  <c r="M121" i="10"/>
  <c r="N121" i="10" s="1"/>
  <c r="O121" i="10" s="1"/>
  <c r="Y169" i="10"/>
  <c r="Z169" i="10" s="1"/>
  <c r="Y56" i="10"/>
  <c r="Z56" i="10" s="1"/>
  <c r="Y26" i="10"/>
  <c r="Z26" i="10" s="1"/>
  <c r="Y7" i="10"/>
  <c r="Z7" i="10" s="1"/>
  <c r="Y189" i="10"/>
  <c r="Z189" i="10" s="1"/>
  <c r="Y136" i="10"/>
  <c r="Z136" i="10" s="1"/>
  <c r="Y129" i="10"/>
  <c r="Z129" i="10" s="1"/>
  <c r="Y109" i="10"/>
  <c r="Z109" i="10" s="1"/>
  <c r="Y23" i="10"/>
  <c r="Z23" i="10" s="1"/>
  <c r="Y20" i="10"/>
  <c r="Z20" i="10" s="1"/>
  <c r="Y115" i="10"/>
  <c r="Z115" i="10" s="1"/>
  <c r="Y13" i="10"/>
  <c r="Z13" i="10" s="1"/>
  <c r="Y72" i="10"/>
  <c r="Z72" i="10" s="1"/>
  <c r="P189" i="10"/>
  <c r="P128" i="10"/>
  <c r="M20" i="10"/>
  <c r="N20" i="10" s="1"/>
  <c r="O20" i="10" s="1"/>
  <c r="P164" i="10"/>
  <c r="P31" i="10"/>
  <c r="P73" i="10"/>
  <c r="M70" i="10"/>
  <c r="N70" i="10" s="1"/>
  <c r="O70" i="10" s="1"/>
  <c r="Y154" i="10"/>
  <c r="Z154" i="10" s="1"/>
  <c r="Y146" i="10"/>
  <c r="Z146" i="10" s="1"/>
  <c r="V138" i="10"/>
  <c r="V159" i="10"/>
  <c r="V139" i="10"/>
  <c r="V135" i="10"/>
  <c r="V43" i="10"/>
  <c r="V38" i="10"/>
  <c r="V25" i="10"/>
  <c r="P154" i="34" s="1"/>
  <c r="V117" i="10"/>
  <c r="V66" i="10"/>
  <c r="V18" i="10"/>
  <c r="V47" i="10"/>
  <c r="P149" i="34" s="1"/>
  <c r="R149" i="34" s="1"/>
  <c r="V82" i="10"/>
  <c r="P100" i="34" s="1"/>
  <c r="V5" i="10"/>
  <c r="V60" i="10"/>
  <c r="P138" i="34" s="1"/>
  <c r="R138" i="34" s="1"/>
  <c r="V147" i="10"/>
  <c r="V37" i="10"/>
  <c r="V182" i="10"/>
  <c r="V84" i="10"/>
  <c r="V12" i="10"/>
  <c r="P114" i="10"/>
  <c r="P145" i="10"/>
  <c r="M155" i="10"/>
  <c r="N155" i="10" s="1"/>
  <c r="O155" i="10" s="1"/>
  <c r="M115" i="10"/>
  <c r="N115" i="10" s="1"/>
  <c r="O115" i="10" s="1"/>
  <c r="M59" i="10"/>
  <c r="N59" i="10" s="1"/>
  <c r="O59" i="10" s="1"/>
  <c r="V106" i="10"/>
  <c r="V152" i="10"/>
  <c r="V176" i="10"/>
  <c r="V64" i="10"/>
  <c r="P55" i="34" s="1"/>
  <c r="R55" i="34" s="1"/>
  <c r="V17" i="10"/>
  <c r="P54" i="10"/>
  <c r="S138" i="10"/>
  <c r="T138" i="10" s="1"/>
  <c r="S159" i="10"/>
  <c r="T159" i="10" s="1"/>
  <c r="S139" i="10"/>
  <c r="T139" i="10" s="1"/>
  <c r="S135" i="10"/>
  <c r="T135" i="10" s="1"/>
  <c r="S43" i="10"/>
  <c r="T43" i="10" s="1"/>
  <c r="S38" i="10"/>
  <c r="T38" i="10" s="1"/>
  <c r="S25" i="10"/>
  <c r="T25" i="10" s="1"/>
  <c r="S117" i="10"/>
  <c r="T117" i="10" s="1"/>
  <c r="S66" i="10"/>
  <c r="T66" i="10" s="1"/>
  <c r="S18" i="10"/>
  <c r="T18" i="10" s="1"/>
  <c r="S47" i="10"/>
  <c r="T47" i="10" s="1"/>
  <c r="S82" i="10"/>
  <c r="T82" i="10" s="1"/>
  <c r="S5" i="10"/>
  <c r="T5" i="10" s="1"/>
  <c r="P136" i="10"/>
  <c r="P111" i="10"/>
  <c r="Y46" i="10"/>
  <c r="Z46" i="10" s="1"/>
  <c r="P168" i="10"/>
  <c r="P61" i="10"/>
  <c r="Y8" i="10"/>
  <c r="Y81" i="10"/>
  <c r="Z81" i="10" s="1"/>
  <c r="Y161" i="10"/>
  <c r="Z161" i="10" s="1"/>
  <c r="Y48" i="10"/>
  <c r="Z48" i="10" s="1"/>
  <c r="AC2398" i="20"/>
  <c r="AC1984" i="20"/>
  <c r="V191" i="10"/>
  <c r="V91" i="10"/>
  <c r="V70" i="10"/>
  <c r="V180" i="10"/>
  <c r="V131" i="10"/>
  <c r="V178" i="10"/>
  <c r="V174" i="10"/>
  <c r="Y184" i="10"/>
  <c r="Z184" i="10" s="1"/>
  <c r="Y27" i="10"/>
  <c r="Z27" i="10" s="1"/>
  <c r="Y132" i="10"/>
  <c r="Z132" i="10" s="1"/>
  <c r="Y55" i="10"/>
  <c r="Z55" i="10" s="1"/>
  <c r="Y85" i="10"/>
  <c r="Z85" i="10" s="1"/>
  <c r="Y34" i="10"/>
  <c r="Z34" i="10" s="1"/>
  <c r="S191" i="10"/>
  <c r="T191" i="10" s="1"/>
  <c r="S178" i="10"/>
  <c r="T178" i="10" s="1"/>
  <c r="S174" i="10"/>
  <c r="T174" i="10" s="1"/>
  <c r="Y139" i="10"/>
  <c r="Z139" i="10" s="1"/>
  <c r="Y25" i="10"/>
  <c r="Z25" i="10" s="1"/>
  <c r="Y66" i="10"/>
  <c r="Z66" i="10" s="1"/>
  <c r="Y47" i="10"/>
  <c r="Z47" i="10" s="1"/>
  <c r="Y82" i="10"/>
  <c r="Z82" i="10" s="1"/>
  <c r="M81" i="10"/>
  <c r="N81" i="10" s="1"/>
  <c r="O81" i="10" s="1"/>
  <c r="Y183" i="10"/>
  <c r="Z183" i="10" s="1"/>
  <c r="Y68" i="10"/>
  <c r="Z68" i="10" s="1"/>
  <c r="AC2067" i="20"/>
  <c r="S70" i="10"/>
  <c r="T70" i="10" s="1"/>
  <c r="AC2066" i="20"/>
  <c r="AC1837" i="20"/>
  <c r="V160" i="10"/>
  <c r="V113" i="10"/>
  <c r="V143" i="10"/>
  <c r="V97" i="10"/>
  <c r="V63" i="10"/>
  <c r="V88" i="10"/>
  <c r="P21" i="34" s="1"/>
  <c r="R21" i="34" s="1"/>
  <c r="V172" i="10"/>
  <c r="V156" i="10"/>
  <c r="M166" i="10"/>
  <c r="N166" i="10" s="1"/>
  <c r="O166" i="10" s="1"/>
  <c r="Y2" i="10"/>
  <c r="Z2" i="10" s="1"/>
  <c r="S180" i="10"/>
  <c r="T180" i="10" s="1"/>
  <c r="S101" i="10"/>
  <c r="T101" i="10" s="1"/>
  <c r="S182" i="10"/>
  <c r="T182" i="10" s="1"/>
  <c r="S113" i="10"/>
  <c r="T113" i="10" s="1"/>
  <c r="S143" i="10"/>
  <c r="T143" i="10" s="1"/>
  <c r="S97" i="10"/>
  <c r="T97" i="10" s="1"/>
  <c r="S63" i="10"/>
  <c r="T63" i="10" s="1"/>
  <c r="S88" i="10"/>
  <c r="T88" i="10" s="1"/>
  <c r="S84" i="10"/>
  <c r="T84" i="10" s="1"/>
  <c r="S12" i="10"/>
  <c r="T12" i="10" s="1"/>
  <c r="S172" i="10"/>
  <c r="T172" i="10" s="1"/>
  <c r="S39" i="10"/>
  <c r="T39" i="10" s="1"/>
  <c r="S156" i="10"/>
  <c r="T156" i="10" s="1"/>
  <c r="AC1426" i="20"/>
  <c r="Y92" i="10"/>
  <c r="Z92" i="10" s="1"/>
  <c r="S131" i="10"/>
  <c r="T131" i="10" s="1"/>
  <c r="AC909" i="20"/>
  <c r="Y140" i="10"/>
  <c r="Z140" i="10" s="1"/>
  <c r="AC2344" i="20"/>
  <c r="P55" i="10"/>
  <c r="P2" i="10"/>
  <c r="AC1935" i="20"/>
  <c r="P134" i="10"/>
  <c r="P146" i="10"/>
  <c r="AC1934" i="20"/>
  <c r="S91" i="10"/>
  <c r="T91" i="10" s="1"/>
  <c r="M102" i="10"/>
  <c r="N102" i="10" s="1"/>
  <c r="O102" i="10" s="1"/>
  <c r="K10" i="34"/>
  <c r="K30" i="34"/>
  <c r="K20" i="34"/>
  <c r="K40" i="34"/>
  <c r="K17" i="34"/>
  <c r="K88" i="34"/>
  <c r="K72" i="34"/>
  <c r="K104" i="34"/>
  <c r="K56" i="34"/>
  <c r="K140" i="34"/>
  <c r="K120" i="34"/>
  <c r="L120" i="34" s="1"/>
  <c r="AC2399" i="20"/>
  <c r="AC2239" i="20"/>
  <c r="AC1844" i="20"/>
  <c r="AC917" i="20"/>
  <c r="Y60" i="10"/>
  <c r="Z60" i="10" s="1"/>
  <c r="AC1986" i="20"/>
  <c r="Y102" i="10"/>
  <c r="Z102" i="10" s="1"/>
  <c r="Y17" i="10"/>
  <c r="Z17" i="10" s="1"/>
  <c r="P138" i="10"/>
  <c r="M147" i="10"/>
  <c r="N147" i="10" s="1"/>
  <c r="O147" i="10" s="1"/>
  <c r="M78" i="10"/>
  <c r="N78" i="10" s="1"/>
  <c r="O78" i="10" s="1"/>
  <c r="K122" i="34"/>
  <c r="K142" i="34"/>
  <c r="K90" i="34"/>
  <c r="K32" i="34"/>
  <c r="K13" i="34"/>
  <c r="K74" i="34"/>
  <c r="K42" i="34"/>
  <c r="K58" i="34"/>
  <c r="K106" i="34"/>
  <c r="L106" i="34" s="1"/>
  <c r="K22" i="34"/>
  <c r="Y158" i="10"/>
  <c r="Z158" i="10" s="1"/>
  <c r="P5" i="10"/>
  <c r="P3" i="10"/>
  <c r="M33" i="10"/>
  <c r="N33" i="10" s="1"/>
  <c r="O33" i="10" s="1"/>
  <c r="M96" i="10"/>
  <c r="N96" i="10" s="1"/>
  <c r="O96" i="10" s="1"/>
  <c r="M150" i="10"/>
  <c r="N150" i="10" s="1"/>
  <c r="O150" i="10" s="1"/>
  <c r="M37" i="10"/>
  <c r="N37" i="10" s="1"/>
  <c r="O37" i="10" s="1"/>
  <c r="P171" i="10"/>
  <c r="K137" i="34"/>
  <c r="K157" i="34"/>
  <c r="M79" i="10"/>
  <c r="N79" i="10" s="1"/>
  <c r="O79" i="10" s="1"/>
  <c r="K94" i="34"/>
  <c r="L94" i="34" s="1"/>
  <c r="K62" i="34"/>
  <c r="K146" i="34"/>
  <c r="K26" i="34"/>
  <c r="L26" i="34" s="1"/>
  <c r="K110" i="34"/>
  <c r="K126" i="34"/>
  <c r="K46" i="34"/>
  <c r="K36" i="34"/>
  <c r="K7" i="34"/>
  <c r="K78" i="34"/>
  <c r="L78" i="34" s="1"/>
  <c r="AC2218" i="20"/>
  <c r="AC1932" i="20"/>
  <c r="AC1505" i="20"/>
  <c r="AC1328" i="20"/>
  <c r="K11" i="34"/>
  <c r="L11" i="34" s="1"/>
  <c r="K39" i="34"/>
  <c r="L39" i="34" s="1"/>
  <c r="K19" i="34"/>
  <c r="K29" i="34"/>
  <c r="K103" i="34"/>
  <c r="K55" i="34"/>
  <c r="K139" i="34"/>
  <c r="K71" i="34"/>
  <c r="K16" i="34"/>
  <c r="K87" i="34"/>
  <c r="K119" i="34"/>
  <c r="L119" i="34" s="1"/>
  <c r="P43" i="10"/>
  <c r="P47" i="10"/>
  <c r="M148" i="10"/>
  <c r="N148" i="10" s="1"/>
  <c r="O148" i="10" s="1"/>
  <c r="K66" i="34"/>
  <c r="L66" i="34" s="1"/>
  <c r="K150" i="34"/>
  <c r="L150" i="34" s="1"/>
  <c r="K12" i="34"/>
  <c r="K82" i="34"/>
  <c r="L82" i="34" s="1"/>
  <c r="K130" i="34"/>
  <c r="K98" i="34"/>
  <c r="K2" i="34"/>
  <c r="K114" i="34"/>
  <c r="K50" i="34"/>
  <c r="AC2326" i="20"/>
  <c r="AC2149" i="20"/>
  <c r="AC2040" i="20"/>
  <c r="AC1327" i="20"/>
  <c r="Y159" i="10"/>
  <c r="Z159" i="10" s="1"/>
  <c r="V185" i="10"/>
  <c r="P28" i="10"/>
  <c r="M185" i="10"/>
  <c r="N185" i="10" s="1"/>
  <c r="O185" i="10" s="1"/>
  <c r="M66" i="10"/>
  <c r="N66" i="10" s="1"/>
  <c r="O66" i="10" s="1"/>
  <c r="M8" i="10"/>
  <c r="N8" i="10" s="1"/>
  <c r="O8" i="10" s="1"/>
  <c r="K25" i="34"/>
  <c r="K109" i="34"/>
  <c r="K61" i="34"/>
  <c r="K125" i="34"/>
  <c r="L125" i="34" s="1"/>
  <c r="K45" i="34"/>
  <c r="K145" i="34"/>
  <c r="L145" i="34" s="1"/>
  <c r="K6" i="34"/>
  <c r="K93" i="34"/>
  <c r="K77" i="34"/>
  <c r="L77" i="34" s="1"/>
  <c r="K35" i="34"/>
  <c r="M161" i="10"/>
  <c r="N161" i="10" s="1"/>
  <c r="O161" i="10" s="1"/>
  <c r="K4" i="34"/>
  <c r="AC2323" i="20"/>
  <c r="AC2148" i="20"/>
  <c r="AC2039" i="20"/>
  <c r="AC1787" i="20"/>
  <c r="AC997" i="20"/>
  <c r="Y43" i="10"/>
  <c r="Z43" i="10" s="1"/>
  <c r="Y117" i="10"/>
  <c r="Z117" i="10" s="1"/>
  <c r="Y37" i="10"/>
  <c r="Z37" i="10" s="1"/>
  <c r="P119" i="10"/>
  <c r="P80" i="10"/>
  <c r="M64" i="10"/>
  <c r="N64" i="10" s="1"/>
  <c r="O64" i="10" s="1"/>
  <c r="P93" i="10"/>
  <c r="K101" i="34"/>
  <c r="K53" i="34"/>
  <c r="L53" i="34" s="1"/>
  <c r="K117" i="34"/>
  <c r="K69" i="34"/>
  <c r="K153" i="34"/>
  <c r="L153" i="34" s="1"/>
  <c r="K85" i="34"/>
  <c r="K133" i="34"/>
  <c r="P44" i="10"/>
  <c r="K80" i="34"/>
  <c r="L80" i="34" s="1"/>
  <c r="K96" i="34"/>
  <c r="K48" i="34"/>
  <c r="K128" i="34"/>
  <c r="K112" i="34"/>
  <c r="K148" i="34"/>
  <c r="L148" i="34" s="1"/>
  <c r="K64" i="34"/>
  <c r="L64" i="34" s="1"/>
  <c r="AC2322" i="20"/>
  <c r="AC719" i="20"/>
  <c r="Y148" i="10"/>
  <c r="Z148" i="10" s="1"/>
  <c r="Y32" i="10"/>
  <c r="Z32" i="10" s="1"/>
  <c r="Y78" i="10"/>
  <c r="Z78" i="10" s="1"/>
  <c r="Y176" i="10"/>
  <c r="Z176" i="10" s="1"/>
  <c r="M124" i="10"/>
  <c r="N124" i="10" s="1"/>
  <c r="O124" i="10" s="1"/>
  <c r="K136" i="34"/>
  <c r="L136" i="34" s="1"/>
  <c r="K156" i="34"/>
  <c r="K24" i="34"/>
  <c r="K108" i="34"/>
  <c r="K60" i="34"/>
  <c r="K124" i="34"/>
  <c r="L124" i="34" s="1"/>
  <c r="K44" i="34"/>
  <c r="K144" i="34"/>
  <c r="K3" i="34"/>
  <c r="K34" i="34"/>
  <c r="L34" i="34" s="1"/>
  <c r="K76" i="34"/>
  <c r="K92" i="34"/>
  <c r="L92" i="34" s="1"/>
  <c r="AC2380" i="20"/>
  <c r="AC2122" i="20"/>
  <c r="AC1675" i="20"/>
  <c r="AC701" i="20"/>
  <c r="M47" i="10"/>
  <c r="N47" i="10" s="1"/>
  <c r="O47" i="10" s="1"/>
  <c r="K113" i="34"/>
  <c r="K81" i="34"/>
  <c r="K97" i="34"/>
  <c r="K129" i="34"/>
  <c r="K149" i="34"/>
  <c r="L149" i="34" s="1"/>
  <c r="K49" i="34"/>
  <c r="L49" i="34" s="1"/>
  <c r="K65" i="34"/>
  <c r="Y147" i="10"/>
  <c r="Z147" i="10" s="1"/>
  <c r="Y141" i="10"/>
  <c r="Z141" i="10" s="1"/>
  <c r="Y179" i="10"/>
  <c r="Z179" i="10" s="1"/>
  <c r="Y45" i="10"/>
  <c r="Z45" i="10" s="1"/>
  <c r="P139" i="10"/>
  <c r="P66" i="10"/>
  <c r="K131" i="34"/>
  <c r="K67" i="34"/>
  <c r="L67" i="34" s="1"/>
  <c r="K151" i="34"/>
  <c r="L151" i="34" s="1"/>
  <c r="K99" i="34"/>
  <c r="K83" i="34"/>
  <c r="K115" i="34"/>
  <c r="K51" i="34"/>
  <c r="L51" i="34" s="1"/>
  <c r="AC2194" i="20"/>
  <c r="AC2121" i="20"/>
  <c r="AC1894" i="20"/>
  <c r="AC1738" i="20"/>
  <c r="AC1674" i="20"/>
  <c r="AC1464" i="20"/>
  <c r="AC413" i="20"/>
  <c r="P181" i="10"/>
  <c r="P38" i="10"/>
  <c r="P64" i="10"/>
  <c r="M139" i="10"/>
  <c r="N139" i="10" s="1"/>
  <c r="O139" i="10" s="1"/>
  <c r="M60" i="10"/>
  <c r="N60" i="10" s="1"/>
  <c r="O60" i="10" s="1"/>
  <c r="K33" i="34"/>
  <c r="K75" i="34"/>
  <c r="K123" i="34"/>
  <c r="K143" i="34"/>
  <c r="K14" i="34"/>
  <c r="K43" i="34"/>
  <c r="K59" i="34"/>
  <c r="K107" i="34"/>
  <c r="L107" i="34" s="1"/>
  <c r="K91" i="34"/>
  <c r="K23" i="34"/>
  <c r="AC2417" i="20"/>
  <c r="AC2305" i="20"/>
  <c r="AC2191" i="20"/>
  <c r="AC2012" i="20"/>
  <c r="AC1885" i="20"/>
  <c r="AC1463" i="20"/>
  <c r="AC1383" i="20"/>
  <c r="AC1283" i="20"/>
  <c r="AC412" i="20"/>
  <c r="P25" i="10"/>
  <c r="L134" i="34"/>
  <c r="P82" i="10"/>
  <c r="K52" i="34"/>
  <c r="K68" i="34"/>
  <c r="L68" i="34" s="1"/>
  <c r="K152" i="34"/>
  <c r="L152" i="34" s="1"/>
  <c r="K100" i="34"/>
  <c r="K84" i="34"/>
  <c r="K116" i="34"/>
  <c r="K132" i="34"/>
  <c r="L132" i="34" s="1"/>
  <c r="Y5" i="10"/>
  <c r="Z5" i="10" s="1"/>
  <c r="M110" i="10"/>
  <c r="N110" i="10" s="1"/>
  <c r="O110" i="10" s="1"/>
  <c r="AC2304" i="20"/>
  <c r="AC1071" i="20"/>
  <c r="AC152" i="20"/>
  <c r="Y138" i="10"/>
  <c r="Z138" i="10" s="1"/>
  <c r="Y135" i="10"/>
  <c r="Z135" i="10" s="1"/>
  <c r="Y18" i="10"/>
  <c r="Z18" i="10" s="1"/>
  <c r="Y38" i="10"/>
  <c r="Z38" i="10" s="1"/>
  <c r="V118" i="10"/>
  <c r="V35" i="10"/>
  <c r="V57" i="10"/>
  <c r="V19" i="10"/>
  <c r="V14" i="10"/>
  <c r="P180" i="10"/>
  <c r="M82" i="10"/>
  <c r="N82" i="10" s="1"/>
  <c r="O82" i="10" s="1"/>
  <c r="K31" i="34"/>
  <c r="K73" i="34"/>
  <c r="K5" i="34"/>
  <c r="K41" i="34"/>
  <c r="K141" i="34"/>
  <c r="K89" i="34"/>
  <c r="K57" i="34"/>
  <c r="K121" i="34"/>
  <c r="L121" i="34" s="1"/>
  <c r="K21" i="34"/>
  <c r="K105" i="34"/>
  <c r="L105" i="34" s="1"/>
  <c r="AC2302" i="20"/>
  <c r="AC1958" i="20"/>
  <c r="AC1375" i="20"/>
  <c r="AC824" i="20"/>
  <c r="AC109" i="20"/>
  <c r="K38" i="34"/>
  <c r="K86" i="34"/>
  <c r="K54" i="34"/>
  <c r="L54" i="34" s="1"/>
  <c r="K138" i="34"/>
  <c r="K118" i="34"/>
  <c r="L118" i="34" s="1"/>
  <c r="K18" i="34"/>
  <c r="K28" i="34"/>
  <c r="K70" i="34"/>
  <c r="K15" i="34"/>
  <c r="K102" i="34"/>
  <c r="K8" i="34"/>
  <c r="Y106" i="10"/>
  <c r="Z106" i="10" s="1"/>
  <c r="Y64" i="10"/>
  <c r="Z64" i="10" s="1"/>
  <c r="M135" i="10"/>
  <c r="N135" i="10" s="1"/>
  <c r="O135" i="10" s="1"/>
  <c r="K95" i="34"/>
  <c r="K27" i="34"/>
  <c r="K111" i="34"/>
  <c r="K47" i="34"/>
  <c r="K127" i="34"/>
  <c r="K37" i="34"/>
  <c r="L37" i="34" s="1"/>
  <c r="K9" i="34"/>
  <c r="L9" i="34" s="1"/>
  <c r="K63" i="34"/>
  <c r="K79" i="34"/>
  <c r="L79" i="34" s="1"/>
  <c r="K147" i="34"/>
  <c r="AC2401" i="20"/>
  <c r="AC2361" i="20"/>
  <c r="AC2242" i="20"/>
  <c r="N77" i="42"/>
  <c r="N43" i="42"/>
  <c r="N116" i="42"/>
  <c r="N102" i="42"/>
  <c r="N88" i="42"/>
  <c r="N74" i="42"/>
  <c r="N60" i="42"/>
  <c r="N46" i="42"/>
  <c r="N32" i="42"/>
  <c r="N18" i="42"/>
  <c r="N4" i="42"/>
  <c r="N29" i="42"/>
  <c r="N105" i="42"/>
  <c r="N127" i="42"/>
  <c r="N63" i="42"/>
  <c r="N123" i="42"/>
  <c r="N109" i="42"/>
  <c r="N95" i="42"/>
  <c r="N81" i="42"/>
  <c r="N67" i="42"/>
  <c r="N53" i="42"/>
  <c r="N39" i="42"/>
  <c r="N25" i="42"/>
  <c r="N11" i="42"/>
  <c r="N91" i="42"/>
  <c r="N57" i="42"/>
  <c r="N119" i="42"/>
  <c r="N21" i="42"/>
  <c r="N7" i="42"/>
  <c r="N35" i="42"/>
  <c r="N85" i="42"/>
  <c r="U460" i="39"/>
  <c r="U446" i="39"/>
  <c r="U432" i="39"/>
  <c r="U418" i="39"/>
  <c r="U404" i="39"/>
  <c r="U390" i="39"/>
  <c r="U376" i="39"/>
  <c r="U348" i="39"/>
  <c r="U320" i="39"/>
  <c r="U306" i="39"/>
  <c r="U292" i="39"/>
  <c r="U278" i="39"/>
  <c r="U264" i="39"/>
  <c r="U250" i="39"/>
  <c r="U222" i="39"/>
  <c r="U208" i="39"/>
  <c r="U194" i="39"/>
  <c r="U180" i="39"/>
  <c r="U166" i="39"/>
  <c r="U138" i="39"/>
  <c r="U110" i="39"/>
  <c r="U96" i="39"/>
  <c r="U82" i="39"/>
  <c r="U68" i="39"/>
  <c r="U54" i="39"/>
  <c r="U26" i="39"/>
  <c r="U12" i="39"/>
  <c r="U459" i="39"/>
  <c r="U431" i="39"/>
  <c r="U417" i="39"/>
  <c r="U403" i="39"/>
  <c r="U375" i="39"/>
  <c r="U347" i="39"/>
  <c r="U319" i="39"/>
  <c r="U305" i="39"/>
  <c r="U291" i="39"/>
  <c r="U263" i="39"/>
  <c r="U221" i="39"/>
  <c r="U207" i="39"/>
  <c r="U193" i="39"/>
  <c r="U179" i="39"/>
  <c r="U165" i="39"/>
  <c r="U137" i="39"/>
  <c r="U109" i="39"/>
  <c r="U95" i="39"/>
  <c r="U81" i="39"/>
  <c r="U67" i="39"/>
  <c r="U53" i="39"/>
  <c r="U25" i="39"/>
  <c r="U11" i="39"/>
  <c r="P70" i="39"/>
  <c r="P449" i="39"/>
  <c r="P421" i="39"/>
  <c r="P365" i="39"/>
  <c r="P337" i="39"/>
  <c r="P267" i="39"/>
  <c r="P225" i="39"/>
  <c r="P420" i="39"/>
  <c r="P378" i="39"/>
  <c r="P336" i="39"/>
  <c r="P308" i="39"/>
  <c r="U391" i="39"/>
  <c r="U363" i="39"/>
  <c r="U321" i="39"/>
  <c r="U293" i="39"/>
  <c r="U251" i="39"/>
  <c r="U209" i="39"/>
  <c r="U181" i="39"/>
  <c r="U139" i="39"/>
  <c r="U97" i="39"/>
  <c r="U55" i="39"/>
  <c r="U13" i="39"/>
  <c r="P463" i="39"/>
  <c r="P435" i="39"/>
  <c r="P393" i="39"/>
  <c r="P379" i="39"/>
  <c r="P351" i="39"/>
  <c r="P309" i="39"/>
  <c r="P239" i="39"/>
  <c r="P197" i="39"/>
  <c r="P141" i="39"/>
  <c r="P462" i="39"/>
  <c r="P406" i="39"/>
  <c r="P392" i="39"/>
  <c r="P350" i="39"/>
  <c r="P294" i="39"/>
  <c r="U405" i="39"/>
  <c r="U377" i="39"/>
  <c r="U335" i="39"/>
  <c r="U279" i="39"/>
  <c r="U223" i="39"/>
  <c r="U195" i="39"/>
  <c r="U167" i="39"/>
  <c r="U83" i="39"/>
  <c r="U27" i="39"/>
  <c r="U458" i="39"/>
  <c r="U430" i="39"/>
  <c r="U402" i="39"/>
  <c r="U360" i="39"/>
  <c r="U332" i="39"/>
  <c r="U304" i="39"/>
  <c r="U262" i="39"/>
  <c r="U234" i="39"/>
  <c r="U206" i="39"/>
  <c r="U178" i="39"/>
  <c r="U150" i="39"/>
  <c r="U108" i="39"/>
  <c r="U80" i="39"/>
  <c r="U52" i="39"/>
  <c r="U10" i="39"/>
  <c r="U471" i="39"/>
  <c r="U457" i="39"/>
  <c r="U429" i="39"/>
  <c r="U401" i="39"/>
  <c r="U373" i="39"/>
  <c r="U345" i="39"/>
  <c r="U317" i="39"/>
  <c r="U275" i="39"/>
  <c r="U247" i="39"/>
  <c r="U191" i="39"/>
  <c r="U163" i="39"/>
  <c r="U135" i="39"/>
  <c r="U107" i="39"/>
  <c r="U79" i="39"/>
  <c r="U37" i="39"/>
  <c r="U9" i="39"/>
  <c r="U456" i="39"/>
  <c r="U428" i="39"/>
  <c r="U400" i="39"/>
  <c r="U372" i="39"/>
  <c r="U344" i="39"/>
  <c r="U316" i="39"/>
  <c r="U288" i="39"/>
  <c r="U246" i="39"/>
  <c r="U218" i="39"/>
  <c r="U190" i="39"/>
  <c r="U162" i="39"/>
  <c r="U134" i="39"/>
  <c r="U106" i="39"/>
  <c r="U78" i="39"/>
  <c r="U50" i="39"/>
  <c r="U22" i="39"/>
  <c r="U368" i="39"/>
  <c r="U172" i="39"/>
  <c r="U233" i="39"/>
  <c r="U260" i="39"/>
  <c r="U374" i="39"/>
  <c r="U318" i="39"/>
  <c r="U289" i="39"/>
  <c r="U437" i="39"/>
  <c r="U409" i="39"/>
  <c r="U325" i="39"/>
  <c r="U283" i="39"/>
  <c r="U241" i="39"/>
  <c r="U213" i="39"/>
  <c r="U129" i="39"/>
  <c r="U87" i="39"/>
  <c r="U45" i="39"/>
  <c r="U17" i="39"/>
  <c r="U444" i="39"/>
  <c r="U416" i="39"/>
  <c r="U388" i="39"/>
  <c r="U346" i="39"/>
  <c r="U290" i="39"/>
  <c r="U276" i="39"/>
  <c r="U248" i="39"/>
  <c r="U220" i="39"/>
  <c r="U192" i="39"/>
  <c r="U164" i="39"/>
  <c r="U136" i="39"/>
  <c r="U122" i="39"/>
  <c r="U94" i="39"/>
  <c r="U66" i="39"/>
  <c r="U38" i="39"/>
  <c r="U24" i="39"/>
  <c r="U443" i="39"/>
  <c r="U415" i="39"/>
  <c r="U387" i="39"/>
  <c r="U359" i="39"/>
  <c r="U331" i="39"/>
  <c r="U303" i="39"/>
  <c r="U261" i="39"/>
  <c r="U219" i="39"/>
  <c r="U205" i="39"/>
  <c r="U177" i="39"/>
  <c r="U149" i="39"/>
  <c r="U121" i="39"/>
  <c r="U93" i="39"/>
  <c r="U65" i="39"/>
  <c r="U51" i="39"/>
  <c r="U23" i="39"/>
  <c r="U470" i="39"/>
  <c r="U442" i="39"/>
  <c r="U414" i="39"/>
  <c r="U386" i="39"/>
  <c r="U358" i="39"/>
  <c r="U330" i="39"/>
  <c r="U302" i="39"/>
  <c r="U274" i="39"/>
  <c r="U232" i="39"/>
  <c r="U204" i="39"/>
  <c r="U176" i="39"/>
  <c r="U148" i="39"/>
  <c r="U120" i="39"/>
  <c r="U92" i="39"/>
  <c r="U64" i="39"/>
  <c r="U36" i="39"/>
  <c r="U8" i="39"/>
  <c r="U350" i="39"/>
  <c r="U154" i="39"/>
  <c r="U436" i="39"/>
  <c r="U240" i="39"/>
  <c r="U44" i="39"/>
  <c r="P85" i="39"/>
  <c r="P71" i="39"/>
  <c r="P57" i="39"/>
  <c r="P43" i="39"/>
  <c r="P3" i="39"/>
  <c r="P55" i="39"/>
  <c r="P29" i="39"/>
  <c r="P2" i="39"/>
  <c r="P377" i="39"/>
  <c r="P349" i="39"/>
  <c r="P335" i="39"/>
  <c r="P307" i="39"/>
  <c r="P293" i="39"/>
  <c r="P265" i="39"/>
  <c r="P223" i="39"/>
  <c r="P167" i="39"/>
  <c r="P69" i="39"/>
  <c r="P27" i="39"/>
  <c r="P460" i="39"/>
  <c r="P446" i="39"/>
  <c r="P418" i="39"/>
  <c r="P404" i="39"/>
  <c r="P376" i="39"/>
  <c r="P334" i="39"/>
  <c r="P306" i="39"/>
  <c r="P264" i="39"/>
  <c r="P222" i="39"/>
  <c r="P194" i="39"/>
  <c r="P166" i="39"/>
  <c r="P124" i="39"/>
  <c r="P96" i="39"/>
  <c r="P68" i="39"/>
  <c r="P26" i="39"/>
  <c r="P444" i="39"/>
  <c r="P416" i="39"/>
  <c r="P374" i="39"/>
  <c r="P318" i="39"/>
  <c r="P220" i="39"/>
  <c r="P192" i="39"/>
  <c r="P178" i="39"/>
  <c r="P122" i="39"/>
  <c r="P94" i="39"/>
  <c r="P80" i="39"/>
  <c r="P24" i="39"/>
  <c r="P81" i="39"/>
  <c r="P238" i="39"/>
  <c r="P196" i="39"/>
  <c r="P42" i="39"/>
  <c r="P447" i="39"/>
  <c r="P465" i="39"/>
  <c r="P266" i="39"/>
  <c r="P140" i="39"/>
  <c r="P28" i="39"/>
  <c r="P419" i="39"/>
  <c r="P436" i="39"/>
  <c r="P275" i="39"/>
  <c r="P402" i="39"/>
  <c r="P373" i="39"/>
  <c r="P333" i="39"/>
  <c r="P224" i="39"/>
  <c r="P126" i="39"/>
  <c r="P98" i="39"/>
  <c r="P125" i="39"/>
  <c r="P292" i="39"/>
  <c r="P168" i="39"/>
  <c r="P395" i="39"/>
  <c r="P461" i="39"/>
  <c r="P251" i="39"/>
  <c r="P199" i="39"/>
  <c r="P41" i="39"/>
  <c r="P12" i="39"/>
  <c r="P422" i="39"/>
  <c r="P359" i="39"/>
  <c r="P283" i="39"/>
  <c r="P240" i="39"/>
  <c r="P142" i="39"/>
  <c r="P44" i="39"/>
  <c r="P431" i="39"/>
  <c r="P389" i="39"/>
  <c r="P347" i="39"/>
  <c r="P319" i="39"/>
  <c r="P277" i="39"/>
  <c r="P235" i="39"/>
  <c r="P207" i="39"/>
  <c r="P137" i="39"/>
  <c r="P109" i="39"/>
  <c r="P39" i="39"/>
  <c r="P11" i="39"/>
  <c r="P84" i="39"/>
  <c r="P38" i="39"/>
  <c r="P459" i="39"/>
  <c r="P387" i="39"/>
  <c r="P352" i="39"/>
  <c r="P311" i="39"/>
  <c r="P457" i="39"/>
  <c r="P429" i="39"/>
  <c r="P415" i="39"/>
  <c r="P345" i="39"/>
  <c r="P303" i="39"/>
  <c r="P261" i="39"/>
  <c r="P332" i="39"/>
  <c r="P97" i="39"/>
  <c r="P82" i="39"/>
  <c r="P66" i="39"/>
  <c r="U469" i="39"/>
  <c r="P470" i="39"/>
  <c r="P372" i="39"/>
  <c r="P274" i="39"/>
  <c r="P148" i="39"/>
  <c r="P8" i="39"/>
  <c r="P30" i="39"/>
  <c r="P128" i="39"/>
  <c r="P226" i="39"/>
  <c r="P338" i="39"/>
  <c r="P381" i="39"/>
  <c r="P31" i="39"/>
  <c r="P129" i="39"/>
  <c r="P227" i="39"/>
  <c r="P296" i="39"/>
  <c r="P339" i="39"/>
  <c r="P58" i="39"/>
  <c r="P156" i="39"/>
  <c r="P254" i="39"/>
  <c r="P297" i="39"/>
  <c r="P450" i="39"/>
  <c r="P59" i="39"/>
  <c r="P157" i="39"/>
  <c r="P255" i="39"/>
  <c r="P408" i="39"/>
  <c r="P451" i="39"/>
  <c r="P86" i="39"/>
  <c r="P184" i="39"/>
  <c r="P366" i="39"/>
  <c r="P409" i="39"/>
  <c r="P67" i="39"/>
  <c r="P87" i="39"/>
  <c r="P165" i="39"/>
  <c r="P185" i="39"/>
  <c r="P305" i="39"/>
  <c r="P324" i="39"/>
  <c r="P367" i="39"/>
  <c r="P25" i="39"/>
  <c r="P45" i="39"/>
  <c r="P123" i="39"/>
  <c r="P143" i="39"/>
  <c r="P221" i="39"/>
  <c r="P241" i="39"/>
  <c r="P268" i="39"/>
  <c r="P407" i="39"/>
  <c r="P295" i="39"/>
  <c r="P253" i="39"/>
  <c r="P211" i="39"/>
  <c r="P155" i="39"/>
  <c r="P113" i="39"/>
  <c r="P464" i="39"/>
  <c r="P363" i="39"/>
  <c r="P250" i="39"/>
  <c r="P152" i="39"/>
  <c r="P448" i="39"/>
  <c r="P322" i="39"/>
  <c r="P252" i="39"/>
  <c r="P154" i="39"/>
  <c r="P14" i="39"/>
  <c r="P430" i="39"/>
  <c r="P290" i="39"/>
  <c r="P151" i="39"/>
  <c r="P433" i="39"/>
  <c r="P391" i="39"/>
  <c r="P321" i="39"/>
  <c r="P279" i="39"/>
  <c r="P195" i="39"/>
  <c r="P139" i="39"/>
  <c r="P13" i="39"/>
  <c r="P394" i="39"/>
  <c r="P325" i="39"/>
  <c r="P248" i="39"/>
  <c r="P150" i="39"/>
  <c r="P432" i="39"/>
  <c r="P348" i="39"/>
  <c r="P278" i="39"/>
  <c r="P236" i="39"/>
  <c r="P180" i="39"/>
  <c r="P40" i="39"/>
  <c r="P317" i="39"/>
  <c r="P193" i="39"/>
  <c r="P388" i="39"/>
  <c r="P304" i="39"/>
  <c r="P276" i="39"/>
  <c r="P206" i="39"/>
  <c r="P164" i="39"/>
  <c r="P10" i="39"/>
  <c r="U455" i="39"/>
  <c r="P380" i="39"/>
  <c r="P269" i="39"/>
  <c r="P456" i="39"/>
  <c r="P428" i="39"/>
  <c r="P400" i="39"/>
  <c r="P358" i="39"/>
  <c r="P330" i="39"/>
  <c r="P302" i="39"/>
  <c r="P260" i="39"/>
  <c r="P232" i="39"/>
  <c r="P204" i="39"/>
  <c r="P176" i="39"/>
  <c r="P134" i="39"/>
  <c r="P106" i="39"/>
  <c r="P78" i="39"/>
  <c r="P22" i="39"/>
  <c r="P417" i="39"/>
  <c r="P171" i="39"/>
  <c r="P73" i="39"/>
  <c r="P56" i="39"/>
  <c r="P83" i="39"/>
  <c r="P50" i="39"/>
  <c r="P445" i="39"/>
  <c r="P170" i="39"/>
  <c r="P72" i="39"/>
  <c r="P331" i="39"/>
  <c r="P64" i="39"/>
  <c r="P443" i="39"/>
  <c r="P375" i="39"/>
  <c r="P213" i="39"/>
  <c r="P115" i="39"/>
  <c r="P17" i="39"/>
  <c r="P323" i="39"/>
  <c r="P281" i="39"/>
  <c r="P183" i="39"/>
  <c r="P169" i="39"/>
  <c r="P15" i="39"/>
  <c r="P401" i="39"/>
  <c r="P291" i="39"/>
  <c r="P198" i="39"/>
  <c r="P100" i="39"/>
  <c r="P54" i="39"/>
  <c r="P434" i="39"/>
  <c r="P364" i="39"/>
  <c r="P280" i="39"/>
  <c r="P210" i="39"/>
  <c r="P182" i="39"/>
  <c r="P112" i="39"/>
  <c r="P361" i="39"/>
  <c r="P249" i="39"/>
  <c r="P53" i="39"/>
  <c r="P405" i="39"/>
  <c r="P237" i="39"/>
  <c r="P209" i="39"/>
  <c r="P181" i="39"/>
  <c r="P111" i="39"/>
  <c r="P423" i="39"/>
  <c r="P360" i="39"/>
  <c r="P289" i="39"/>
  <c r="P52" i="39"/>
  <c r="P390" i="39"/>
  <c r="P362" i="39"/>
  <c r="P320" i="39"/>
  <c r="P208" i="39"/>
  <c r="P138" i="39"/>
  <c r="P110" i="39"/>
  <c r="P353" i="39"/>
  <c r="P282" i="39"/>
  <c r="P95" i="39"/>
  <c r="P458" i="39"/>
  <c r="P346" i="39"/>
  <c r="P262" i="39"/>
  <c r="P234" i="39"/>
  <c r="P136" i="39"/>
  <c r="P108" i="39"/>
  <c r="U441" i="39"/>
  <c r="P310" i="39"/>
  <c r="P179" i="39"/>
  <c r="P442" i="39"/>
  <c r="P414" i="39"/>
  <c r="P386" i="39"/>
  <c r="P344" i="39"/>
  <c r="P316" i="39"/>
  <c r="P288" i="39"/>
  <c r="P246" i="39"/>
  <c r="P218" i="39"/>
  <c r="P190" i="39"/>
  <c r="P162" i="39"/>
  <c r="P120" i="39"/>
  <c r="P92" i="39"/>
  <c r="P36" i="39"/>
  <c r="P471" i="39"/>
  <c r="P437" i="39"/>
  <c r="P403" i="39"/>
  <c r="P263" i="39"/>
  <c r="P212" i="39"/>
  <c r="P114" i="39"/>
  <c r="P16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36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C232" i="20"/>
  <c r="AC414" i="20"/>
  <c r="AC439" i="20"/>
  <c r="AC108" i="20"/>
  <c r="AC550" i="20"/>
  <c r="AC766" i="20"/>
  <c r="AC150" i="20"/>
  <c r="AC362" i="20"/>
  <c r="AC504" i="20"/>
  <c r="AC538" i="20"/>
  <c r="AC587" i="20"/>
  <c r="AC80" i="20"/>
  <c r="AC1397" i="20"/>
  <c r="AC188" i="20"/>
  <c r="AC212" i="20"/>
  <c r="AC373" i="20"/>
  <c r="AC724" i="20"/>
  <c r="AC967" i="20"/>
  <c r="AC285" i="20"/>
  <c r="AC444" i="20"/>
  <c r="AC1121" i="20"/>
  <c r="AC1989" i="20"/>
  <c r="AC2003" i="20"/>
  <c r="AC1004" i="20"/>
  <c r="AC747" i="20"/>
  <c r="AC621" i="20"/>
  <c r="AC385" i="20"/>
  <c r="AC903" i="20"/>
  <c r="AC203" i="20"/>
  <c r="AC1806" i="20"/>
  <c r="AC1292" i="20"/>
  <c r="AC2193" i="20"/>
  <c r="AC1469" i="20"/>
  <c r="AC1567" i="20"/>
  <c r="AC208" i="20"/>
  <c r="AC2118" i="20"/>
  <c r="AC1860" i="20"/>
  <c r="AC2246" i="20"/>
  <c r="AC1180" i="20"/>
  <c r="AC1260" i="20"/>
  <c r="AC585" i="20"/>
  <c r="AC1628" i="20"/>
  <c r="AC1066" i="20"/>
  <c r="AC822" i="20"/>
  <c r="AC408" i="20"/>
  <c r="AC1341" i="20"/>
  <c r="AC930" i="20"/>
  <c r="AC2265" i="20"/>
  <c r="AC1092" i="20"/>
  <c r="AC1581" i="20"/>
  <c r="AC764" i="20"/>
  <c r="AC508" i="20"/>
  <c r="AC510" i="20"/>
  <c r="AC1289" i="20"/>
  <c r="AC730" i="20"/>
  <c r="AC405" i="20"/>
  <c r="AC563" i="20"/>
  <c r="AC1141" i="20"/>
  <c r="AC1630" i="20"/>
  <c r="AC1183" i="20"/>
  <c r="AC672" i="20"/>
  <c r="AC923" i="20"/>
  <c r="AC2385" i="20"/>
  <c r="AC2000" i="20"/>
  <c r="AC1602" i="20"/>
  <c r="AC1830" i="20"/>
  <c r="AC14" i="20"/>
  <c r="AC146" i="20"/>
  <c r="AC649" i="20"/>
  <c r="AC889" i="20"/>
  <c r="AC548" i="20"/>
  <c r="AC1565" i="20"/>
  <c r="AC999" i="20"/>
  <c r="AC161" i="20"/>
  <c r="AC402" i="20"/>
  <c r="AC745" i="20"/>
  <c r="AC782" i="20"/>
  <c r="AC226" i="20"/>
  <c r="AC317" i="20"/>
  <c r="AC227" i="20"/>
  <c r="AC2015" i="20"/>
  <c r="AC1774" i="20"/>
  <c r="AC1922" i="20"/>
  <c r="AC1224" i="20"/>
  <c r="AC839" i="20"/>
  <c r="AC1525" i="20"/>
  <c r="AC1752" i="20"/>
  <c r="AC2266" i="20"/>
  <c r="AC2169" i="20"/>
  <c r="AC870" i="20"/>
  <c r="AC915" i="20"/>
  <c r="AC991" i="20"/>
  <c r="AC815" i="20"/>
  <c r="AC1678" i="20"/>
  <c r="AC2161" i="20"/>
  <c r="AC1548" i="20"/>
  <c r="AC1097" i="20"/>
  <c r="AC1519" i="20"/>
  <c r="AC1666" i="20"/>
  <c r="AC1908" i="20"/>
  <c r="AC978" i="20"/>
  <c r="AC2215" i="20"/>
  <c r="AC1350" i="20"/>
  <c r="AC948" i="20"/>
  <c r="AC2146" i="20"/>
  <c r="AC1898" i="20"/>
  <c r="AC710" i="20"/>
  <c r="AC950" i="20"/>
  <c r="AC688" i="20"/>
  <c r="AC1273" i="20"/>
  <c r="AC1723" i="20"/>
  <c r="AC1222" i="20"/>
  <c r="AC1046" i="20"/>
  <c r="AC1712" i="20"/>
  <c r="AC2308" i="20"/>
  <c r="AC1558" i="20"/>
  <c r="AC1816" i="20"/>
  <c r="AC1914" i="20"/>
  <c r="AC694" i="20"/>
  <c r="AC518" i="20"/>
  <c r="AC852" i="20"/>
  <c r="AC1791" i="20"/>
  <c r="AC1207" i="20"/>
  <c r="AC1427" i="20"/>
  <c r="AC1063" i="20"/>
  <c r="AC1946" i="20"/>
  <c r="AC1579" i="20"/>
  <c r="AC928" i="20"/>
  <c r="AC1090" i="20"/>
  <c r="AC1881" i="20"/>
  <c r="AC82" i="20"/>
  <c r="AC316" i="20"/>
  <c r="AC6" i="20"/>
  <c r="AC349" i="20"/>
  <c r="AC184" i="20"/>
  <c r="AC151" i="20"/>
  <c r="AC169" i="20"/>
  <c r="AC117" i="20"/>
  <c r="AC224" i="20"/>
  <c r="AC241" i="20"/>
  <c r="AC296" i="20"/>
  <c r="AC1094" i="20"/>
  <c r="AC393" i="20"/>
  <c r="AC1122" i="20"/>
  <c r="AC1536" i="20"/>
  <c r="AC1843" i="20"/>
  <c r="AC1866" i="20"/>
  <c r="AC186" i="20"/>
  <c r="AC2319" i="20"/>
  <c r="AC1374" i="20"/>
  <c r="AC1023" i="20"/>
  <c r="AC1589" i="20"/>
  <c r="AC1865" i="20"/>
  <c r="AC1363" i="20"/>
  <c r="AC239" i="20"/>
  <c r="AC13" i="20"/>
  <c r="AC2415" i="20"/>
  <c r="AC2342" i="20"/>
  <c r="AC2301" i="20"/>
  <c r="AC2281" i="20"/>
  <c r="AC2259" i="20"/>
  <c r="AC2190" i="20"/>
  <c r="AC2144" i="20"/>
  <c r="AC2117" i="20"/>
  <c r="AC2063" i="20"/>
  <c r="AC2035" i="20"/>
  <c r="AC2007" i="20"/>
  <c r="AC1980" i="20"/>
  <c r="AC1926" i="20"/>
  <c r="AC1836" i="20"/>
  <c r="AC1786" i="20"/>
  <c r="AC1701" i="20"/>
  <c r="AC1627" i="20"/>
  <c r="AC1265" i="20"/>
  <c r="AC1152" i="20"/>
  <c r="AC378" i="20"/>
  <c r="AC675" i="20"/>
  <c r="AC1200" i="20"/>
  <c r="AC2363" i="20"/>
  <c r="AC1056" i="20"/>
  <c r="AC1683" i="20"/>
  <c r="AC841" i="20"/>
  <c r="AC1444" i="20"/>
  <c r="AC814" i="20"/>
  <c r="AC1098" i="20"/>
  <c r="AC914" i="20"/>
  <c r="AC1667" i="20"/>
  <c r="AC992" i="20"/>
  <c r="AC871" i="20"/>
  <c r="AC2080" i="20"/>
  <c r="AC2192" i="20"/>
  <c r="AC1679" i="20"/>
  <c r="AC1549" i="20"/>
  <c r="AC1927" i="20"/>
  <c r="AC1540" i="20"/>
  <c r="AC1272" i="20"/>
  <c r="AC2307" i="20"/>
  <c r="AC687" i="20"/>
  <c r="AC1221" i="20"/>
  <c r="AC711" i="20"/>
  <c r="AC1711" i="20"/>
  <c r="AC1047" i="20"/>
  <c r="AC1557" i="20"/>
  <c r="AC1815" i="20"/>
  <c r="AC1913" i="20"/>
  <c r="AC2108" i="20"/>
  <c r="AC590" i="20"/>
  <c r="AC2335" i="20"/>
  <c r="AC1255" i="20"/>
  <c r="AC1810" i="20"/>
  <c r="AC578" i="20"/>
  <c r="AC1588" i="20"/>
  <c r="AC568" i="20"/>
  <c r="AC2409" i="20"/>
  <c r="AC1824" i="20"/>
  <c r="AC2102" i="20"/>
  <c r="AC1366" i="20"/>
  <c r="AC391" i="20"/>
  <c r="AC618" i="20"/>
  <c r="AC699" i="20"/>
  <c r="AC1773" i="20"/>
  <c r="AC1148" i="20"/>
  <c r="AC389" i="20"/>
  <c r="AC907" i="20"/>
  <c r="AC293" i="20"/>
  <c r="AC325" i="20"/>
  <c r="AC437" i="20"/>
  <c r="AC287" i="20"/>
  <c r="AC495" i="20"/>
  <c r="AC2033" i="20"/>
  <c r="AC1890" i="20"/>
  <c r="AC1488" i="20"/>
  <c r="AC1253" i="20"/>
  <c r="AC1391" i="20"/>
  <c r="AC403" i="20"/>
  <c r="AC306" i="20"/>
  <c r="AC262" i="20"/>
  <c r="AC411" i="20"/>
  <c r="AC885" i="20"/>
  <c r="AC331" i="20"/>
  <c r="AC1863" i="20"/>
  <c r="AC2381" i="20"/>
  <c r="AC197" i="20"/>
  <c r="AC584" i="20"/>
  <c r="AC987" i="20"/>
  <c r="AC442" i="20"/>
  <c r="AC213" i="20"/>
  <c r="AC351" i="20"/>
  <c r="AC133" i="20"/>
  <c r="AC1261" i="20"/>
  <c r="AC365" i="20"/>
  <c r="AC1467" i="20"/>
  <c r="AC2111" i="20"/>
  <c r="AC308" i="20"/>
  <c r="AC531" i="20"/>
  <c r="AC594" i="20"/>
  <c r="AC242" i="20"/>
  <c r="AC128" i="20"/>
  <c r="AC422" i="20"/>
  <c r="AC865" i="20"/>
  <c r="AC475" i="20"/>
  <c r="AC802" i="20"/>
  <c r="AC1043" i="20"/>
  <c r="AC1279" i="20"/>
  <c r="AC1596" i="20"/>
  <c r="AC1742" i="20"/>
  <c r="AC2098" i="20"/>
  <c r="AC738" i="20"/>
  <c r="AC1875" i="20"/>
  <c r="AC2373" i="20"/>
  <c r="AC298" i="20"/>
  <c r="AC1151" i="20"/>
  <c r="AC1232" i="20"/>
  <c r="AC1377" i="20"/>
  <c r="AC1412" i="20"/>
  <c r="AC1767" i="20"/>
  <c r="AC2250" i="20"/>
  <c r="AC1494" i="20"/>
  <c r="AC89" i="20"/>
  <c r="AC58" i="20"/>
  <c r="AC101" i="20"/>
  <c r="AC29" i="20"/>
  <c r="AC200" i="20"/>
  <c r="AC489" i="20"/>
  <c r="AC1312" i="20"/>
  <c r="AC12" i="20"/>
  <c r="AC1962" i="20"/>
  <c r="AC2414" i="20"/>
  <c r="AC2378" i="20"/>
  <c r="AC2340" i="20"/>
  <c r="AC2318" i="20"/>
  <c r="AC2280" i="20"/>
  <c r="AC2258" i="20"/>
  <c r="AC2236" i="20"/>
  <c r="AC2212" i="20"/>
  <c r="AC2189" i="20"/>
  <c r="AC2116" i="20"/>
  <c r="AC2062" i="20"/>
  <c r="AC2034" i="20"/>
  <c r="AC2006" i="20"/>
  <c r="AC1883" i="20"/>
  <c r="AC1626" i="20"/>
  <c r="AC1498" i="20"/>
  <c r="AC1458" i="20"/>
  <c r="AC1264" i="20"/>
  <c r="AC893" i="20"/>
  <c r="AC804" i="20"/>
  <c r="AC558" i="20"/>
  <c r="AC342" i="20"/>
  <c r="AC32" i="20"/>
  <c r="AC170" i="20"/>
  <c r="AC1010" i="20"/>
  <c r="AC1747" i="20"/>
  <c r="AC47" i="20"/>
  <c r="AC483" i="20"/>
  <c r="AC464" i="20"/>
  <c r="AC1933" i="20"/>
  <c r="AC2073" i="20"/>
  <c r="AC1175" i="20"/>
  <c r="AC2009" i="20"/>
  <c r="AC1345" i="20"/>
  <c r="AC1818" i="20"/>
  <c r="AC2204" i="20"/>
  <c r="AC1739" i="20"/>
  <c r="AC874" i="20"/>
  <c r="AC995" i="20"/>
  <c r="AC2083" i="20"/>
  <c r="AC911" i="20"/>
  <c r="AC1101" i="20"/>
  <c r="AC828" i="20"/>
  <c r="AC265" i="20"/>
  <c r="AC1405" i="20"/>
  <c r="AC1664" i="20"/>
  <c r="AC1552" i="20"/>
  <c r="AC1930" i="20"/>
  <c r="AC2219" i="20"/>
  <c r="AC706" i="20"/>
  <c r="AC614" i="20"/>
  <c r="AC627" i="20"/>
  <c r="AC388" i="20"/>
  <c r="AC135" i="20"/>
  <c r="AC201" i="20"/>
  <c r="AC31" i="20"/>
  <c r="AC1099" i="20"/>
  <c r="AC913" i="20"/>
  <c r="AC813" i="20"/>
  <c r="AC1541" i="20"/>
  <c r="AC1905" i="20"/>
  <c r="AC993" i="20"/>
  <c r="AC872" i="20"/>
  <c r="AC1403" i="20"/>
  <c r="AC2130" i="20"/>
  <c r="AC2081" i="20"/>
  <c r="AC1680" i="20"/>
  <c r="AC1550" i="20"/>
  <c r="AC1668" i="20"/>
  <c r="AC1522" i="20"/>
  <c r="AC1928" i="20"/>
  <c r="AC669" i="20"/>
  <c r="AC846" i="20"/>
  <c r="AC1785" i="20"/>
  <c r="AC671" i="20"/>
  <c r="AC1018" i="20"/>
  <c r="AC1237" i="20"/>
  <c r="AC937" i="20"/>
  <c r="AC1662" i="20"/>
  <c r="AC1455" i="20"/>
  <c r="AC1714" i="20"/>
  <c r="AC2085" i="20"/>
  <c r="AC2156" i="20"/>
  <c r="AC502" i="20"/>
  <c r="AC602" i="20"/>
  <c r="AC1604" i="20"/>
  <c r="AC386" i="20"/>
  <c r="AC826" i="20"/>
  <c r="AC1318" i="20"/>
  <c r="AC1761" i="20"/>
  <c r="AC878" i="20"/>
  <c r="AC1038" i="20"/>
  <c r="AC559" i="20"/>
  <c r="AC767" i="20"/>
  <c r="AC1629" i="20"/>
  <c r="AC2416" i="20"/>
  <c r="AC1248" i="20"/>
  <c r="AC1470" i="20"/>
  <c r="AC1825" i="20"/>
  <c r="AC662" i="20"/>
  <c r="AC1131" i="20"/>
  <c r="AC344" i="20"/>
  <c r="AC1254" i="20"/>
  <c r="AC1143" i="20"/>
  <c r="AC573" i="20"/>
  <c r="AC1032" i="20"/>
  <c r="AC1985" i="20"/>
  <c r="AC482" i="20"/>
  <c r="AC283" i="20"/>
  <c r="AC399" i="20"/>
  <c r="AC830" i="20"/>
  <c r="AC2185" i="20"/>
  <c r="AC377" i="20"/>
  <c r="AC556" i="20"/>
  <c r="AC451" i="20"/>
  <c r="AC1998" i="20"/>
  <c r="AC926" i="20"/>
  <c r="AC1760" i="20"/>
  <c r="AC1314" i="20"/>
  <c r="AC1568" i="20"/>
  <c r="AC1892" i="20"/>
  <c r="AC2151" i="20"/>
  <c r="AC1362" i="20"/>
  <c r="AC261" i="20"/>
  <c r="AC976" i="20"/>
  <c r="AC275" i="20"/>
  <c r="AC2125" i="20"/>
  <c r="AC650" i="20"/>
  <c r="AC817" i="20"/>
  <c r="AC1331" i="20"/>
  <c r="AC1174" i="20"/>
  <c r="AC1355" i="20"/>
  <c r="AC1504" i="20"/>
  <c r="AC131" i="20"/>
  <c r="AC1231" i="20"/>
  <c r="AC1411" i="20"/>
  <c r="AC1150" i="20"/>
  <c r="AC307" i="20"/>
  <c r="AC593" i="20"/>
  <c r="AC127" i="20"/>
  <c r="AC354" i="20"/>
  <c r="AC533" i="20"/>
  <c r="AC864" i="20"/>
  <c r="AC1597" i="20"/>
  <c r="AC2199" i="20"/>
  <c r="AC473" i="20"/>
  <c r="AC801" i="20"/>
  <c r="AC1515" i="20"/>
  <c r="AC2113" i="20"/>
  <c r="AC737" i="20"/>
  <c r="AC1042" i="20"/>
  <c r="AC1468" i="20"/>
  <c r="AC1855" i="20"/>
  <c r="AC1744" i="20"/>
  <c r="AC320" i="20"/>
  <c r="AC1280" i="20"/>
  <c r="AC1378" i="20"/>
  <c r="AC1575" i="20"/>
  <c r="AC1769" i="20"/>
  <c r="AC110" i="20"/>
  <c r="AC827" i="20"/>
  <c r="AC237" i="20"/>
  <c r="AC56" i="20"/>
  <c r="AC416" i="20"/>
  <c r="AC965" i="20"/>
  <c r="AC397" i="20"/>
  <c r="AC332" i="20"/>
  <c r="AC576" i="20"/>
  <c r="AC985" i="20"/>
  <c r="AC2059" i="20"/>
  <c r="AC249" i="20"/>
  <c r="AC496" i="20"/>
  <c r="AC1385" i="20"/>
  <c r="AC1006" i="20"/>
  <c r="AC42" i="20"/>
  <c r="AC251" i="20"/>
  <c r="AC387" i="20"/>
  <c r="AC1178" i="20"/>
  <c r="AC1123" i="20"/>
  <c r="AC1745" i="20"/>
  <c r="AC2134" i="20"/>
  <c r="AC2060" i="20"/>
  <c r="AC1212" i="20"/>
  <c r="AC1069" i="20"/>
  <c r="AC266" i="20"/>
  <c r="AC28" i="20"/>
  <c r="AC732" i="20"/>
  <c r="AC1952" i="20"/>
  <c r="AC1796" i="20"/>
  <c r="AC857" i="20"/>
  <c r="AC11" i="20"/>
  <c r="AC193" i="20"/>
  <c r="AC2299" i="20"/>
  <c r="AC2278" i="20"/>
  <c r="AC2233" i="20"/>
  <c r="AC2211" i="20"/>
  <c r="AC2186" i="20"/>
  <c r="AC2164" i="20"/>
  <c r="AC2138" i="20"/>
  <c r="AC2112" i="20"/>
  <c r="AC2088" i="20"/>
  <c r="AC2061" i="20"/>
  <c r="AC1976" i="20"/>
  <c r="AC1955" i="20"/>
  <c r="AC1619" i="20"/>
  <c r="AC1577" i="20"/>
  <c r="AC1530" i="20"/>
  <c r="AC1497" i="20"/>
  <c r="AC1417" i="20"/>
  <c r="AC1316" i="20"/>
  <c r="AC1139" i="20"/>
  <c r="AC663" i="20"/>
  <c r="AC335" i="20"/>
  <c r="AC929" i="20"/>
  <c r="AC1580" i="20"/>
  <c r="AC1091" i="20"/>
  <c r="AC1882" i="20"/>
  <c r="AC64" i="20"/>
  <c r="AC61" i="20"/>
  <c r="S42" i="10"/>
  <c r="T42" i="10" s="1"/>
  <c r="S137" i="10"/>
  <c r="T137" i="10" s="1"/>
  <c r="S100" i="10"/>
  <c r="T100" i="10" s="1"/>
  <c r="S149" i="10"/>
  <c r="T149" i="10" s="1"/>
  <c r="S121" i="10"/>
  <c r="T121" i="10" s="1"/>
  <c r="AC1100" i="20"/>
  <c r="AC1523" i="20"/>
  <c r="AC1551" i="20"/>
  <c r="AC1929" i="20"/>
  <c r="AC912" i="20"/>
  <c r="AC812" i="20"/>
  <c r="AC1681" i="20"/>
  <c r="AC873" i="20"/>
  <c r="AC1404" i="20"/>
  <c r="AC1906" i="20"/>
  <c r="AC977" i="20"/>
  <c r="AC994" i="20"/>
  <c r="AC1542" i="20"/>
  <c r="AC652" i="20"/>
  <c r="AC1113" i="20"/>
  <c r="AC797" i="20"/>
  <c r="AC821" i="20"/>
  <c r="AC1077" i="20"/>
  <c r="AC1532" i="20"/>
  <c r="AC1889" i="20"/>
  <c r="AC1333" i="20"/>
  <c r="AC753" i="20"/>
  <c r="AC1978" i="20"/>
  <c r="AC1719" i="20"/>
  <c r="AC1218" i="20"/>
  <c r="AC1269" i="20"/>
  <c r="AC1639" i="20"/>
  <c r="AC715" i="20"/>
  <c r="AC2303" i="20"/>
  <c r="AC683" i="20"/>
  <c r="AC1048" i="20"/>
  <c r="AC1811" i="20"/>
  <c r="AC1553" i="20"/>
  <c r="AC1909" i="20"/>
  <c r="AC1160" i="20"/>
  <c r="AC876" i="20"/>
  <c r="AC1020" i="20"/>
  <c r="AC1105" i="20"/>
  <c r="AC936" i="20"/>
  <c r="AC380" i="20"/>
  <c r="AC947" i="20"/>
  <c r="AC539" i="20"/>
  <c r="AC1026" i="20"/>
  <c r="AC2064" i="20"/>
  <c r="AC586" i="20"/>
  <c r="AC534" i="20"/>
  <c r="AC631" i="20"/>
  <c r="AC606" i="20"/>
  <c r="AC281" i="20"/>
  <c r="AC809" i="20"/>
  <c r="AC1968" i="20"/>
  <c r="AC2324" i="20"/>
  <c r="AC892" i="20"/>
  <c r="AC1176" i="20"/>
  <c r="AC1506" i="20"/>
  <c r="AC1846" i="20"/>
  <c r="AC1526" i="20"/>
  <c r="AC162" i="20"/>
  <c r="AC470" i="20"/>
  <c r="AC484" i="20"/>
  <c r="AC1149" i="20"/>
  <c r="AC1845" i="20"/>
  <c r="AC633" i="20"/>
  <c r="AC1513" i="20"/>
  <c r="AC445" i="20"/>
  <c r="AC1741" i="20"/>
  <c r="AC2208" i="20"/>
  <c r="AC2336" i="20"/>
  <c r="AC432" i="20"/>
  <c r="AC1120" i="20"/>
  <c r="AC1533" i="20"/>
  <c r="AC1682" i="20"/>
  <c r="AC955" i="20"/>
  <c r="AC1268" i="20"/>
  <c r="AC126" i="20"/>
  <c r="AC897" i="20"/>
  <c r="AC1076" i="20"/>
  <c r="AC1313" i="20"/>
  <c r="AC1703" i="20"/>
  <c r="AC181" i="20"/>
  <c r="AC174" i="20"/>
  <c r="AC282" i="20"/>
  <c r="AC1285" i="20"/>
  <c r="AC574" i="20"/>
  <c r="AC931" i="20"/>
  <c r="AC100" i="20"/>
  <c r="AC404" i="20"/>
  <c r="AC493" i="20"/>
  <c r="AC143" i="20"/>
  <c r="AC206" i="20"/>
  <c r="AC1252" i="20"/>
  <c r="AC1633" i="20"/>
  <c r="AC2187" i="20"/>
  <c r="AC322" i="20"/>
  <c r="AC1753" i="20"/>
  <c r="AC41" i="20"/>
  <c r="AC795" i="20"/>
  <c r="AC998" i="20"/>
  <c r="AC1621" i="20"/>
  <c r="AC1737" i="20"/>
  <c r="AC655" i="20"/>
  <c r="AC867" i="20"/>
  <c r="AC752" i="20"/>
  <c r="AC975" i="20"/>
  <c r="AC1903" i="20"/>
  <c r="AC1353" i="20"/>
  <c r="AC941" i="20"/>
  <c r="AC204" i="20"/>
  <c r="AC554" i="20"/>
  <c r="AC624" i="20"/>
  <c r="AC904" i="20"/>
  <c r="AC1030" i="20"/>
  <c r="AC289" i="20"/>
  <c r="AC469" i="20"/>
  <c r="AC485" i="20"/>
  <c r="AC321" i="20"/>
  <c r="AC21" i="20"/>
  <c r="AC210" i="20"/>
  <c r="AC438" i="20"/>
  <c r="AC10" i="20"/>
  <c r="AC969" i="20"/>
  <c r="AC382" i="20"/>
  <c r="AC339" i="20"/>
  <c r="AC659" i="20"/>
  <c r="AC1245" i="20"/>
  <c r="AC1290" i="20"/>
  <c r="AC1171" i="20"/>
  <c r="AC1758" i="20"/>
  <c r="AC195" i="20"/>
  <c r="AC788" i="20"/>
  <c r="AC1648" i="20"/>
  <c r="AC1857" i="20"/>
  <c r="AC2150" i="20"/>
  <c r="AC229" i="20"/>
  <c r="AC1572" i="20"/>
  <c r="AC1605" i="20"/>
  <c r="AC2235" i="20"/>
  <c r="AC2412" i="20"/>
  <c r="AC2375" i="20"/>
  <c r="AC2356" i="20"/>
  <c r="AC2337" i="20"/>
  <c r="AC2277" i="20"/>
  <c r="AC2137" i="20"/>
  <c r="AC2110" i="20"/>
  <c r="AC2057" i="20"/>
  <c r="AC2029" i="20"/>
  <c r="AC1954" i="20"/>
  <c r="AC1918" i="20"/>
  <c r="AC1878" i="20"/>
  <c r="AC1725" i="20"/>
  <c r="AC1576" i="20"/>
  <c r="AC1496" i="20"/>
  <c r="AC1416" i="20"/>
  <c r="AC1365" i="20"/>
  <c r="AC1135" i="20"/>
  <c r="AC780" i="20"/>
  <c r="AC1689" i="20"/>
  <c r="AC708" i="20"/>
  <c r="AC695" i="20"/>
  <c r="AC1795" i="20"/>
  <c r="AC1203" i="20"/>
  <c r="AC1059" i="20"/>
  <c r="AC856" i="20"/>
  <c r="AC1447" i="20"/>
  <c r="AC686" i="20"/>
  <c r="AC137" i="20"/>
  <c r="AC938" i="20"/>
  <c r="AC1710" i="20"/>
  <c r="AC1585" i="20"/>
  <c r="AC2260" i="20"/>
  <c r="AC1556" i="20"/>
  <c r="AC1814" i="20"/>
  <c r="AC712" i="20"/>
  <c r="AC1912" i="20"/>
  <c r="AC1163" i="20"/>
  <c r="AC2220" i="20"/>
  <c r="S114" i="10"/>
  <c r="T114" i="10" s="1"/>
  <c r="S155" i="10"/>
  <c r="T155" i="10" s="1"/>
  <c r="S99" i="10"/>
  <c r="T99" i="10" s="1"/>
  <c r="AC664" i="20"/>
  <c r="AC553" i="20"/>
  <c r="AC1471" i="20"/>
  <c r="AC2017" i="20"/>
  <c r="AC499" i="20"/>
  <c r="AC1247" i="20"/>
  <c r="AC1826" i="20"/>
  <c r="AC1807" i="20"/>
  <c r="AC1973" i="20"/>
  <c r="AC615" i="20"/>
  <c r="AC1334" i="20"/>
  <c r="AC2405" i="20"/>
  <c r="AC597" i="20"/>
  <c r="AC818" i="20"/>
  <c r="AC1095" i="20"/>
  <c r="AC891" i="20"/>
  <c r="AC702" i="20"/>
  <c r="AC1213" i="20"/>
  <c r="AC2055" i="20"/>
  <c r="AC1070" i="20"/>
  <c r="AC727" i="20"/>
  <c r="AC2353" i="20"/>
  <c r="AC1794" i="20"/>
  <c r="AC854" i="20"/>
  <c r="AC1242" i="20"/>
  <c r="AC635" i="20"/>
  <c r="AC1537" i="20"/>
  <c r="AC529" i="20"/>
  <c r="AC863" i="20"/>
  <c r="AC1372" i="20"/>
  <c r="AC2341" i="20"/>
  <c r="AC2404" i="20"/>
  <c r="AC1408" i="20"/>
  <c r="AC1396" i="20"/>
  <c r="AC2330" i="20"/>
  <c r="AC996" i="20"/>
  <c r="AC1000" i="20"/>
  <c r="AC1653" i="20"/>
  <c r="AC2143" i="20"/>
  <c r="AC617" i="20"/>
  <c r="AC1451" i="20"/>
  <c r="AC2177" i="20"/>
  <c r="AC1728" i="20"/>
  <c r="AC700" i="20"/>
  <c r="AC1634" i="20"/>
  <c r="AC1393" i="20"/>
  <c r="AC1281" i="20"/>
  <c r="AC1142" i="20"/>
  <c r="AC2181" i="20"/>
  <c r="AC462" i="20"/>
  <c r="AC984" i="20"/>
  <c r="AC491" i="20"/>
  <c r="AC902" i="20"/>
  <c r="AC921" i="20"/>
  <c r="AC837" i="20"/>
  <c r="AC1613" i="20"/>
  <c r="AC1389" i="20"/>
  <c r="AC1477" i="20"/>
  <c r="AC792" i="20"/>
  <c r="AC370" i="20"/>
  <c r="AC1831" i="20"/>
  <c r="AC726" i="20"/>
  <c r="AC542" i="20"/>
  <c r="AC278" i="20"/>
  <c r="AC2293" i="20"/>
  <c r="AC791" i="20"/>
  <c r="AC337" i="20"/>
  <c r="AC1850" i="20"/>
  <c r="AC1044" i="20"/>
  <c r="AC394" i="20"/>
  <c r="AC532" i="20"/>
  <c r="AC257" i="20"/>
  <c r="AC739" i="20"/>
  <c r="AC1495" i="20"/>
  <c r="AC1803" i="20"/>
  <c r="AC2097" i="20"/>
  <c r="AC421" i="20"/>
  <c r="AC384" i="20"/>
  <c r="AC641" i="20"/>
  <c r="AC803" i="20"/>
  <c r="AC1743" i="20"/>
  <c r="AC1876" i="20"/>
  <c r="AC1475" i="20"/>
  <c r="AC1460" i="20"/>
  <c r="AC1768" i="20"/>
  <c r="AC1296" i="20"/>
  <c r="AC457" i="20"/>
  <c r="AC751" i="20"/>
  <c r="AC486" i="20"/>
  <c r="AC1593" i="20"/>
  <c r="AC2251" i="20"/>
  <c r="AC549" i="20"/>
  <c r="AC159" i="20"/>
  <c r="AC216" i="20"/>
  <c r="AC881" i="20"/>
  <c r="AC244" i="20"/>
  <c r="AC1238" i="20"/>
  <c r="AC448" i="20"/>
  <c r="AC642" i="20"/>
  <c r="AC733" i="20"/>
  <c r="AC1967" i="20"/>
  <c r="AC1484" i="20"/>
  <c r="AC1388" i="20"/>
  <c r="AC1856" i="20"/>
  <c r="AC1731" i="20"/>
  <c r="AC525" i="20"/>
  <c r="AC468" i="20"/>
  <c r="AC1994" i="20"/>
  <c r="AC288" i="20"/>
  <c r="AC198" i="20"/>
  <c r="AC545" i="20"/>
  <c r="AC215" i="20"/>
  <c r="AC97" i="20"/>
  <c r="AC1835" i="20"/>
  <c r="AC934" i="20"/>
  <c r="AC361" i="20"/>
  <c r="AC838" i="20"/>
  <c r="AC1295" i="20"/>
  <c r="AC459" i="20"/>
  <c r="AC646" i="20"/>
  <c r="AC1476" i="20"/>
  <c r="AC73" i="20"/>
  <c r="AC1943" i="20"/>
  <c r="AC54" i="20"/>
  <c r="AC260" i="20"/>
  <c r="AC409" i="20"/>
  <c r="AC1317" i="20"/>
  <c r="AC327" i="20"/>
  <c r="AC935" i="20"/>
  <c r="AC1284" i="20"/>
  <c r="AC2279" i="20"/>
  <c r="AC85" i="20"/>
  <c r="AC103" i="20"/>
  <c r="AC1266" i="20"/>
  <c r="AC145" i="20"/>
  <c r="AC40" i="20"/>
  <c r="AC304" i="20"/>
  <c r="AC1109" i="20"/>
  <c r="AC1351" i="20"/>
  <c r="AC819" i="20"/>
  <c r="AC2114" i="20"/>
  <c r="AC280" i="20"/>
  <c r="AC1620" i="20"/>
  <c r="AC9" i="20"/>
  <c r="AC148" i="20"/>
  <c r="AC106" i="20"/>
  <c r="AC168" i="20"/>
  <c r="AC83" i="20"/>
  <c r="AC348" i="20"/>
  <c r="AC1133" i="20"/>
  <c r="AC1037" i="20"/>
  <c r="AC175" i="20"/>
  <c r="AC1870" i="20"/>
  <c r="AC2411" i="20"/>
  <c r="AC2393" i="20"/>
  <c r="AC2374" i="20"/>
  <c r="AC2334" i="20"/>
  <c r="AC2315" i="20"/>
  <c r="AC2207" i="20"/>
  <c r="AC2160" i="20"/>
  <c r="AC2109" i="20"/>
  <c r="AC2082" i="20"/>
  <c r="AC2056" i="20"/>
  <c r="AC2028" i="20"/>
  <c r="AC1997" i="20"/>
  <c r="AC1951" i="20"/>
  <c r="AC1917" i="20"/>
  <c r="AC1771" i="20"/>
  <c r="AC1724" i="20"/>
  <c r="AC1660" i="20"/>
  <c r="AC1571" i="20"/>
  <c r="AC1528" i="20"/>
  <c r="AC1449" i="20"/>
  <c r="AC1364" i="20"/>
  <c r="AC1308" i="20"/>
  <c r="AC1134" i="20"/>
  <c r="AC1031" i="20"/>
  <c r="AC959" i="20"/>
  <c r="AC866" i="20"/>
  <c r="AC299" i="20"/>
  <c r="AC569" i="20"/>
  <c r="AC1322" i="20"/>
  <c r="AC1068" i="20"/>
  <c r="AC1822" i="20"/>
  <c r="AC2400" i="20"/>
  <c r="AC513" i="20"/>
  <c r="AC1126" i="20"/>
  <c r="AC1638" i="20"/>
  <c r="AC1591" i="20"/>
  <c r="AC2141" i="20"/>
  <c r="AC1002" i="20"/>
  <c r="AC487" i="20"/>
  <c r="AC467" i="20"/>
  <c r="AC637" i="20"/>
  <c r="AC1233" i="20"/>
  <c r="AC1456" i="20"/>
  <c r="AC2245" i="20"/>
  <c r="AC1491" i="20"/>
  <c r="AC1670" i="20"/>
  <c r="AC1800" i="20"/>
  <c r="AC1398" i="20"/>
  <c r="AC2172" i="20"/>
  <c r="AC460" i="20"/>
  <c r="AC1971" i="20"/>
  <c r="AC427" i="20"/>
  <c r="AC1838" i="20"/>
  <c r="AC367" i="20"/>
  <c r="AC1361" i="20"/>
  <c r="AC1028" i="20"/>
  <c r="AC364" i="20"/>
  <c r="AC276" i="20"/>
  <c r="AC481" i="20"/>
  <c r="AC1033" i="20"/>
  <c r="AC759" i="20"/>
  <c r="AC1144" i="20"/>
  <c r="AC888" i="20"/>
  <c r="AC343" i="20"/>
  <c r="AC1570" i="20"/>
  <c r="AC300" i="20"/>
  <c r="AC1299" i="20"/>
  <c r="AC544" i="20"/>
  <c r="AC252" i="20"/>
  <c r="AC910" i="20"/>
  <c r="AC1509" i="20"/>
  <c r="AC741" i="20"/>
  <c r="AC2087" i="20"/>
  <c r="AC1921" i="20"/>
  <c r="AC2131" i="20"/>
  <c r="AC1746" i="20"/>
  <c r="AC805" i="20"/>
  <c r="AC1704" i="20"/>
  <c r="AC96" i="20"/>
  <c r="AC222" i="20"/>
  <c r="AC395" i="20"/>
  <c r="AC333" i="20"/>
  <c r="AC355" i="20"/>
  <c r="AC182" i="20"/>
  <c r="AC356" i="20"/>
  <c r="AC98" i="20"/>
  <c r="AC209" i="20"/>
  <c r="AC233" i="20"/>
  <c r="AC153" i="20"/>
  <c r="AC53" i="20"/>
  <c r="AC88" i="20"/>
  <c r="AC1198" i="20"/>
  <c r="AC859" i="20"/>
  <c r="AC1054" i="20"/>
  <c r="AC25" i="20"/>
  <c r="AC981" i="20"/>
  <c r="AC677" i="20"/>
  <c r="AC1686" i="20"/>
  <c r="AC2298" i="20"/>
  <c r="AC218" i="20"/>
  <c r="AC424" i="20"/>
  <c r="AC8" i="20"/>
  <c r="AC230" i="20"/>
  <c r="AC245" i="20"/>
  <c r="AC660" i="20"/>
  <c r="AC16" i="20"/>
  <c r="AC383" i="20"/>
  <c r="AC523" i="20"/>
  <c r="AC1250" i="20"/>
  <c r="AC1873" i="20"/>
  <c r="AC1319" i="20"/>
  <c r="AC238" i="20"/>
  <c r="AC284" i="20"/>
  <c r="AC880" i="20"/>
  <c r="AC376" i="20"/>
  <c r="AC933" i="20"/>
  <c r="AC1386" i="20"/>
  <c r="AC297" i="20"/>
  <c r="AC769" i="20"/>
  <c r="AC1311" i="20"/>
  <c r="AC1983" i="20"/>
  <c r="AC501" i="20"/>
  <c r="AC447" i="20"/>
  <c r="AC2020" i="20"/>
  <c r="AC1618" i="20"/>
  <c r="AC1763" i="20"/>
  <c r="AC2234" i="20"/>
  <c r="AC2410" i="20"/>
  <c r="AC2392" i="20"/>
  <c r="AC2372" i="20"/>
  <c r="AC2354" i="20"/>
  <c r="AC2333" i="20"/>
  <c r="AC2228" i="20"/>
  <c r="AC2206" i="20"/>
  <c r="AC2159" i="20"/>
  <c r="AC2106" i="20"/>
  <c r="AC2079" i="20"/>
  <c r="AC2054" i="20"/>
  <c r="AC2024" i="20"/>
  <c r="AC1996" i="20"/>
  <c r="AC1970" i="20"/>
  <c r="AC1916" i="20"/>
  <c r="AC1869" i="20"/>
  <c r="AC1819" i="20"/>
  <c r="AC1770" i="20"/>
  <c r="AC1722" i="20"/>
  <c r="AC1693" i="20"/>
  <c r="AC1612" i="20"/>
  <c r="AC1521" i="20"/>
  <c r="AC1490" i="20"/>
  <c r="AC1307" i="20"/>
  <c r="AC1256" i="20"/>
  <c r="AC1029" i="20"/>
  <c r="AC958" i="20"/>
  <c r="AC255" i="20"/>
  <c r="AC1301" i="20"/>
  <c r="AC509" i="20"/>
  <c r="AC1169" i="20"/>
  <c r="AC2065" i="20"/>
  <c r="AC1339" i="20"/>
  <c r="AC2182" i="20"/>
  <c r="AC1157" i="20"/>
  <c r="AC1227" i="20"/>
  <c r="AC703" i="20"/>
  <c r="AC613" i="20"/>
  <c r="AC1583" i="20"/>
  <c r="AC1751" i="20"/>
  <c r="AC952" i="20"/>
  <c r="AC1155" i="20"/>
  <c r="AC657" i="20"/>
  <c r="AC1008" i="20"/>
  <c r="AC1777" i="20"/>
  <c r="AC1125" i="20"/>
  <c r="AC1344" i="20"/>
  <c r="AC2140" i="20"/>
  <c r="AC1931" i="20"/>
  <c r="AC519" i="20"/>
  <c r="AC1192" i="20"/>
  <c r="AC1436" i="20"/>
  <c r="AC1783" i="20"/>
  <c r="AC707" i="20"/>
  <c r="AC696" i="20"/>
  <c r="AC441" i="20"/>
  <c r="AC1972" i="20"/>
  <c r="AC2031" i="20"/>
  <c r="AC360" i="20"/>
  <c r="AC492" i="20"/>
  <c r="AC1886" i="20"/>
  <c r="AC274" i="20"/>
  <c r="AC1058" i="20"/>
  <c r="AC516" i="20"/>
  <c r="AC1202" i="20"/>
  <c r="AC691" i="20"/>
  <c r="AC2045" i="20"/>
  <c r="AC1941" i="20"/>
  <c r="AC849" i="20"/>
  <c r="AC1446" i="20"/>
  <c r="AC512" i="20"/>
  <c r="AC243" i="20"/>
  <c r="AC379" i="20"/>
  <c r="AC1287" i="20"/>
  <c r="AC1246" i="20"/>
  <c r="AC353" i="20"/>
  <c r="AC420" i="20"/>
  <c r="AC577" i="20"/>
  <c r="AC1027" i="20"/>
  <c r="AC346" i="20"/>
  <c r="AC1647" i="20"/>
  <c r="AC2068" i="20"/>
  <c r="AC2197" i="20"/>
  <c r="AC157" i="20"/>
  <c r="AC163" i="20"/>
  <c r="AC810" i="20"/>
  <c r="AC755" i="20"/>
  <c r="AC123" i="20"/>
  <c r="AC263" i="20"/>
  <c r="AC1013" i="20"/>
  <c r="AC1230" i="20"/>
  <c r="AC1656" i="20"/>
  <c r="AC330" i="20"/>
  <c r="AC583" i="20"/>
  <c r="AC1138" i="20"/>
  <c r="AC94" i="20"/>
  <c r="AC172" i="20"/>
  <c r="AC415" i="20"/>
  <c r="AC986" i="20"/>
  <c r="AC141" i="20"/>
  <c r="AC887" i="20"/>
  <c r="AC543" i="20"/>
  <c r="AC1297" i="20"/>
  <c r="AC1862" i="20"/>
  <c r="AC960" i="20"/>
  <c r="AC71" i="20"/>
  <c r="AC1065" i="20"/>
  <c r="AC679" i="20"/>
  <c r="AC843" i="20"/>
  <c r="AC1429" i="20"/>
  <c r="AC2052" i="20"/>
  <c r="AC1209" i="20"/>
  <c r="AC718" i="20"/>
  <c r="AC1948" i="20"/>
  <c r="AC52" i="20"/>
  <c r="AC62" i="20"/>
  <c r="AC24" i="20"/>
  <c r="AC697" i="20"/>
  <c r="AC736" i="20"/>
  <c r="AC334" i="20"/>
  <c r="AC164" i="20"/>
  <c r="AC392" i="20"/>
  <c r="AC95" i="20"/>
  <c r="AC905" i="20"/>
  <c r="AC2069" i="20"/>
  <c r="AC350" i="20"/>
  <c r="AC7" i="20"/>
  <c r="AC214" i="20"/>
  <c r="AC1136" i="20"/>
  <c r="AC579" i="20"/>
  <c r="AC1041" i="20"/>
  <c r="AC1483" i="20"/>
  <c r="AC1147" i="20"/>
  <c r="AC1423" i="20"/>
  <c r="AC390" i="20"/>
  <c r="AC1832" i="20"/>
  <c r="AC477" i="20"/>
  <c r="AC2408" i="20"/>
  <c r="AC2351" i="20"/>
  <c r="AC2332" i="20"/>
  <c r="AC2294" i="20"/>
  <c r="AC2273" i="20"/>
  <c r="AC2253" i="20"/>
  <c r="AC2205" i="20"/>
  <c r="AC2158" i="20"/>
  <c r="AC2133" i="20"/>
  <c r="AC2105" i="20"/>
  <c r="AC1995" i="20"/>
  <c r="AC1868" i="20"/>
  <c r="AC1764" i="20"/>
  <c r="AC1692" i="20"/>
  <c r="AC1658" i="20"/>
  <c r="AC1610" i="20"/>
  <c r="AC1561" i="20"/>
  <c r="AC1402" i="20"/>
  <c r="AC1359" i="20"/>
  <c r="AC1241" i="20"/>
  <c r="AC1186" i="20"/>
  <c r="AC773" i="20"/>
  <c r="AC254" i="20"/>
  <c r="AC680" i="20"/>
  <c r="AC946" i="20"/>
  <c r="AC1336" i="20"/>
  <c r="AC1481" i="20"/>
  <c r="AC303" i="20"/>
  <c r="AC966" i="20"/>
  <c r="AC1849" i="20"/>
  <c r="AC2241" i="20"/>
  <c r="AC899" i="20"/>
  <c r="AC430" i="20"/>
  <c r="AC785" i="20"/>
  <c r="AC1435" i="20"/>
  <c r="AC1920" i="20"/>
  <c r="AC1014" i="20"/>
  <c r="AC1337" i="20"/>
  <c r="AC942" i="20"/>
  <c r="AC1654" i="20"/>
  <c r="AC1106" i="20"/>
  <c r="AC1734" i="20"/>
  <c r="AC2091" i="20"/>
  <c r="AC1414" i="20"/>
  <c r="AC1624" i="20"/>
  <c r="AC500" i="20"/>
  <c r="AC375" i="20"/>
  <c r="AC17" i="20"/>
  <c r="AC1039" i="20"/>
  <c r="AC452" i="20"/>
  <c r="AC557" i="20"/>
  <c r="AC879" i="20"/>
  <c r="AC160" i="20"/>
  <c r="AC1340" i="20"/>
  <c r="AC425" i="20"/>
  <c r="AC768" i="20"/>
  <c r="AC661" i="20"/>
  <c r="AC1982" i="20"/>
  <c r="AC2096" i="20"/>
  <c r="AC1872" i="20"/>
  <c r="AC1249" i="20"/>
  <c r="AC1472" i="20"/>
  <c r="AC1762" i="20"/>
  <c r="AC1642" i="20"/>
  <c r="AC515" i="20"/>
  <c r="AC1425" i="20"/>
  <c r="AC1789" i="20"/>
  <c r="AC1205" i="20"/>
  <c r="AC692" i="20"/>
  <c r="AC850" i="20"/>
  <c r="AC1061" i="20"/>
  <c r="AC2048" i="20"/>
  <c r="AC1944" i="20"/>
  <c r="AC156" i="20"/>
  <c r="AC65" i="20"/>
  <c r="AC920" i="20"/>
  <c r="AC647" i="20"/>
  <c r="AC1356" i="20"/>
  <c r="AC514" i="20"/>
  <c r="AC2180" i="20"/>
  <c r="AC1124" i="20"/>
  <c r="AC2139" i="20"/>
  <c r="AC2321" i="20"/>
  <c r="AC704" i="20"/>
  <c r="AC612" i="20"/>
  <c r="AC1009" i="20"/>
  <c r="AC1228" i="20"/>
  <c r="AC1116" i="20"/>
  <c r="AC1584" i="20"/>
  <c r="AC1778" i="20"/>
  <c r="AC1750" i="20"/>
  <c r="AC656" i="20"/>
  <c r="AC953" i="20"/>
  <c r="AC845" i="20"/>
  <c r="AC2367" i="20"/>
  <c r="AC1936" i="20"/>
  <c r="AC1196" i="20"/>
  <c r="AC1437" i="20"/>
  <c r="AC746" i="20"/>
  <c r="AC1784" i="20"/>
  <c r="AC596" i="20"/>
  <c r="AC1156" i="20"/>
  <c r="AC446" i="20"/>
  <c r="AC619" i="20"/>
  <c r="AC784" i="20"/>
  <c r="AC471" i="20"/>
  <c r="AC2209" i="20"/>
  <c r="AC954" i="20"/>
  <c r="AC698" i="20"/>
  <c r="AC431" i="20"/>
  <c r="AC628" i="20"/>
  <c r="AC536" i="20"/>
  <c r="AC2252" i="20"/>
  <c r="AC498" i="20"/>
  <c r="AC575" i="20"/>
  <c r="AC472" i="20"/>
  <c r="AC1251" i="20"/>
  <c r="AC352" i="20"/>
  <c r="AC882" i="20"/>
  <c r="AC970" i="20"/>
  <c r="AC1387" i="20"/>
  <c r="AC1293" i="20"/>
  <c r="AC2036" i="20"/>
  <c r="AC2165" i="20"/>
  <c r="AC1489" i="20"/>
  <c r="AC1022" i="20"/>
  <c r="AC1829" i="20"/>
  <c r="AC2188" i="20"/>
  <c r="AC1049" i="20"/>
  <c r="AC1555" i="20"/>
  <c r="AC1709" i="20"/>
  <c r="AC713" i="20"/>
  <c r="AC272" i="20"/>
  <c r="AC1162" i="20"/>
  <c r="AC1220" i="20"/>
  <c r="AC685" i="20"/>
  <c r="AC1271" i="20"/>
  <c r="AC1911" i="20"/>
  <c r="AC2107" i="20"/>
  <c r="AC1641" i="20"/>
  <c r="AC1721" i="20"/>
  <c r="AC1631" i="20"/>
  <c r="AC231" i="20"/>
  <c r="AC763" i="20"/>
  <c r="AC426" i="20"/>
  <c r="AC1035" i="20"/>
  <c r="AC93" i="20"/>
  <c r="AC1649" i="20"/>
  <c r="AC588" i="20"/>
  <c r="AC961" i="20"/>
  <c r="AC842" i="20"/>
  <c r="AC2349" i="20"/>
  <c r="AC1779" i="20"/>
  <c r="AC1947" i="20"/>
  <c r="AC678" i="20"/>
  <c r="AC70" i="20"/>
  <c r="AC1780" i="20"/>
  <c r="AC1208" i="20"/>
  <c r="AC1428" i="20"/>
  <c r="AC1064" i="20"/>
  <c r="AC345" i="20"/>
  <c r="AC401" i="20"/>
  <c r="AC51" i="20"/>
  <c r="AC315" i="20"/>
  <c r="AC988" i="20"/>
  <c r="AC620" i="20"/>
  <c r="AC735" i="20"/>
  <c r="AC1381" i="20"/>
  <c r="AC790" i="20"/>
  <c r="AC440" i="20"/>
  <c r="AC1891" i="20"/>
  <c r="AC580" i="20"/>
  <c r="AC1244" i="20"/>
  <c r="AC925" i="20"/>
  <c r="AC1140" i="20"/>
  <c r="AC1646" i="20"/>
  <c r="AC567" i="20"/>
  <c r="AC1294" i="20"/>
  <c r="AC524" i="20"/>
  <c r="AC2350" i="20"/>
  <c r="AC2331" i="20"/>
  <c r="AC2312" i="20"/>
  <c r="AC2291" i="20"/>
  <c r="AC2271" i="20"/>
  <c r="AC2249" i="20"/>
  <c r="AC2202" i="20"/>
  <c r="AC2132" i="20"/>
  <c r="AC2104" i="20"/>
  <c r="AC2077" i="20"/>
  <c r="AC2050" i="20"/>
  <c r="AC1942" i="20"/>
  <c r="AC1907" i="20"/>
  <c r="AC1867" i="20"/>
  <c r="AC1690" i="20"/>
  <c r="AC1560" i="20"/>
  <c r="AC1480" i="20"/>
  <c r="AC1442" i="20"/>
  <c r="AC1400" i="20"/>
  <c r="AC1348" i="20"/>
  <c r="AC1115" i="20"/>
  <c r="AC479" i="20"/>
  <c r="AC253" i="20"/>
  <c r="AC190" i="20"/>
  <c r="AC246" i="20"/>
  <c r="AC291" i="20"/>
  <c r="AC192" i="20"/>
  <c r="AC341" i="20"/>
  <c r="AC363" i="20"/>
  <c r="AC527" i="20"/>
  <c r="AC762" i="20"/>
  <c r="AC1840" i="20"/>
  <c r="AC1358" i="20"/>
  <c r="AC666" i="20"/>
  <c r="AC1072" i="20"/>
  <c r="AC521" i="20"/>
  <c r="AC2041" i="20"/>
  <c r="AC847" i="20"/>
  <c r="AC1193" i="20"/>
  <c r="AC1937" i="20"/>
  <c r="AC1438" i="20"/>
  <c r="AC429" i="20"/>
  <c r="AC1024" i="20"/>
  <c r="AC1663" i="20"/>
  <c r="AC2237" i="20"/>
  <c r="AC1335" i="20"/>
  <c r="AC2101" i="20"/>
  <c r="AC749" i="20"/>
  <c r="AC625" i="20"/>
  <c r="AC1011" i="20"/>
  <c r="AC1406" i="20"/>
  <c r="AC1879" i="20"/>
  <c r="AC1379" i="20"/>
  <c r="AC329" i="20"/>
  <c r="AC982" i="20"/>
  <c r="AC886" i="20"/>
  <c r="AC1833" i="20"/>
  <c r="AC1050" i="20"/>
  <c r="AC714" i="20"/>
  <c r="AC271" i="20"/>
  <c r="AC1161" i="20"/>
  <c r="AC1219" i="20"/>
  <c r="AC684" i="20"/>
  <c r="AC1270" i="20"/>
  <c r="AC1812" i="20"/>
  <c r="AC1640" i="20"/>
  <c r="AC1720" i="20"/>
  <c r="AC228" i="20"/>
  <c r="AC2167" i="20"/>
  <c r="AC1188" i="20"/>
  <c r="AC225" i="20"/>
  <c r="AC1827" i="20"/>
  <c r="AC1608" i="20"/>
  <c r="AC456" i="20"/>
  <c r="AC140" i="20"/>
  <c r="AC396" i="20"/>
  <c r="AC286" i="20"/>
  <c r="AC410" i="20"/>
  <c r="AC433" i="20"/>
  <c r="AC571" i="20"/>
  <c r="AC980" i="20"/>
  <c r="AC622" i="20"/>
  <c r="AC234" i="20"/>
  <c r="AC461" i="20"/>
  <c r="AC760" i="20"/>
  <c r="AC1172" i="20"/>
  <c r="AC831" i="20"/>
  <c r="AC989" i="20"/>
  <c r="AC748" i="20"/>
  <c r="AC973" i="20"/>
  <c r="AC1145" i="20"/>
  <c r="AC1726" i="20"/>
  <c r="AC1614" i="20"/>
  <c r="AC787" i="20"/>
  <c r="AC368" i="20"/>
  <c r="AC1766" i="20"/>
  <c r="AC990" i="20"/>
  <c r="AC1864" i="20"/>
  <c r="AC1508" i="20"/>
  <c r="AC176" i="20"/>
  <c r="AC199" i="20"/>
  <c r="AC220" i="20"/>
  <c r="AC154" i="20"/>
  <c r="AC120" i="20"/>
  <c r="AC92" i="20"/>
  <c r="AC366" i="20"/>
  <c r="AC1382" i="20"/>
  <c r="AC570" i="20"/>
  <c r="AC1036" i="20"/>
  <c r="AC1137" i="20"/>
  <c r="AC581" i="20"/>
  <c r="AC503" i="20"/>
  <c r="AC1650" i="20"/>
  <c r="AC2282" i="20"/>
  <c r="AC862" i="20"/>
  <c r="AC258" i="20"/>
  <c r="AC69" i="20"/>
  <c r="AC1839" i="20"/>
  <c r="AC279" i="20"/>
  <c r="AC1518" i="20"/>
  <c r="AC1407" i="20"/>
  <c r="AC50" i="20"/>
  <c r="AC105" i="20"/>
  <c r="AC526" i="20"/>
  <c r="AC1310" i="20"/>
  <c r="AC1324" i="20"/>
  <c r="AC36" i="20"/>
  <c r="AC256" i="20"/>
  <c r="AC450" i="20"/>
  <c r="AC591" i="20"/>
  <c r="AC1182" i="20"/>
  <c r="AC1691" i="20"/>
  <c r="AC2391" i="20"/>
  <c r="AC761" i="20"/>
  <c r="AC1877" i="20"/>
  <c r="AC800" i="20"/>
  <c r="AC956" i="20"/>
  <c r="AC1119" i="20"/>
  <c r="AC1420" i="20"/>
  <c r="AC1598" i="20"/>
  <c r="AC1370" i="20"/>
  <c r="AC1454" i="20"/>
  <c r="AC1841" i="20"/>
  <c r="AC1357" i="20"/>
  <c r="AC1573" i="20"/>
  <c r="AC1235" i="20"/>
  <c r="AC1478" i="20"/>
  <c r="AC2124" i="20"/>
  <c r="AC336" i="20"/>
  <c r="AC599" i="20"/>
  <c r="AC1153" i="20"/>
  <c r="AC740" i="20"/>
  <c r="AC629" i="20"/>
  <c r="AC1635" i="20"/>
  <c r="AC723" i="20"/>
  <c r="AC551" i="20"/>
  <c r="AC240" i="20"/>
  <c r="AC443" i="20"/>
  <c r="AC22" i="20"/>
  <c r="AC196" i="20"/>
  <c r="AC314" i="20"/>
  <c r="AC765" i="20"/>
  <c r="AC783" i="20"/>
  <c r="AC1329" i="20"/>
  <c r="AC564" i="20"/>
  <c r="AC1566" i="20"/>
  <c r="AC1699" i="20"/>
  <c r="AC1858" i="20"/>
  <c r="AC2004" i="20"/>
  <c r="AC798" i="20"/>
  <c r="AC1988" i="20"/>
  <c r="AC1342" i="20"/>
  <c r="AC1459" i="20"/>
  <c r="AC1259" i="20"/>
  <c r="AC1394" i="20"/>
  <c r="AC59" i="20"/>
  <c r="AC166" i="20"/>
  <c r="AC1291" i="20"/>
  <c r="AC589" i="20"/>
  <c r="AC5" i="20"/>
  <c r="AC121" i="20"/>
  <c r="AC326" i="20"/>
  <c r="AC776" i="20"/>
  <c r="AC983" i="20"/>
  <c r="AC87" i="20"/>
  <c r="AC728" i="20"/>
  <c r="AC178" i="20"/>
  <c r="AC2272" i="20"/>
  <c r="AC1632" i="20"/>
  <c r="AC2368" i="20"/>
  <c r="AC2348" i="20"/>
  <c r="AC2329" i="20"/>
  <c r="AC2310" i="20"/>
  <c r="AC2290" i="20"/>
  <c r="AC2270" i="20"/>
  <c r="AC2201" i="20"/>
  <c r="AC2175" i="20"/>
  <c r="AC2155" i="20"/>
  <c r="AC2128" i="20"/>
  <c r="AC2019" i="20"/>
  <c r="AC1992" i="20"/>
  <c r="AC1902" i="20"/>
  <c r="AC1861" i="20"/>
  <c r="AC1804" i="20"/>
  <c r="AC1755" i="20"/>
  <c r="AC1716" i="20"/>
  <c r="AC1652" i="20"/>
  <c r="AC1554" i="20"/>
  <c r="AC1514" i="20"/>
  <c r="AC1479" i="20"/>
  <c r="AC1434" i="20"/>
  <c r="AC1298" i="20"/>
  <c r="AC756" i="20"/>
  <c r="AC608" i="20"/>
  <c r="AC478" i="20"/>
  <c r="AC221" i="20"/>
  <c r="V141" i="10"/>
  <c r="AC668" i="20"/>
  <c r="AC861" i="20"/>
  <c r="AC1074" i="20"/>
  <c r="AC520" i="20"/>
  <c r="AC1195" i="20"/>
  <c r="AC1440" i="20"/>
  <c r="AC2357" i="20"/>
  <c r="AC1798" i="20"/>
  <c r="AC2043" i="20"/>
  <c r="AC848" i="20"/>
  <c r="AC667" i="20"/>
  <c r="AC1439" i="20"/>
  <c r="AC1073" i="20"/>
  <c r="AC1194" i="20"/>
  <c r="AC2042" i="20"/>
  <c r="AC428" i="20"/>
  <c r="AC582" i="20"/>
  <c r="AC725" i="20"/>
  <c r="AC639" i="20"/>
  <c r="AC1953" i="20"/>
  <c r="AC434" i="20"/>
  <c r="AC2389" i="20"/>
  <c r="AC605" i="20"/>
  <c r="AC808" i="20"/>
  <c r="AC632" i="20"/>
  <c r="AC1527" i="20"/>
  <c r="AC2325" i="20"/>
  <c r="AC311" i="20"/>
  <c r="AC535" i="20"/>
  <c r="AC1177" i="20"/>
  <c r="AC318" i="20"/>
  <c r="AC2119" i="20"/>
  <c r="AC1507" i="20"/>
  <c r="AC1847" i="20"/>
  <c r="AC722" i="20"/>
  <c r="AC1282" i="20"/>
  <c r="AC2013" i="20"/>
  <c r="AC2419" i="20"/>
  <c r="AC211" i="20"/>
  <c r="AC537" i="20"/>
  <c r="AC906" i="20"/>
  <c r="AC1368" i="20"/>
  <c r="AC1012" i="20"/>
  <c r="AC1776" i="20"/>
  <c r="AC2267" i="20"/>
  <c r="AC932" i="20"/>
  <c r="AC235" i="20"/>
  <c r="AC118" i="20"/>
  <c r="AC1887" i="20"/>
  <c r="AC2195" i="20"/>
  <c r="AC2377" i="20"/>
  <c r="AC648" i="20"/>
  <c r="AC775" i="20"/>
  <c r="AC1303" i="20"/>
  <c r="AC1189" i="20"/>
  <c r="AC600" i="20"/>
  <c r="AC1486" i="20"/>
  <c r="AC1715" i="20"/>
  <c r="AC2058" i="20"/>
  <c r="AC90" i="20"/>
  <c r="AC202" i="20"/>
  <c r="AC205" i="20"/>
  <c r="AC99" i="20"/>
  <c r="AC207" i="20"/>
  <c r="AC312" i="20"/>
  <c r="AC435" i="20"/>
  <c r="AC774" i="20"/>
  <c r="AC465" i="20"/>
  <c r="AC1765" i="20"/>
  <c r="AC173" i="20"/>
  <c r="AC359" i="20"/>
  <c r="AC901" i="20"/>
  <c r="AC294" i="20"/>
  <c r="AC494" i="20"/>
  <c r="AC601" i="20"/>
  <c r="AC142" i="20"/>
  <c r="AC407" i="20"/>
  <c r="AC180" i="20"/>
  <c r="AC2032" i="20"/>
  <c r="AC1727" i="20"/>
  <c r="AC1888" i="20"/>
  <c r="AC1487" i="20"/>
  <c r="AC1390" i="20"/>
  <c r="AC2276" i="20"/>
  <c r="AC369" i="20"/>
  <c r="AC1240" i="20"/>
  <c r="AC560" i="20"/>
  <c r="AC129" i="20"/>
  <c r="AC1158" i="20"/>
  <c r="AC347" i="20"/>
  <c r="AC1117" i="20"/>
  <c r="AC1775" i="20"/>
  <c r="AC417" i="20"/>
  <c r="AC896" i="20"/>
  <c r="AC49" i="20"/>
  <c r="AC743" i="20"/>
  <c r="AC794" i="20"/>
  <c r="AC1154" i="20"/>
  <c r="AC1415" i="20"/>
  <c r="AC1625" i="20"/>
  <c r="AC1695" i="20"/>
  <c r="AC2227" i="20"/>
  <c r="AC2339" i="20"/>
  <c r="AC884" i="20"/>
  <c r="AC1007" i="20"/>
  <c r="AC1110" i="20"/>
  <c r="AC453" i="20"/>
  <c r="AC476" i="20"/>
  <c r="AC940" i="20"/>
  <c r="AC1823" i="20"/>
  <c r="AC1904" i="20"/>
  <c r="AC1874" i="20"/>
  <c r="AC2086" i="20"/>
  <c r="AC1655" i="20"/>
  <c r="AC1493" i="20"/>
  <c r="AC2123" i="20"/>
  <c r="AC1185" i="20"/>
  <c r="AC35" i="20"/>
  <c r="AC130" i="20"/>
  <c r="AC799" i="20"/>
  <c r="AC528" i="20"/>
  <c r="AC592" i="20"/>
  <c r="AC1118" i="20"/>
  <c r="AC1052" i="20"/>
  <c r="AC309" i="20"/>
  <c r="AC2213" i="20"/>
  <c r="AC449" i="20"/>
  <c r="AC957" i="20"/>
  <c r="AC1808" i="20"/>
  <c r="AC1502" i="20"/>
  <c r="AC1730" i="20"/>
  <c r="AC1842" i="20"/>
  <c r="AC2229" i="20"/>
  <c r="AC1473" i="20"/>
  <c r="AC2103" i="20"/>
  <c r="AC1181" i="20"/>
  <c r="AC1574" i="20"/>
  <c r="AC2025" i="20"/>
  <c r="AC358" i="20"/>
  <c r="AC610" i="20"/>
  <c r="AC566" i="20"/>
  <c r="AC371" i="20"/>
  <c r="AC1611" i="20"/>
  <c r="AC836" i="20"/>
  <c r="AC1757" i="20"/>
  <c r="AC455" i="20"/>
  <c r="AC1129" i="20"/>
  <c r="AC20" i="20"/>
  <c r="AC119" i="20"/>
  <c r="AC4" i="20"/>
  <c r="AC57" i="20"/>
  <c r="AC91" i="20"/>
  <c r="AC323" i="20"/>
  <c r="AC165" i="20"/>
  <c r="AC1132" i="20"/>
  <c r="AC236" i="20"/>
  <c r="AC507" i="20"/>
  <c r="AC63" i="20"/>
  <c r="AC223" i="20"/>
  <c r="AC292" i="20"/>
  <c r="AC177" i="20"/>
  <c r="AC250" i="20"/>
  <c r="AC2386" i="20"/>
  <c r="AC2366" i="20"/>
  <c r="AC2289" i="20"/>
  <c r="AC2268" i="20"/>
  <c r="AC2247" i="20"/>
  <c r="AC2200" i="20"/>
  <c r="AC2174" i="20"/>
  <c r="AC2154" i="20"/>
  <c r="AC2127" i="20"/>
  <c r="AC2099" i="20"/>
  <c r="AC2074" i="20"/>
  <c r="AC2046" i="20"/>
  <c r="AC2018" i="20"/>
  <c r="AC1991" i="20"/>
  <c r="AC1939" i="20"/>
  <c r="AC1853" i="20"/>
  <c r="AC1802" i="20"/>
  <c r="AC1754" i="20"/>
  <c r="AC1708" i="20"/>
  <c r="AC1644" i="20"/>
  <c r="AC1603" i="20"/>
  <c r="AC1546" i="20"/>
  <c r="AC1474" i="20"/>
  <c r="AC1433" i="20"/>
  <c r="AC1392" i="20"/>
  <c r="AC1346" i="20"/>
  <c r="AC1288" i="20"/>
  <c r="AC607" i="20"/>
  <c r="AC179" i="20"/>
  <c r="AC654" i="20"/>
  <c r="AC1349" i="20"/>
  <c r="AC1896" i="20"/>
  <c r="AC1510" i="20"/>
  <c r="AC834" i="20"/>
  <c r="AC1170" i="20"/>
  <c r="AC480" i="20"/>
  <c r="AC167" i="20"/>
  <c r="AC506" i="20"/>
  <c r="AC2" i="20"/>
  <c r="AC964" i="20"/>
  <c r="AC328" i="20"/>
  <c r="AC86" i="20"/>
  <c r="AC374" i="20"/>
  <c r="AC219" i="20"/>
  <c r="AC102" i="20"/>
  <c r="AC623" i="20"/>
  <c r="AC922" i="20"/>
  <c r="AC734" i="20"/>
  <c r="AC1854" i="20"/>
  <c r="AC2016" i="20"/>
  <c r="AC1759" i="20"/>
  <c r="AC436" i="20"/>
  <c r="AC1600" i="20"/>
  <c r="AC789" i="20"/>
  <c r="AC1987" i="20"/>
  <c r="AC2230" i="20"/>
  <c r="AC1300" i="20"/>
  <c r="AC144" i="20"/>
  <c r="AC1214" i="20"/>
  <c r="AC820" i="20"/>
  <c r="AC1114" i="20"/>
  <c r="AC1352" i="20"/>
  <c r="AC1332" i="20"/>
  <c r="AC653" i="20"/>
  <c r="AC796" i="20"/>
  <c r="AC2129" i="20"/>
  <c r="AC1531" i="20"/>
  <c r="AC2147" i="20"/>
  <c r="AC754" i="20"/>
  <c r="AC1897" i="20"/>
  <c r="AC1977" i="20"/>
  <c r="AC1210" i="20"/>
  <c r="AC681" i="20"/>
  <c r="AC1792" i="20"/>
  <c r="AC2053" i="20"/>
  <c r="AC717" i="20"/>
  <c r="AC1430" i="20"/>
  <c r="AC806" i="20"/>
  <c r="AC890" i="20"/>
  <c r="AC974" i="20"/>
  <c r="AC651" i="20"/>
  <c r="AC944" i="20"/>
  <c r="AC1901" i="20"/>
  <c r="AC744" i="20"/>
  <c r="AC2115" i="20"/>
  <c r="AC868" i="20"/>
  <c r="AC1045" i="20"/>
  <c r="AC2288" i="20"/>
  <c r="AC1330" i="20"/>
  <c r="AC2162" i="20"/>
  <c r="AC1354" i="20"/>
  <c r="AC1503" i="20"/>
  <c r="AC1278" i="20"/>
  <c r="AC1622" i="20"/>
  <c r="AC1107" i="20"/>
  <c r="AC2010" i="20"/>
  <c r="AC2026" i="20"/>
  <c r="AC302" i="20"/>
  <c r="AC1453" i="20"/>
  <c r="AC1371" i="20"/>
  <c r="AC1421" i="20"/>
  <c r="AC1325" i="20"/>
  <c r="AC340" i="20"/>
  <c r="AC645" i="20"/>
  <c r="AC189" i="20"/>
  <c r="AC505" i="20"/>
  <c r="AC877" i="20"/>
  <c r="AC191" i="20"/>
  <c r="AC290" i="20"/>
  <c r="AC247" i="20"/>
  <c r="AC134" i="20"/>
  <c r="AC381" i="20"/>
  <c r="AC15" i="20"/>
  <c r="AC825" i="20"/>
  <c r="AC1651" i="20"/>
  <c r="AC1636" i="20"/>
  <c r="AC1677" i="20"/>
  <c r="AC1401" i="20"/>
  <c r="AC916" i="20"/>
  <c r="AC1021" i="20"/>
  <c r="AC869" i="20"/>
  <c r="AC1547" i="20"/>
  <c r="AC1096" i="20"/>
  <c r="AC1665" i="20"/>
  <c r="AC2214" i="20"/>
  <c r="AC1520" i="20"/>
  <c r="AC1925" i="20"/>
  <c r="AC1539" i="20"/>
  <c r="AC816" i="20"/>
  <c r="AC530" i="20"/>
  <c r="AC1395" i="20"/>
  <c r="AC636" i="20"/>
  <c r="AC1749" i="20"/>
  <c r="AC1524" i="20"/>
  <c r="AC682" i="20"/>
  <c r="AC1067" i="20"/>
  <c r="AC1793" i="20"/>
  <c r="AC716" i="20"/>
  <c r="AC853" i="20"/>
  <c r="AC1211" i="20"/>
  <c r="AC2352" i="20"/>
  <c r="AC1431" i="20"/>
  <c r="AC541" i="20"/>
  <c r="AC1206" i="20"/>
  <c r="AC851" i="20"/>
  <c r="AC1062" i="20"/>
  <c r="AC1790" i="20"/>
  <c r="AC2049" i="20"/>
  <c r="AC693" i="20"/>
  <c r="AC1945" i="20"/>
  <c r="AC918" i="20"/>
  <c r="AC945" i="20"/>
  <c r="AC1001" i="20"/>
  <c r="AC616" i="20"/>
  <c r="AC1564" i="20"/>
  <c r="AC2021" i="20"/>
  <c r="AC1277" i="20"/>
  <c r="AC598" i="20"/>
  <c r="AC2203" i="20"/>
  <c r="AC1108" i="20"/>
  <c r="AC1801" i="20"/>
  <c r="AC301" i="20"/>
  <c r="AC630" i="20"/>
  <c r="AC919" i="20"/>
  <c r="AC1466" i="20"/>
  <c r="AC1599" i="20"/>
  <c r="AC1729" i="20"/>
  <c r="AC1225" i="20"/>
  <c r="AC1275" i="20"/>
  <c r="AC1320" i="20"/>
  <c r="AC1376" i="20"/>
  <c r="AC908" i="20"/>
  <c r="AC2343" i="20"/>
  <c r="AC2145" i="20"/>
  <c r="AC2120" i="20"/>
  <c r="V29" i="10"/>
  <c r="V134" i="10"/>
  <c r="V107" i="10"/>
  <c r="V89" i="10"/>
  <c r="V173" i="10"/>
  <c r="V69" i="10"/>
  <c r="V65" i="10"/>
  <c r="V122" i="10"/>
  <c r="AC2269" i="20"/>
  <c r="AC2070" i="20"/>
  <c r="AC1688" i="20"/>
  <c r="AC855" i="20"/>
  <c r="AC1197" i="20"/>
  <c r="AC1053" i="20"/>
  <c r="AC676" i="20"/>
  <c r="AC1441" i="20"/>
  <c r="AC2037" i="20"/>
  <c r="AC1687" i="20"/>
  <c r="AC517" i="20"/>
  <c r="AC690" i="20"/>
  <c r="AC720" i="20"/>
  <c r="AC609" i="20"/>
  <c r="AC757" i="20"/>
  <c r="AC490" i="20"/>
  <c r="AC423" i="20"/>
  <c r="AC1304" i="20"/>
  <c r="AC750" i="20"/>
  <c r="AC310" i="20"/>
  <c r="AC1015" i="20"/>
  <c r="AC742" i="20"/>
  <c r="AC595" i="20"/>
  <c r="AC898" i="20"/>
  <c r="AC1919" i="20"/>
  <c r="AC474" i="20"/>
  <c r="AC2240" i="20"/>
  <c r="AC1700" i="20"/>
  <c r="AC807" i="20"/>
  <c r="AC1323" i="20"/>
  <c r="AC1413" i="20"/>
  <c r="AC1590" i="20"/>
  <c r="AC1623" i="20"/>
  <c r="AC1736" i="20"/>
  <c r="AC273" i="20"/>
  <c r="AC269" i="20"/>
  <c r="AC1166" i="20"/>
  <c r="AC1817" i="20"/>
  <c r="AC1915" i="20"/>
  <c r="AC1051" i="20"/>
  <c r="AC689" i="20"/>
  <c r="AC709" i="20"/>
  <c r="AC1645" i="20"/>
  <c r="AC1223" i="20"/>
  <c r="AC1713" i="20"/>
  <c r="AC1274" i="20"/>
  <c r="AC1559" i="20"/>
  <c r="AC1187" i="20"/>
  <c r="AC1607" i="20"/>
  <c r="AC2153" i="20"/>
  <c r="AC1485" i="20"/>
  <c r="AC194" i="20"/>
  <c r="AC561" i="20"/>
  <c r="AC138" i="20"/>
  <c r="AC185" i="20"/>
  <c r="AC497" i="20"/>
  <c r="AC1257" i="20"/>
  <c r="AC894" i="20"/>
  <c r="AC2027" i="20"/>
  <c r="AC419" i="20"/>
  <c r="AC2311" i="20"/>
  <c r="AC1563" i="20"/>
  <c r="AC2369" i="20"/>
  <c r="AC1452" i="20"/>
  <c r="AC1616" i="20"/>
  <c r="AC2005" i="20"/>
  <c r="AC1848" i="20"/>
  <c r="AC463" i="20"/>
  <c r="AC793" i="20"/>
  <c r="AC552" i="20"/>
  <c r="AC116" i="20"/>
  <c r="AC540" i="20"/>
  <c r="AC149" i="20"/>
  <c r="AC418" i="20"/>
  <c r="AC81" i="20"/>
  <c r="AC1859" i="20"/>
  <c r="AC1999" i="20"/>
  <c r="AC968" i="20"/>
  <c r="AC338" i="20"/>
  <c r="AC277" i="20"/>
  <c r="AC2292" i="20"/>
  <c r="AC107" i="20"/>
  <c r="AC305" i="20"/>
  <c r="AC67" i="20"/>
  <c r="AC705" i="20"/>
  <c r="AC48" i="20"/>
  <c r="AC634" i="20"/>
  <c r="AC658" i="20"/>
  <c r="AC1582" i="20"/>
  <c r="AC1809" i="20"/>
  <c r="AC1637" i="20"/>
  <c r="AC2075" i="20"/>
  <c r="AC34" i="20"/>
  <c r="AC840" i="20"/>
  <c r="AC1443" i="20"/>
  <c r="AC673" i="20"/>
  <c r="AC372" i="20"/>
  <c r="AC1338" i="20"/>
  <c r="AC319" i="20"/>
  <c r="AC454" i="20"/>
  <c r="AC357" i="20"/>
  <c r="AC1168" i="20"/>
  <c r="AC1302" i="20"/>
  <c r="AC19" i="20"/>
  <c r="AC611" i="20"/>
  <c r="AC2283" i="20"/>
  <c r="AC835" i="20"/>
  <c r="AC565" i="20"/>
  <c r="AC1601" i="20"/>
  <c r="AC1130" i="20"/>
  <c r="AC104" i="20"/>
  <c r="AC400" i="20"/>
  <c r="AC183" i="20"/>
  <c r="AC217" i="20"/>
  <c r="AC147" i="20"/>
  <c r="AC18" i="20"/>
  <c r="AC555" i="20"/>
  <c r="AC3" i="20"/>
  <c r="AC927" i="20"/>
  <c r="AC84" i="20"/>
  <c r="AC1034" i="20"/>
  <c r="AC1569" i="20"/>
  <c r="AC248" i="20"/>
  <c r="AC1315" i="20"/>
  <c r="AC1893" i="20"/>
  <c r="AC313" i="20"/>
  <c r="AC2402" i="20"/>
  <c r="AC2384" i="20"/>
  <c r="AC2365" i="20"/>
  <c r="AC2346" i="20"/>
  <c r="AC2306" i="20"/>
  <c r="AC2287" i="20"/>
  <c r="AC2264" i="20"/>
  <c r="AC2222" i="20"/>
  <c r="AC2173" i="20"/>
  <c r="AC2152" i="20"/>
  <c r="AC2126" i="20"/>
  <c r="AC2095" i="20"/>
  <c r="AC2072" i="20"/>
  <c r="AC1990" i="20"/>
  <c r="AC1938" i="20"/>
  <c r="AC1899" i="20"/>
  <c r="AC1852" i="20"/>
  <c r="AC1748" i="20"/>
  <c r="AC1707" i="20"/>
  <c r="AC1676" i="20"/>
  <c r="AC1643" i="20"/>
  <c r="AC1595" i="20"/>
  <c r="AC1545" i="20"/>
  <c r="AC1511" i="20"/>
  <c r="AC1465" i="20"/>
  <c r="AC1432" i="20"/>
  <c r="AC1384" i="20"/>
  <c r="AC1286" i="20"/>
  <c r="AC1229" i="20"/>
  <c r="AC1005" i="20"/>
  <c r="AC924" i="20"/>
  <c r="AC729" i="20"/>
  <c r="AC604" i="20"/>
  <c r="AC458" i="20"/>
  <c r="S24" i="10"/>
  <c r="T24" i="10" s="1"/>
  <c r="Y114" i="10"/>
  <c r="Z114" i="10" s="1"/>
  <c r="S190" i="10"/>
  <c r="T190" i="10" s="1"/>
  <c r="S130" i="10"/>
  <c r="T130" i="10" s="1"/>
  <c r="S15" i="10"/>
  <c r="T15" i="10" s="1"/>
  <c r="S188" i="10"/>
  <c r="T188" i="10" s="1"/>
  <c r="S118" i="10"/>
  <c r="T118" i="10" s="1"/>
  <c r="S162" i="10"/>
  <c r="T162" i="10" s="1"/>
  <c r="S108" i="10"/>
  <c r="T108" i="10" s="1"/>
  <c r="S98" i="10"/>
  <c r="T98" i="10" s="1"/>
  <c r="Y187" i="10"/>
  <c r="Z187" i="10" s="1"/>
  <c r="Y144" i="10"/>
  <c r="Z144" i="10" s="1"/>
  <c r="Y95" i="10"/>
  <c r="Z95" i="10" s="1"/>
  <c r="Y105" i="10"/>
  <c r="Z105" i="10" s="1"/>
  <c r="Y11" i="10"/>
  <c r="Z11" i="10" s="1"/>
  <c r="Y165" i="10"/>
  <c r="Z165" i="10" s="1"/>
  <c r="Y123" i="10"/>
  <c r="Z123" i="10" s="1"/>
  <c r="Y137" i="10"/>
  <c r="Z137" i="10" s="1"/>
  <c r="Y121" i="10"/>
  <c r="Z121" i="10" s="1"/>
  <c r="S189" i="10"/>
  <c r="T189" i="10" s="1"/>
  <c r="Y120" i="10"/>
  <c r="Z120" i="10" s="1"/>
  <c r="Y177" i="10"/>
  <c r="Z177" i="10" s="1"/>
  <c r="Y62" i="10"/>
  <c r="Z62" i="10" s="1"/>
  <c r="Y100" i="10"/>
  <c r="Z100" i="10" s="1"/>
  <c r="S54" i="10"/>
  <c r="T54" i="10" s="1"/>
  <c r="S187" i="10"/>
  <c r="T187" i="10" s="1"/>
  <c r="S169" i="10"/>
  <c r="T169" i="10" s="1"/>
  <c r="S144" i="10"/>
  <c r="T144" i="10" s="1"/>
  <c r="S153" i="10"/>
  <c r="T153" i="10" s="1"/>
  <c r="P132" i="10"/>
  <c r="Y99" i="10"/>
  <c r="Z99" i="10" s="1"/>
  <c r="S72" i="10"/>
  <c r="T72" i="10" s="1"/>
  <c r="P91" i="10"/>
  <c r="V190" i="10"/>
  <c r="V53" i="10"/>
  <c r="V42" i="10"/>
  <c r="V137" i="10"/>
  <c r="V130" i="10"/>
  <c r="V100" i="10"/>
  <c r="V149" i="10"/>
  <c r="V24" i="10"/>
  <c r="V21" i="10"/>
  <c r="V15" i="10"/>
  <c r="V121" i="10"/>
  <c r="V54" i="10"/>
  <c r="S21" i="10"/>
  <c r="T21" i="10" s="1"/>
  <c r="V189" i="10"/>
  <c r="V114" i="10"/>
  <c r="V155" i="10"/>
  <c r="V136" i="10"/>
  <c r="V129" i="10"/>
  <c r="V99" i="10"/>
  <c r="V109" i="10"/>
  <c r="V23" i="10"/>
  <c r="V20" i="10"/>
  <c r="V115" i="10"/>
  <c r="V13" i="10"/>
  <c r="V72" i="10"/>
  <c r="S20" i="10"/>
  <c r="T20" i="10" s="1"/>
  <c r="Y42" i="10"/>
  <c r="Z42" i="10" s="1"/>
  <c r="V40" i="10"/>
  <c r="S175" i="10"/>
  <c r="T175" i="10" s="1"/>
  <c r="S86" i="10"/>
  <c r="T86" i="10" s="1"/>
  <c r="S9" i="10"/>
  <c r="T9" i="10" s="1"/>
  <c r="S67" i="10"/>
  <c r="T67" i="10" s="1"/>
  <c r="S50" i="10"/>
  <c r="T50" i="10" s="1"/>
  <c r="P27" i="10"/>
  <c r="Y155" i="10"/>
  <c r="Z155" i="10" s="1"/>
  <c r="V171" i="10"/>
  <c r="Y149" i="10"/>
  <c r="Z149" i="10" s="1"/>
  <c r="S184" i="10"/>
  <c r="T184" i="10" s="1"/>
  <c r="S27" i="10"/>
  <c r="T27" i="10" s="1"/>
  <c r="S132" i="10"/>
  <c r="T132" i="10" s="1"/>
  <c r="S185" i="10"/>
  <c r="T185" i="10" s="1"/>
  <c r="V150" i="10"/>
  <c r="S53" i="10"/>
  <c r="T53" i="10" s="1"/>
  <c r="Y112" i="10"/>
  <c r="Z112" i="10" s="1"/>
  <c r="Y87" i="10"/>
  <c r="Z87" i="10" s="1"/>
  <c r="Y10" i="10"/>
  <c r="Z10" i="10" s="1"/>
  <c r="V181" i="10"/>
  <c r="S181" i="10"/>
  <c r="T181" i="10" s="1"/>
  <c r="S148" i="10"/>
  <c r="T148" i="10" s="1"/>
  <c r="S183" i="10"/>
  <c r="T183" i="10" s="1"/>
  <c r="S106" i="10"/>
  <c r="T106" i="10" s="1"/>
  <c r="S17" i="10"/>
  <c r="T17" i="10" s="1"/>
  <c r="V78" i="10"/>
  <c r="Y118" i="10"/>
  <c r="Z118" i="10" s="1"/>
  <c r="Y19" i="10"/>
  <c r="Z19" i="10" s="1"/>
  <c r="Y171" i="10"/>
  <c r="Z171" i="10" s="1"/>
  <c r="Y9" i="10"/>
  <c r="Z9" i="10" s="1"/>
  <c r="S28" i="10"/>
  <c r="T28" i="10" s="1"/>
  <c r="S133" i="10"/>
  <c r="T133" i="10" s="1"/>
  <c r="S164" i="10"/>
  <c r="T164" i="10" s="1"/>
  <c r="S124" i="10"/>
  <c r="T124" i="10" s="1"/>
  <c r="S128" i="10"/>
  <c r="T128" i="10" s="1"/>
  <c r="S150" i="10"/>
  <c r="T150" i="10" s="1"/>
  <c r="S3" i="10"/>
  <c r="T3" i="10" s="1"/>
  <c r="S59" i="10"/>
  <c r="T59" i="10" s="1"/>
  <c r="V188" i="10"/>
  <c r="V162" i="10"/>
  <c r="V108" i="10"/>
  <c r="V126" i="10"/>
  <c r="V98" i="10"/>
  <c r="P89" i="10"/>
  <c r="M15" i="10"/>
  <c r="N15" i="10" s="1"/>
  <c r="O15" i="10" s="1"/>
  <c r="M6" i="10"/>
  <c r="N6" i="10" s="1"/>
  <c r="O6" i="10" s="1"/>
  <c r="M77" i="10"/>
  <c r="N77" i="10" s="1"/>
  <c r="O77" i="10" s="1"/>
  <c r="Y133" i="10"/>
  <c r="Z133" i="10" s="1"/>
  <c r="Y3" i="10"/>
  <c r="Z3" i="10" s="1"/>
  <c r="V3" i="10"/>
  <c r="P107" i="10"/>
  <c r="P94" i="10"/>
  <c r="M83" i="10"/>
  <c r="N83" i="10" s="1"/>
  <c r="O83" i="10" s="1"/>
  <c r="Y173" i="10"/>
  <c r="V133" i="10"/>
  <c r="V128" i="10"/>
  <c r="V187" i="10"/>
  <c r="V116" i="10"/>
  <c r="V144" i="10"/>
  <c r="V153" i="10"/>
  <c r="M112" i="10"/>
  <c r="N112" i="10" s="1"/>
  <c r="O112" i="10" s="1"/>
  <c r="M173" i="10"/>
  <c r="N173" i="10" s="1"/>
  <c r="O173" i="10" s="1"/>
  <c r="Y164" i="10"/>
  <c r="Z164" i="10" s="1"/>
  <c r="P41" i="10"/>
  <c r="P48" i="10"/>
  <c r="S74" i="10"/>
  <c r="T74" i="10" s="1"/>
  <c r="Y83" i="10"/>
  <c r="Z83" i="10" s="1"/>
  <c r="Y67" i="10"/>
  <c r="Z67" i="10" s="1"/>
  <c r="V74" i="10"/>
  <c r="V50" i="10"/>
  <c r="S116" i="10"/>
  <c r="T116" i="10" s="1"/>
  <c r="V79" i="10"/>
  <c r="V104" i="10"/>
  <c r="V41" i="10"/>
  <c r="V58" i="10"/>
  <c r="P127" i="10"/>
  <c r="P8" i="10"/>
  <c r="Y186" i="10"/>
  <c r="Z186" i="10" s="1"/>
  <c r="Y150" i="10"/>
  <c r="Z150" i="10" s="1"/>
  <c r="V67" i="10"/>
  <c r="V61" i="10"/>
  <c r="V124" i="10"/>
  <c r="P184" i="10"/>
  <c r="P92" i="10"/>
  <c r="P85" i="10"/>
  <c r="M29" i="10"/>
  <c r="N29" i="10" s="1"/>
  <c r="O29" i="10" s="1"/>
  <c r="M87" i="10"/>
  <c r="N87" i="10" s="1"/>
  <c r="O87" i="10" s="1"/>
  <c r="Y103" i="10"/>
  <c r="Z103" i="10" s="1"/>
  <c r="P46" i="10"/>
  <c r="M117" i="10"/>
  <c r="N117" i="10" s="1"/>
  <c r="O117" i="10" s="1"/>
  <c r="M188" i="10"/>
  <c r="N188" i="10" s="1"/>
  <c r="O188" i="10" s="1"/>
  <c r="P188" i="10"/>
  <c r="Y188" i="10"/>
  <c r="M108" i="10"/>
  <c r="N108" i="10" s="1"/>
  <c r="O108" i="10" s="1"/>
  <c r="P108" i="10"/>
  <c r="Y108" i="10"/>
  <c r="Z108" i="10" s="1"/>
  <c r="P101" i="10"/>
  <c r="M101" i="10"/>
  <c r="N101" i="10" s="1"/>
  <c r="O101" i="10" s="1"/>
  <c r="Y101" i="10"/>
  <c r="P143" i="10"/>
  <c r="M143" i="10"/>
  <c r="N143" i="10" s="1"/>
  <c r="O143" i="10" s="1"/>
  <c r="Y143" i="10"/>
  <c r="P97" i="10"/>
  <c r="M97" i="10"/>
  <c r="N97" i="10" s="1"/>
  <c r="O97" i="10" s="1"/>
  <c r="Y97" i="10"/>
  <c r="P88" i="10"/>
  <c r="M88" i="10"/>
  <c r="N88" i="10" s="1"/>
  <c r="O88" i="10" s="1"/>
  <c r="Y88" i="10"/>
  <c r="P12" i="10"/>
  <c r="M12" i="10"/>
  <c r="N12" i="10" s="1"/>
  <c r="O12" i="10" s="1"/>
  <c r="Y12" i="10"/>
  <c r="P39" i="10"/>
  <c r="Y39" i="10"/>
  <c r="Z39" i="10" s="1"/>
  <c r="M39" i="10"/>
  <c r="N39" i="10" s="1"/>
  <c r="O39" i="10" s="1"/>
  <c r="Y30" i="10"/>
  <c r="Z30" i="10" s="1"/>
  <c r="Y40" i="10"/>
  <c r="M126" i="10"/>
  <c r="N126" i="10" s="1"/>
  <c r="O126" i="10" s="1"/>
  <c r="P126" i="10"/>
  <c r="Y126" i="10"/>
  <c r="Z126" i="10" s="1"/>
  <c r="M35" i="10"/>
  <c r="N35" i="10" s="1"/>
  <c r="O35" i="10" s="1"/>
  <c r="P35" i="10"/>
  <c r="Y35" i="10"/>
  <c r="Z35" i="10" s="1"/>
  <c r="M19" i="10"/>
  <c r="N19" i="10" s="1"/>
  <c r="O19" i="10" s="1"/>
  <c r="P19" i="10"/>
  <c r="P160" i="10"/>
  <c r="M160" i="10"/>
  <c r="N160" i="10" s="1"/>
  <c r="O160" i="10" s="1"/>
  <c r="Y160" i="10"/>
  <c r="Z160" i="10" s="1"/>
  <c r="P113" i="10"/>
  <c r="Y113" i="10"/>
  <c r="M113" i="10"/>
  <c r="N113" i="10" s="1"/>
  <c r="O113" i="10" s="1"/>
  <c r="P63" i="10"/>
  <c r="Y63" i="10"/>
  <c r="Z63" i="10" s="1"/>
  <c r="M63" i="10"/>
  <c r="N63" i="10" s="1"/>
  <c r="O63" i="10" s="1"/>
  <c r="P172" i="10"/>
  <c r="Y172" i="10"/>
  <c r="M172" i="10"/>
  <c r="N172" i="10" s="1"/>
  <c r="O172" i="10" s="1"/>
  <c r="M118" i="10"/>
  <c r="N118" i="10" s="1"/>
  <c r="O118" i="10" s="1"/>
  <c r="P118" i="10"/>
  <c r="M162" i="10"/>
  <c r="N162" i="10" s="1"/>
  <c r="O162" i="10" s="1"/>
  <c r="P162" i="10"/>
  <c r="Y162" i="10"/>
  <c r="Z162" i="10" s="1"/>
  <c r="M98" i="10"/>
  <c r="N98" i="10" s="1"/>
  <c r="O98" i="10" s="1"/>
  <c r="P98" i="10"/>
  <c r="Y98" i="10"/>
  <c r="Z98" i="10" s="1"/>
  <c r="M57" i="10"/>
  <c r="N57" i="10" s="1"/>
  <c r="O57" i="10" s="1"/>
  <c r="P57" i="10"/>
  <c r="Y57" i="10"/>
  <c r="Z57" i="10" s="1"/>
  <c r="M14" i="10"/>
  <c r="N14" i="10" s="1"/>
  <c r="O14" i="10" s="1"/>
  <c r="P14" i="10"/>
  <c r="Y14" i="10"/>
  <c r="Z14" i="10" s="1"/>
  <c r="P182" i="10"/>
  <c r="Y182" i="10"/>
  <c r="M182" i="10"/>
  <c r="N182" i="10" s="1"/>
  <c r="O182" i="10" s="1"/>
  <c r="P84" i="10"/>
  <c r="Y84" i="10"/>
  <c r="M84" i="10"/>
  <c r="N84" i="10" s="1"/>
  <c r="O84" i="10" s="1"/>
  <c r="P156" i="10"/>
  <c r="Y156" i="10"/>
  <c r="M156" i="10"/>
  <c r="N156" i="10" s="1"/>
  <c r="O156" i="10" s="1"/>
  <c r="S163" i="10"/>
  <c r="T163" i="10" s="1"/>
  <c r="V163" i="10"/>
  <c r="S30" i="10"/>
  <c r="T30" i="10" s="1"/>
  <c r="S40" i="10"/>
  <c r="T40" i="10" s="1"/>
  <c r="S141" i="10"/>
  <c r="T141" i="10" s="1"/>
  <c r="S179" i="10"/>
  <c r="T179" i="10" s="1"/>
  <c r="S157" i="10"/>
  <c r="T157" i="10" s="1"/>
  <c r="V157" i="10"/>
  <c r="S51" i="10"/>
  <c r="T51" i="10" s="1"/>
  <c r="V51" i="10"/>
  <c r="P187" i="10"/>
  <c r="M187" i="10"/>
  <c r="N187" i="10" s="1"/>
  <c r="O187" i="10" s="1"/>
  <c r="P116" i="10"/>
  <c r="M116" i="10"/>
  <c r="N116" i="10" s="1"/>
  <c r="O116" i="10" s="1"/>
  <c r="Y116" i="10"/>
  <c r="Z116" i="10" s="1"/>
  <c r="P169" i="10"/>
  <c r="M169" i="10"/>
  <c r="N169" i="10" s="1"/>
  <c r="O169" i="10" s="1"/>
  <c r="P144" i="10"/>
  <c r="M144" i="10"/>
  <c r="N144" i="10" s="1"/>
  <c r="O144" i="10" s="1"/>
  <c r="P153" i="10"/>
  <c r="M153" i="10"/>
  <c r="N153" i="10" s="1"/>
  <c r="O153" i="10" s="1"/>
  <c r="P56" i="10"/>
  <c r="M56" i="10"/>
  <c r="N56" i="10" s="1"/>
  <c r="O56" i="10" s="1"/>
  <c r="P95" i="10"/>
  <c r="M95" i="10"/>
  <c r="N95" i="10" s="1"/>
  <c r="O95" i="10" s="1"/>
  <c r="P105" i="10"/>
  <c r="M105" i="10"/>
  <c r="N105" i="10" s="1"/>
  <c r="O105" i="10" s="1"/>
  <c r="P11" i="10"/>
  <c r="M11" i="10"/>
  <c r="N11" i="10" s="1"/>
  <c r="O11" i="10" s="1"/>
  <c r="P165" i="10"/>
  <c r="M165" i="10"/>
  <c r="N165" i="10" s="1"/>
  <c r="O165" i="10" s="1"/>
  <c r="P4" i="10"/>
  <c r="Y4" i="10"/>
  <c r="Z4" i="10" s="1"/>
  <c r="M4" i="10"/>
  <c r="N4" i="10" s="1"/>
  <c r="O4" i="10" s="1"/>
  <c r="P123" i="10"/>
  <c r="M123" i="10"/>
  <c r="N123" i="10" s="1"/>
  <c r="O123" i="10" s="1"/>
  <c r="V86" i="10"/>
  <c r="S102" i="10"/>
  <c r="T102" i="10" s="1"/>
  <c r="V102" i="10"/>
  <c r="S152" i="10"/>
  <c r="T152" i="10" s="1"/>
  <c r="Y152" i="10"/>
  <c r="S158" i="10"/>
  <c r="T158" i="10" s="1"/>
  <c r="V158" i="10"/>
  <c r="V32" i="10"/>
  <c r="S45" i="10"/>
  <c r="T45" i="10" s="1"/>
  <c r="M163" i="10"/>
  <c r="N163" i="10" s="1"/>
  <c r="O163" i="10" s="1"/>
  <c r="P163" i="10"/>
  <c r="P30" i="10"/>
  <c r="M30" i="10"/>
  <c r="N30" i="10" s="1"/>
  <c r="O30" i="10" s="1"/>
  <c r="M40" i="10"/>
  <c r="N40" i="10" s="1"/>
  <c r="O40" i="10" s="1"/>
  <c r="P40" i="10"/>
  <c r="P141" i="10"/>
  <c r="M141" i="10"/>
  <c r="N141" i="10" s="1"/>
  <c r="O141" i="10" s="1"/>
  <c r="M175" i="10"/>
  <c r="N175" i="10" s="1"/>
  <c r="O175" i="10" s="1"/>
  <c r="P175" i="10"/>
  <c r="Y175" i="10"/>
  <c r="Z175" i="10" s="1"/>
  <c r="M157" i="10"/>
  <c r="N157" i="10" s="1"/>
  <c r="O157" i="10" s="1"/>
  <c r="P157" i="10"/>
  <c r="P51" i="10"/>
  <c r="M51" i="10"/>
  <c r="N51" i="10" s="1"/>
  <c r="O51" i="10" s="1"/>
  <c r="P125" i="10"/>
  <c r="M125" i="10"/>
  <c r="N125" i="10" s="1"/>
  <c r="O125" i="10" s="1"/>
  <c r="P86" i="10"/>
  <c r="M86" i="10"/>
  <c r="N86" i="10" s="1"/>
  <c r="O86" i="10" s="1"/>
  <c r="Y86" i="10"/>
  <c r="Z86" i="10" s="1"/>
  <c r="M9" i="10"/>
  <c r="N9" i="10" s="1"/>
  <c r="O9" i="10" s="1"/>
  <c r="P9" i="10"/>
  <c r="P45" i="10"/>
  <c r="M45" i="10"/>
  <c r="N45" i="10" s="1"/>
  <c r="O45" i="10" s="1"/>
  <c r="M67" i="10"/>
  <c r="N67" i="10" s="1"/>
  <c r="O67" i="10" s="1"/>
  <c r="P67" i="10"/>
  <c r="M170" i="10"/>
  <c r="N170" i="10" s="1"/>
  <c r="O170" i="10" s="1"/>
  <c r="P170" i="10"/>
  <c r="P50" i="10"/>
  <c r="M50" i="10"/>
  <c r="N50" i="10" s="1"/>
  <c r="O50" i="10" s="1"/>
  <c r="Y163" i="10"/>
  <c r="Z163" i="10" s="1"/>
  <c r="Y28" i="10"/>
  <c r="Z28" i="10" s="1"/>
  <c r="Y125" i="10"/>
  <c r="Z125" i="10" s="1"/>
  <c r="V183" i="10"/>
  <c r="V30" i="10"/>
  <c r="V179" i="10"/>
  <c r="V175" i="10"/>
  <c r="V125" i="10"/>
  <c r="V45" i="10"/>
  <c r="S170" i="10"/>
  <c r="T170" i="10" s="1"/>
  <c r="S61" i="10"/>
  <c r="T61" i="10" s="1"/>
  <c r="M103" i="10"/>
  <c r="N103" i="10" s="1"/>
  <c r="O103" i="10" s="1"/>
  <c r="Y50" i="10"/>
  <c r="S125" i="10"/>
  <c r="T125" i="10" s="1"/>
  <c r="S22" i="10"/>
  <c r="T22" i="10" s="1"/>
  <c r="Y22" i="10"/>
  <c r="Z22" i="10" s="1"/>
  <c r="S49" i="10"/>
  <c r="T49" i="10" s="1"/>
  <c r="M179" i="10"/>
  <c r="N179" i="10" s="1"/>
  <c r="O179" i="10" s="1"/>
  <c r="Y185" i="10"/>
  <c r="Y51" i="10"/>
  <c r="Z51" i="10" s="1"/>
  <c r="Y170" i="10"/>
  <c r="Z170" i="10" s="1"/>
  <c r="V28" i="10"/>
  <c r="V170" i="10"/>
  <c r="V164" i="10"/>
  <c r="V22" i="10"/>
  <c r="V49" i="10"/>
  <c r="S48" i="10"/>
  <c r="T48" i="10" s="1"/>
  <c r="Y157" i="10"/>
  <c r="Z157" i="10" s="1"/>
  <c r="S176" i="10"/>
  <c r="T176" i="10" s="1"/>
  <c r="Y153" i="10"/>
  <c r="Z153" i="10" s="1"/>
  <c r="Y6" i="10"/>
  <c r="Z6" i="10" s="1"/>
  <c r="V148" i="10"/>
  <c r="V9" i="10"/>
  <c r="S32" i="10"/>
  <c r="T32" i="10" s="1"/>
  <c r="P120" i="10"/>
  <c r="M120" i="10"/>
  <c r="N120" i="10" s="1"/>
  <c r="O120" i="10" s="1"/>
  <c r="P75" i="10"/>
  <c r="M75" i="10"/>
  <c r="N75" i="10" s="1"/>
  <c r="O75" i="10" s="1"/>
  <c r="P167" i="10"/>
  <c r="M167" i="10"/>
  <c r="N167" i="10" s="1"/>
  <c r="O167" i="10" s="1"/>
  <c r="P177" i="10"/>
  <c r="M177" i="10"/>
  <c r="N177" i="10" s="1"/>
  <c r="O177" i="10" s="1"/>
  <c r="P142" i="10"/>
  <c r="M142" i="10"/>
  <c r="N142" i="10" s="1"/>
  <c r="O142" i="10" s="1"/>
  <c r="P62" i="10"/>
  <c r="M62" i="10"/>
  <c r="N62" i="10" s="1"/>
  <c r="O62" i="10" s="1"/>
  <c r="P151" i="10"/>
  <c r="M151" i="10"/>
  <c r="N151" i="10" s="1"/>
  <c r="O151" i="10" s="1"/>
  <c r="M183" i="10"/>
  <c r="N183" i="10" s="1"/>
  <c r="O183" i="10" s="1"/>
  <c r="P183" i="10"/>
  <c r="M176" i="10"/>
  <c r="N176" i="10" s="1"/>
  <c r="O176" i="10" s="1"/>
  <c r="P176" i="10"/>
  <c r="P68" i="10"/>
  <c r="M68" i="10"/>
  <c r="N68" i="10" s="1"/>
  <c r="O68" i="10" s="1"/>
  <c r="S92" i="10"/>
  <c r="T92" i="10" s="1"/>
  <c r="M32" i="10"/>
  <c r="N32" i="10" s="1"/>
  <c r="O32" i="10" s="1"/>
  <c r="M17" i="10"/>
  <c r="N17" i="10" s="1"/>
  <c r="O17" i="10" s="1"/>
  <c r="M90" i="10"/>
  <c r="N90" i="10" s="1"/>
  <c r="O90" i="10" s="1"/>
  <c r="P78" i="10"/>
  <c r="M186" i="10"/>
  <c r="N186" i="10" s="1"/>
  <c r="O186" i="10" s="1"/>
  <c r="M158" i="10"/>
  <c r="N158" i="10" s="1"/>
  <c r="O158" i="10" s="1"/>
  <c r="M10" i="10"/>
  <c r="N10" i="10" s="1"/>
  <c r="O10" i="10" s="1"/>
  <c r="S160" i="10"/>
  <c r="T160" i="10" s="1"/>
  <c r="P106" i="10"/>
  <c r="M152" i="10"/>
  <c r="N152" i="10" s="1"/>
  <c r="O152" i="10" s="1"/>
  <c r="M25" i="10"/>
  <c r="N25" i="10" s="1"/>
  <c r="O25" i="10" s="1"/>
  <c r="P159" i="10"/>
  <c r="P18" i="10"/>
  <c r="M69" i="10"/>
  <c r="N69" i="10" s="1"/>
  <c r="O69" i="10" s="1"/>
  <c r="P190" i="10"/>
  <c r="P53" i="10"/>
  <c r="P42" i="10"/>
  <c r="P137" i="10"/>
  <c r="P130" i="10"/>
  <c r="P100" i="10"/>
  <c r="P149" i="10"/>
  <c r="P24" i="10"/>
  <c r="P21" i="10"/>
  <c r="W134" i="10" l="1"/>
  <c r="X134" i="10" s="1"/>
  <c r="W45" i="10"/>
  <c r="AA45" i="10" s="1"/>
  <c r="W41" i="10"/>
  <c r="AA41" i="10" s="1"/>
  <c r="W191" i="10"/>
  <c r="X191" i="10" s="1"/>
  <c r="W15" i="10"/>
  <c r="AA15" i="10" s="1"/>
  <c r="W183" i="10"/>
  <c r="AA183" i="10" s="1"/>
  <c r="W72" i="10"/>
  <c r="AA72" i="10" s="1"/>
  <c r="W189" i="10"/>
  <c r="X189" i="10" s="1"/>
  <c r="W89" i="10"/>
  <c r="AA89" i="10" s="1"/>
  <c r="W65" i="10"/>
  <c r="X65" i="10" s="1"/>
  <c r="W52" i="10"/>
  <c r="AA52" i="10" s="1"/>
  <c r="W180" i="10"/>
  <c r="AA180" i="10" s="1"/>
  <c r="W148" i="10"/>
  <c r="X148" i="10" s="1"/>
  <c r="W70" i="10"/>
  <c r="AA70" i="10" s="1"/>
  <c r="W122" i="10"/>
  <c r="X122" i="10" s="1"/>
  <c r="W107" i="10"/>
  <c r="AA107" i="10" s="1"/>
  <c r="W74" i="10"/>
  <c r="X74" i="10" s="1"/>
  <c r="W16" i="10"/>
  <c r="X16" i="10" s="1"/>
  <c r="W142" i="10"/>
  <c r="AA142" i="10" s="1"/>
  <c r="W21" i="10"/>
  <c r="AA21" i="10" s="1"/>
  <c r="W178" i="10"/>
  <c r="X178" i="10" s="1"/>
  <c r="W131" i="10"/>
  <c r="X131" i="10" s="1"/>
  <c r="P124" i="34"/>
  <c r="R124" i="34" s="1"/>
  <c r="P24" i="34"/>
  <c r="R24" i="34" s="1"/>
  <c r="P3" i="34"/>
  <c r="R3" i="34" s="1"/>
  <c r="P60" i="34"/>
  <c r="R60" i="34" s="1"/>
  <c r="P34" i="34"/>
  <c r="R34" i="34" s="1"/>
  <c r="P144" i="34"/>
  <c r="R144" i="34" s="1"/>
  <c r="P80" i="34"/>
  <c r="R80" i="34" s="1"/>
  <c r="P109" i="34"/>
  <c r="R109" i="34" s="1"/>
  <c r="W23" i="10"/>
  <c r="AA23" i="10" s="1"/>
  <c r="P112" i="34"/>
  <c r="R112" i="34" s="1"/>
  <c r="P88" i="34"/>
  <c r="R88" i="34" s="1"/>
  <c r="W8" i="10"/>
  <c r="X8" i="10" s="1"/>
  <c r="P92" i="34"/>
  <c r="R92" i="34" s="1"/>
  <c r="W174" i="10"/>
  <c r="X174" i="10" s="1"/>
  <c r="W80" i="10"/>
  <c r="AA80" i="10" s="1"/>
  <c r="Z8" i="10"/>
  <c r="P148" i="34"/>
  <c r="R148" i="34" s="1"/>
  <c r="W26" i="10"/>
  <c r="AA26" i="10" s="1"/>
  <c r="P128" i="34"/>
  <c r="R128" i="34" s="1"/>
  <c r="W13" i="10"/>
  <c r="AA13" i="10" s="1"/>
  <c r="P64" i="34"/>
  <c r="R64" i="34" s="1"/>
  <c r="P108" i="34"/>
  <c r="R108" i="34" s="1"/>
  <c r="W68" i="10"/>
  <c r="X68" i="10" s="1"/>
  <c r="W56" i="10"/>
  <c r="AA56" i="10" s="1"/>
  <c r="P76" i="34"/>
  <c r="R76" i="34" s="1"/>
  <c r="W7" i="10"/>
  <c r="X7" i="10" s="1"/>
  <c r="W96" i="10"/>
  <c r="AA96" i="10" s="1"/>
  <c r="W104" i="10"/>
  <c r="X104" i="10" s="1"/>
  <c r="W136" i="10"/>
  <c r="AA136" i="10" s="1"/>
  <c r="W145" i="10"/>
  <c r="AA145" i="10" s="1"/>
  <c r="W29" i="10"/>
  <c r="AA29" i="10" s="1"/>
  <c r="W158" i="10"/>
  <c r="X158" i="10" s="1"/>
  <c r="W102" i="10"/>
  <c r="AA102" i="10" s="1"/>
  <c r="W55" i="10"/>
  <c r="AA55" i="10" s="1"/>
  <c r="W24" i="10"/>
  <c r="X24" i="10" s="1"/>
  <c r="P49" i="34"/>
  <c r="R49" i="34" s="1"/>
  <c r="W181" i="10"/>
  <c r="AA181" i="10" s="1"/>
  <c r="P56" i="34"/>
  <c r="R56" i="34" s="1"/>
  <c r="W59" i="10"/>
  <c r="AA59" i="10" s="1"/>
  <c r="W76" i="10"/>
  <c r="AA76" i="10" s="1"/>
  <c r="P96" i="34"/>
  <c r="R96" i="34" s="1"/>
  <c r="W146" i="10"/>
  <c r="X146" i="10" s="1"/>
  <c r="W166" i="10"/>
  <c r="X166" i="10" s="1"/>
  <c r="P20" i="34"/>
  <c r="R20" i="34" s="1"/>
  <c r="W124" i="10"/>
  <c r="AA124" i="10" s="1"/>
  <c r="P53" i="34"/>
  <c r="R53" i="34" s="1"/>
  <c r="P140" i="34"/>
  <c r="R140" i="34" s="1"/>
  <c r="P129" i="34"/>
  <c r="R129" i="34" s="1"/>
  <c r="P40" i="34"/>
  <c r="R40" i="34" s="1"/>
  <c r="W117" i="10"/>
  <c r="AA117" i="10" s="1"/>
  <c r="W69" i="10"/>
  <c r="AA69" i="10" s="1"/>
  <c r="P10" i="34"/>
  <c r="R10" i="34" s="1"/>
  <c r="P17" i="34"/>
  <c r="R17" i="34" s="1"/>
  <c r="W169" i="10"/>
  <c r="AA169" i="10" s="1"/>
  <c r="P72" i="34"/>
  <c r="R72" i="34" s="1"/>
  <c r="P127" i="34"/>
  <c r="R127" i="34" s="1"/>
  <c r="P30" i="34"/>
  <c r="R30" i="34" s="1"/>
  <c r="P47" i="34"/>
  <c r="R47" i="34" s="1"/>
  <c r="W106" i="10"/>
  <c r="X106" i="10" s="1"/>
  <c r="P104" i="34"/>
  <c r="R104" i="34" s="1"/>
  <c r="W58" i="10"/>
  <c r="X58" i="10" s="1"/>
  <c r="P25" i="34"/>
  <c r="R25" i="34" s="1"/>
  <c r="W36" i="10"/>
  <c r="AA36" i="10" s="1"/>
  <c r="W93" i="10"/>
  <c r="AA93" i="10" s="1"/>
  <c r="P111" i="34"/>
  <c r="R111" i="34" s="1"/>
  <c r="P27" i="34"/>
  <c r="R27" i="34" s="1"/>
  <c r="W37" i="10"/>
  <c r="X37" i="10" s="1"/>
  <c r="W34" i="10"/>
  <c r="AA34" i="10" s="1"/>
  <c r="W111" i="10"/>
  <c r="AA111" i="10" s="1"/>
  <c r="W75" i="10"/>
  <c r="AA75" i="10" s="1"/>
  <c r="W33" i="10"/>
  <c r="AA33" i="10" s="1"/>
  <c r="W151" i="10"/>
  <c r="AA151" i="10" s="1"/>
  <c r="P95" i="34"/>
  <c r="R95" i="34" s="1"/>
  <c r="P9" i="34"/>
  <c r="R9" i="34" s="1"/>
  <c r="P37" i="34"/>
  <c r="R37" i="34" s="1"/>
  <c r="P79" i="34"/>
  <c r="R79" i="34" s="1"/>
  <c r="P147" i="34"/>
  <c r="R147" i="34" s="1"/>
  <c r="W91" i="10"/>
  <c r="X91" i="10" s="1"/>
  <c r="W140" i="10"/>
  <c r="AA140" i="10" s="1"/>
  <c r="W85" i="10"/>
  <c r="X85" i="10" s="1"/>
  <c r="Z93" i="10"/>
  <c r="W110" i="10"/>
  <c r="X110" i="10" s="1"/>
  <c r="W115" i="10"/>
  <c r="AA115" i="10" s="1"/>
  <c r="W20" i="10"/>
  <c r="AA20" i="10" s="1"/>
  <c r="P65" i="34"/>
  <c r="R65" i="34" s="1"/>
  <c r="P113" i="34"/>
  <c r="R113" i="34" s="1"/>
  <c r="P97" i="34"/>
  <c r="R97" i="34" s="1"/>
  <c r="W44" i="10"/>
  <c r="P117" i="34"/>
  <c r="R117" i="34" s="1"/>
  <c r="P6" i="34"/>
  <c r="R6" i="34" s="1"/>
  <c r="P153" i="34"/>
  <c r="R153" i="34" s="1"/>
  <c r="P155" i="34"/>
  <c r="R155" i="34" s="1"/>
  <c r="W18" i="10"/>
  <c r="AA18" i="10" s="1"/>
  <c r="W43" i="10"/>
  <c r="AA43" i="10" s="1"/>
  <c r="W92" i="10"/>
  <c r="X92" i="10" s="1"/>
  <c r="W119" i="10"/>
  <c r="AA119" i="10" s="1"/>
  <c r="W154" i="10"/>
  <c r="X154" i="10" s="1"/>
  <c r="W128" i="10"/>
  <c r="X128" i="10" s="1"/>
  <c r="P81" i="34"/>
  <c r="R81" i="34" s="1"/>
  <c r="W5" i="10"/>
  <c r="AA5" i="10" s="1"/>
  <c r="W167" i="10"/>
  <c r="AA167" i="10" s="1"/>
  <c r="P133" i="34"/>
  <c r="R133" i="34" s="1"/>
  <c r="P93" i="34"/>
  <c r="R93" i="34" s="1"/>
  <c r="P156" i="34"/>
  <c r="R156" i="34" s="1"/>
  <c r="P69" i="34"/>
  <c r="R69" i="34" s="1"/>
  <c r="P77" i="34"/>
  <c r="R77" i="34" s="1"/>
  <c r="P61" i="34"/>
  <c r="R61" i="34" s="1"/>
  <c r="P45" i="34"/>
  <c r="R45" i="34" s="1"/>
  <c r="W138" i="10"/>
  <c r="X138" i="10" s="1"/>
  <c r="P35" i="34"/>
  <c r="R35" i="34" s="1"/>
  <c r="W46" i="10"/>
  <c r="X46" i="10" s="1"/>
  <c r="W32" i="10"/>
  <c r="X32" i="10" s="1"/>
  <c r="W73" i="10"/>
  <c r="AA73" i="10" s="1"/>
  <c r="P145" i="34"/>
  <c r="R145" i="34" s="1"/>
  <c r="W31" i="10"/>
  <c r="X31" i="10" s="1"/>
  <c r="W90" i="10"/>
  <c r="AA90" i="10" s="1"/>
  <c r="P101" i="34"/>
  <c r="R101" i="34" s="1"/>
  <c r="W2" i="10"/>
  <c r="AA2" i="10" s="1"/>
  <c r="W82" i="10"/>
  <c r="AA82" i="10" s="1"/>
  <c r="W17" i="10"/>
  <c r="AA17" i="10" s="1"/>
  <c r="W109" i="10"/>
  <c r="AA109" i="10" s="1"/>
  <c r="W129" i="10"/>
  <c r="AA129" i="10" s="1"/>
  <c r="W71" i="10"/>
  <c r="X71" i="10" s="1"/>
  <c r="W179" i="10"/>
  <c r="AA179" i="10" s="1"/>
  <c r="W135" i="10"/>
  <c r="AA135" i="10" s="1"/>
  <c r="W47" i="10"/>
  <c r="AA47" i="10" s="1"/>
  <c r="W130" i="10"/>
  <c r="X130" i="10" s="1"/>
  <c r="W141" i="10"/>
  <c r="AA141" i="10" s="1"/>
  <c r="W81" i="10"/>
  <c r="AA81" i="10" s="1"/>
  <c r="W147" i="10"/>
  <c r="AA147" i="10" s="1"/>
  <c r="W53" i="10"/>
  <c r="X53" i="10" s="1"/>
  <c r="W77" i="10"/>
  <c r="AA77" i="10" s="1"/>
  <c r="W190" i="10"/>
  <c r="X190" i="10" s="1"/>
  <c r="W161" i="10"/>
  <c r="AA161" i="10" s="1"/>
  <c r="W27" i="10"/>
  <c r="X27" i="10" s="1"/>
  <c r="W159" i="10"/>
  <c r="X159" i="10" s="1"/>
  <c r="W132" i="10"/>
  <c r="X132" i="10" s="1"/>
  <c r="P41" i="34"/>
  <c r="R41" i="34" s="1"/>
  <c r="W185" i="10"/>
  <c r="X185" i="10" s="1"/>
  <c r="W139" i="10"/>
  <c r="X139" i="10" s="1"/>
  <c r="W49" i="10"/>
  <c r="X49" i="10" s="1"/>
  <c r="P38" i="34"/>
  <c r="R38" i="34" s="1"/>
  <c r="W60" i="10"/>
  <c r="AA60" i="10" s="1"/>
  <c r="P54" i="34"/>
  <c r="R54" i="34" s="1"/>
  <c r="P15" i="34"/>
  <c r="R15" i="34" s="1"/>
  <c r="P70" i="34"/>
  <c r="R70" i="34" s="1"/>
  <c r="P8" i="34"/>
  <c r="R8" i="34" s="1"/>
  <c r="P84" i="34"/>
  <c r="R84" i="34" s="1"/>
  <c r="P132" i="34"/>
  <c r="W38" i="10"/>
  <c r="AA38" i="10" s="1"/>
  <c r="W127" i="10"/>
  <c r="X127" i="10" s="1"/>
  <c r="W184" i="10"/>
  <c r="X184" i="10" s="1"/>
  <c r="P118" i="34"/>
  <c r="R118" i="34" s="1"/>
  <c r="P11" i="34"/>
  <c r="R11" i="34" s="1"/>
  <c r="P86" i="34"/>
  <c r="R86" i="34" s="1"/>
  <c r="P39" i="34"/>
  <c r="R39" i="34" s="1"/>
  <c r="W30" i="10"/>
  <c r="AA30" i="10" s="1"/>
  <c r="W48" i="10"/>
  <c r="X48" i="10" s="1"/>
  <c r="P134" i="34"/>
  <c r="R134" i="34" s="1"/>
  <c r="P102" i="34"/>
  <c r="R102" i="34" s="1"/>
  <c r="P87" i="34"/>
  <c r="R87" i="34" s="1"/>
  <c r="P121" i="34"/>
  <c r="R121" i="34" s="1"/>
  <c r="W94" i="10"/>
  <c r="P103" i="34"/>
  <c r="R103" i="34" s="1"/>
  <c r="P105" i="34"/>
  <c r="R105" i="34" s="1"/>
  <c r="P16" i="34"/>
  <c r="R16" i="34" s="1"/>
  <c r="P89" i="34"/>
  <c r="R89" i="34" s="1"/>
  <c r="P28" i="34"/>
  <c r="R28" i="34" s="1"/>
  <c r="P119" i="34"/>
  <c r="R119" i="34" s="1"/>
  <c r="P73" i="34"/>
  <c r="R73" i="34" s="1"/>
  <c r="P19" i="34"/>
  <c r="R19" i="34" s="1"/>
  <c r="P31" i="34"/>
  <c r="R31" i="34" s="1"/>
  <c r="P18" i="34"/>
  <c r="R18" i="34" s="1"/>
  <c r="P71" i="34"/>
  <c r="R71" i="34" s="1"/>
  <c r="P52" i="34"/>
  <c r="R52" i="34" s="1"/>
  <c r="P5" i="34"/>
  <c r="R5" i="34" s="1"/>
  <c r="P29" i="34"/>
  <c r="R29" i="34" s="1"/>
  <c r="P68" i="34"/>
  <c r="R68" i="34" s="1"/>
  <c r="P141" i="34"/>
  <c r="R141" i="34" s="1"/>
  <c r="P139" i="34"/>
  <c r="R139" i="34" s="1"/>
  <c r="P152" i="34"/>
  <c r="R152" i="34" s="1"/>
  <c r="P57" i="34"/>
  <c r="R57" i="34" s="1"/>
  <c r="P116" i="34"/>
  <c r="R116" i="34" s="1"/>
  <c r="W168" i="10"/>
  <c r="X168" i="10" s="1"/>
  <c r="W66" i="10"/>
  <c r="AA66" i="10" s="1"/>
  <c r="W25" i="10"/>
  <c r="X25" i="10" s="1"/>
  <c r="W177" i="10"/>
  <c r="AA177" i="10" s="1"/>
  <c r="W153" i="10"/>
  <c r="AA153" i="10" s="1"/>
  <c r="W121" i="10"/>
  <c r="X121" i="10" s="1"/>
  <c r="W187" i="10"/>
  <c r="AA187" i="10" s="1"/>
  <c r="M14" i="34"/>
  <c r="N14" i="34"/>
  <c r="O14" i="34" s="1"/>
  <c r="L14" i="34"/>
  <c r="M25" i="34"/>
  <c r="N25" i="34"/>
  <c r="O25" i="34" s="1"/>
  <c r="M95" i="34"/>
  <c r="N95" i="34"/>
  <c r="O95" i="34" s="1"/>
  <c r="M68" i="34"/>
  <c r="N68" i="34"/>
  <c r="O68" i="34" s="1"/>
  <c r="M123" i="34"/>
  <c r="N123" i="34"/>
  <c r="O123" i="34" s="1"/>
  <c r="R44" i="34"/>
  <c r="M44" i="34"/>
  <c r="L44" i="34"/>
  <c r="N44" i="34"/>
  <c r="O44" i="34" s="1"/>
  <c r="Q44" i="34" s="1"/>
  <c r="N155" i="34"/>
  <c r="O155" i="34" s="1"/>
  <c r="M155" i="34"/>
  <c r="L155" i="34"/>
  <c r="M16" i="34"/>
  <c r="N16" i="34"/>
  <c r="O16" i="34" s="1"/>
  <c r="L16" i="34"/>
  <c r="M126" i="34"/>
  <c r="L126" i="34"/>
  <c r="N126" i="34"/>
  <c r="O126" i="34" s="1"/>
  <c r="M122" i="34"/>
  <c r="N122" i="34"/>
  <c r="O122" i="34" s="1"/>
  <c r="M30" i="34"/>
  <c r="N30" i="34"/>
  <c r="O30" i="34" s="1"/>
  <c r="L30" i="34"/>
  <c r="P91" i="34"/>
  <c r="R91" i="34" s="1"/>
  <c r="P14" i="34"/>
  <c r="P43" i="34"/>
  <c r="R43" i="34" s="1"/>
  <c r="P75" i="34"/>
  <c r="R75" i="34" s="1"/>
  <c r="P59" i="34"/>
  <c r="R59" i="34" s="1"/>
  <c r="P143" i="34"/>
  <c r="R143" i="34" s="1"/>
  <c r="P33" i="34"/>
  <c r="R33" i="34" s="1"/>
  <c r="P123" i="34"/>
  <c r="R123" i="34" s="1"/>
  <c r="P107" i="34"/>
  <c r="R107" i="34" s="1"/>
  <c r="P23" i="34"/>
  <c r="R23" i="34" s="1"/>
  <c r="M41" i="34"/>
  <c r="N41" i="34"/>
  <c r="O41" i="34" s="1"/>
  <c r="M52" i="34"/>
  <c r="N52" i="34"/>
  <c r="O52" i="34" s="1"/>
  <c r="M75" i="34"/>
  <c r="N75" i="34"/>
  <c r="O75" i="34" s="1"/>
  <c r="L75" i="34"/>
  <c r="M124" i="34"/>
  <c r="N124" i="34"/>
  <c r="O124" i="34" s="1"/>
  <c r="M48" i="34"/>
  <c r="N48" i="34"/>
  <c r="O48" i="34" s="1"/>
  <c r="Q48" i="34" s="1"/>
  <c r="N4" i="34"/>
  <c r="O4" i="34" s="1"/>
  <c r="Q4" i="34" s="1"/>
  <c r="M4" i="34"/>
  <c r="L4" i="34"/>
  <c r="M114" i="34"/>
  <c r="L114" i="34"/>
  <c r="N114" i="34"/>
  <c r="O114" i="34" s="1"/>
  <c r="N71" i="34"/>
  <c r="O71" i="34" s="1"/>
  <c r="L71" i="34"/>
  <c r="M71" i="34"/>
  <c r="M110" i="34"/>
  <c r="L110" i="34"/>
  <c r="N110" i="34"/>
  <c r="O110" i="34" s="1"/>
  <c r="M10" i="34"/>
  <c r="N10" i="34"/>
  <c r="O10" i="34" s="1"/>
  <c r="L10" i="34"/>
  <c r="M40" i="34"/>
  <c r="N40" i="34"/>
  <c r="O40" i="34" s="1"/>
  <c r="L40" i="34"/>
  <c r="M46" i="34"/>
  <c r="N46" i="34"/>
  <c r="O46" i="34" s="1"/>
  <c r="L46" i="34"/>
  <c r="L25" i="34"/>
  <c r="N5" i="34"/>
  <c r="O5" i="34" s="1"/>
  <c r="L5" i="34"/>
  <c r="M5" i="34"/>
  <c r="M33" i="34"/>
  <c r="L33" i="34"/>
  <c r="N33" i="34"/>
  <c r="O33" i="34" s="1"/>
  <c r="M60" i="34"/>
  <c r="L60" i="34"/>
  <c r="N60" i="34"/>
  <c r="O60" i="34" s="1"/>
  <c r="M96" i="34"/>
  <c r="N96" i="34"/>
  <c r="O96" i="34" s="1"/>
  <c r="L96" i="34"/>
  <c r="L2" i="34"/>
  <c r="M2" i="34"/>
  <c r="N2" i="34"/>
  <c r="O2" i="34" s="1"/>
  <c r="M139" i="34"/>
  <c r="L139" i="34"/>
  <c r="N139" i="34"/>
  <c r="O139" i="34" s="1"/>
  <c r="M26" i="34"/>
  <c r="N26" i="34"/>
  <c r="O26" i="34" s="1"/>
  <c r="L57" i="34"/>
  <c r="N57" i="34"/>
  <c r="O57" i="34" s="1"/>
  <c r="M57" i="34"/>
  <c r="N3" i="34"/>
  <c r="O3" i="34" s="1"/>
  <c r="M3" i="34"/>
  <c r="L3" i="34"/>
  <c r="M50" i="34"/>
  <c r="N50" i="34"/>
  <c r="O50" i="34" s="1"/>
  <c r="W64" i="10"/>
  <c r="M8" i="34"/>
  <c r="L8" i="34"/>
  <c r="N8" i="34"/>
  <c r="O8" i="34" s="1"/>
  <c r="M73" i="34"/>
  <c r="N73" i="34"/>
  <c r="O73" i="34" s="1"/>
  <c r="L73" i="34"/>
  <c r="M134" i="34"/>
  <c r="N134" i="34"/>
  <c r="O134" i="34" s="1"/>
  <c r="L123" i="34"/>
  <c r="M108" i="34"/>
  <c r="L108" i="34"/>
  <c r="N108" i="34"/>
  <c r="O108" i="34" s="1"/>
  <c r="L95" i="34"/>
  <c r="M80" i="34"/>
  <c r="N80" i="34"/>
  <c r="O80" i="34" s="1"/>
  <c r="M35" i="34"/>
  <c r="N35" i="34"/>
  <c r="O35" i="34" s="1"/>
  <c r="L35" i="34"/>
  <c r="N98" i="34"/>
  <c r="O98" i="34" s="1"/>
  <c r="L98" i="34"/>
  <c r="M98" i="34"/>
  <c r="M55" i="34"/>
  <c r="L55" i="34"/>
  <c r="N55" i="34"/>
  <c r="O55" i="34" s="1"/>
  <c r="Q55" i="34" s="1"/>
  <c r="M146" i="34"/>
  <c r="L146" i="34"/>
  <c r="N146" i="34"/>
  <c r="O146" i="34" s="1"/>
  <c r="M111" i="34"/>
  <c r="L111" i="34"/>
  <c r="N111" i="34"/>
  <c r="O111" i="34" s="1"/>
  <c r="M89" i="34"/>
  <c r="N89" i="34"/>
  <c r="O89" i="34" s="1"/>
  <c r="M113" i="34"/>
  <c r="N113" i="34"/>
  <c r="O113" i="34" s="1"/>
  <c r="L113" i="34"/>
  <c r="M135" i="34"/>
  <c r="N135" i="34"/>
  <c r="O135" i="34" s="1"/>
  <c r="Q135" i="34" s="1"/>
  <c r="M20" i="34"/>
  <c r="L20" i="34"/>
  <c r="N20" i="34"/>
  <c r="O20" i="34" s="1"/>
  <c r="N102" i="34"/>
  <c r="O102" i="34" s="1"/>
  <c r="L102" i="34"/>
  <c r="M102" i="34"/>
  <c r="N31" i="34"/>
  <c r="O31" i="34" s="1"/>
  <c r="M31" i="34"/>
  <c r="L31" i="34"/>
  <c r="N154" i="34"/>
  <c r="O154" i="34" s="1"/>
  <c r="Q154" i="34" s="1"/>
  <c r="M154" i="34"/>
  <c r="L154" i="34"/>
  <c r="L89" i="34"/>
  <c r="M24" i="34"/>
  <c r="N24" i="34"/>
  <c r="O24" i="34" s="1"/>
  <c r="L24" i="34"/>
  <c r="R154" i="34"/>
  <c r="M77" i="34"/>
  <c r="N77" i="34"/>
  <c r="O77" i="34" s="1"/>
  <c r="N130" i="34"/>
  <c r="O130" i="34" s="1"/>
  <c r="M130" i="34"/>
  <c r="L130" i="34"/>
  <c r="M103" i="34"/>
  <c r="N103" i="34"/>
  <c r="O103" i="34" s="1"/>
  <c r="L103" i="34"/>
  <c r="M62" i="34"/>
  <c r="L62" i="34"/>
  <c r="N62" i="34"/>
  <c r="O62" i="34" s="1"/>
  <c r="L41" i="34"/>
  <c r="W176" i="10"/>
  <c r="AA176" i="10" s="1"/>
  <c r="M81" i="34"/>
  <c r="N81" i="34"/>
  <c r="O81" i="34" s="1"/>
  <c r="M112" i="34"/>
  <c r="N112" i="34"/>
  <c r="O112" i="34" s="1"/>
  <c r="L112" i="34"/>
  <c r="N87" i="34"/>
  <c r="O87" i="34" s="1"/>
  <c r="M87" i="34"/>
  <c r="L87" i="34"/>
  <c r="M141" i="34"/>
  <c r="N141" i="34"/>
  <c r="O141" i="34" s="1"/>
  <c r="L141" i="34"/>
  <c r="L135" i="34"/>
  <c r="W54" i="10"/>
  <c r="AA54" i="10" s="1"/>
  <c r="P83" i="34"/>
  <c r="P99" i="34"/>
  <c r="P115" i="34"/>
  <c r="P131" i="34"/>
  <c r="R131" i="34" s="1"/>
  <c r="P67" i="34"/>
  <c r="R67" i="34" s="1"/>
  <c r="P51" i="34"/>
  <c r="R51" i="34" s="1"/>
  <c r="P151" i="34"/>
  <c r="R151" i="34" s="1"/>
  <c r="W137" i="10"/>
  <c r="AA137" i="10" s="1"/>
  <c r="M147" i="34"/>
  <c r="N147" i="34"/>
  <c r="O147" i="34" s="1"/>
  <c r="M15" i="34"/>
  <c r="N15" i="34"/>
  <c r="O15" i="34" s="1"/>
  <c r="L15" i="34"/>
  <c r="N156" i="34"/>
  <c r="O156" i="34" s="1"/>
  <c r="L156" i="34"/>
  <c r="M156" i="34"/>
  <c r="M133" i="34"/>
  <c r="N133" i="34"/>
  <c r="O133" i="34" s="1"/>
  <c r="M93" i="34"/>
  <c r="N93" i="34"/>
  <c r="O93" i="34" s="1"/>
  <c r="L93" i="34"/>
  <c r="M82" i="34"/>
  <c r="N82" i="34"/>
  <c r="O82" i="34" s="1"/>
  <c r="M29" i="34"/>
  <c r="L29" i="34"/>
  <c r="N29" i="34"/>
  <c r="O29" i="34" s="1"/>
  <c r="L48" i="34"/>
  <c r="M94" i="34"/>
  <c r="N94" i="34"/>
  <c r="O94" i="34" s="1"/>
  <c r="M22" i="34"/>
  <c r="N22" i="34"/>
  <c r="O22" i="34" s="1"/>
  <c r="L22" i="34"/>
  <c r="M120" i="34"/>
  <c r="N120" i="34"/>
  <c r="O120" i="34" s="1"/>
  <c r="Q120" i="34" s="1"/>
  <c r="M86" i="34"/>
  <c r="L86" i="34"/>
  <c r="N86" i="34"/>
  <c r="O86" i="34" s="1"/>
  <c r="M38" i="34"/>
  <c r="L38" i="34"/>
  <c r="N38" i="34"/>
  <c r="O38" i="34" s="1"/>
  <c r="W42" i="10"/>
  <c r="AA42" i="10" s="1"/>
  <c r="M79" i="34"/>
  <c r="N79" i="34"/>
  <c r="O79" i="34" s="1"/>
  <c r="N70" i="34"/>
  <c r="O70" i="34" s="1"/>
  <c r="M70" i="34"/>
  <c r="L70" i="34"/>
  <c r="M51" i="34"/>
  <c r="N51" i="34"/>
  <c r="O51" i="34" s="1"/>
  <c r="M136" i="34"/>
  <c r="N136" i="34"/>
  <c r="O136" i="34" s="1"/>
  <c r="Q136" i="34" s="1"/>
  <c r="L147" i="34"/>
  <c r="N85" i="34"/>
  <c r="O85" i="34" s="1"/>
  <c r="Q85" i="34" s="1"/>
  <c r="M85" i="34"/>
  <c r="L85" i="34"/>
  <c r="M6" i="34"/>
  <c r="N6" i="34"/>
  <c r="O6" i="34" s="1"/>
  <c r="L6" i="34"/>
  <c r="M12" i="34"/>
  <c r="L12" i="34"/>
  <c r="N12" i="34"/>
  <c r="O12" i="34" s="1"/>
  <c r="M19" i="34"/>
  <c r="N19" i="34"/>
  <c r="O19" i="34" s="1"/>
  <c r="L19" i="34"/>
  <c r="M106" i="34"/>
  <c r="N106" i="34"/>
  <c r="O106" i="34" s="1"/>
  <c r="L133" i="34"/>
  <c r="M140" i="34"/>
  <c r="L140" i="34"/>
  <c r="N140" i="34"/>
  <c r="O140" i="34" s="1"/>
  <c r="M152" i="34"/>
  <c r="N152" i="34"/>
  <c r="O152" i="34" s="1"/>
  <c r="M128" i="34"/>
  <c r="N128" i="34"/>
  <c r="O128" i="34" s="1"/>
  <c r="L128" i="34"/>
  <c r="P130" i="34"/>
  <c r="P98" i="34"/>
  <c r="P2" i="34"/>
  <c r="R2" i="34" s="1"/>
  <c r="P114" i="34"/>
  <c r="P50" i="34"/>
  <c r="R50" i="34" s="1"/>
  <c r="P150" i="34"/>
  <c r="R150" i="34" s="1"/>
  <c r="P12" i="34"/>
  <c r="R12" i="34" s="1"/>
  <c r="P66" i="34"/>
  <c r="R66" i="34" s="1"/>
  <c r="P82" i="34"/>
  <c r="P126" i="34"/>
  <c r="R126" i="34" s="1"/>
  <c r="P62" i="34"/>
  <c r="R62" i="34" s="1"/>
  <c r="P36" i="34"/>
  <c r="R36" i="34" s="1"/>
  <c r="P78" i="34"/>
  <c r="R78" i="34" s="1"/>
  <c r="P46" i="34"/>
  <c r="R46" i="34" s="1"/>
  <c r="P146" i="34"/>
  <c r="R146" i="34" s="1"/>
  <c r="P7" i="34"/>
  <c r="P110" i="34"/>
  <c r="R110" i="34" s="1"/>
  <c r="P94" i="34"/>
  <c r="P26" i="34"/>
  <c r="R26" i="34" s="1"/>
  <c r="P157" i="34"/>
  <c r="P137" i="34"/>
  <c r="R137" i="34" s="1"/>
  <c r="M63" i="34"/>
  <c r="L63" i="34"/>
  <c r="N63" i="34"/>
  <c r="O63" i="34" s="1"/>
  <c r="Q63" i="34" s="1"/>
  <c r="N28" i="34"/>
  <c r="O28" i="34" s="1"/>
  <c r="M28" i="34"/>
  <c r="L28" i="34"/>
  <c r="M23" i="34"/>
  <c r="L23" i="34"/>
  <c r="N23" i="34"/>
  <c r="O23" i="34" s="1"/>
  <c r="M115" i="34"/>
  <c r="N115" i="34"/>
  <c r="O115" i="34" s="1"/>
  <c r="L115" i="34"/>
  <c r="M65" i="34"/>
  <c r="L65" i="34"/>
  <c r="N65" i="34"/>
  <c r="O65" i="34" s="1"/>
  <c r="R85" i="34"/>
  <c r="M153" i="34"/>
  <c r="N153" i="34"/>
  <c r="O153" i="34" s="1"/>
  <c r="M145" i="34"/>
  <c r="N145" i="34"/>
  <c r="O145" i="34" s="1"/>
  <c r="M150" i="34"/>
  <c r="N150" i="34"/>
  <c r="O150" i="34" s="1"/>
  <c r="M39" i="34"/>
  <c r="N39" i="34"/>
  <c r="O39" i="34" s="1"/>
  <c r="M157" i="34"/>
  <c r="N157" i="34"/>
  <c r="O157" i="34" s="1"/>
  <c r="L157" i="34"/>
  <c r="M58" i="34"/>
  <c r="N58" i="34"/>
  <c r="O58" i="34" s="1"/>
  <c r="L58" i="34"/>
  <c r="L122" i="34"/>
  <c r="M56" i="34"/>
  <c r="L56" i="34"/>
  <c r="N56" i="34"/>
  <c r="O56" i="34" s="1"/>
  <c r="M90" i="34"/>
  <c r="L90" i="34"/>
  <c r="N90" i="34"/>
  <c r="O90" i="34" s="1"/>
  <c r="M27" i="34"/>
  <c r="N27" i="34"/>
  <c r="O27" i="34" s="1"/>
  <c r="M144" i="34"/>
  <c r="N144" i="34"/>
  <c r="O144" i="34" s="1"/>
  <c r="L144" i="34"/>
  <c r="W86" i="10"/>
  <c r="AA86" i="10" s="1"/>
  <c r="M9" i="34"/>
  <c r="N9" i="34"/>
  <c r="O9" i="34" s="1"/>
  <c r="M18" i="34"/>
  <c r="N18" i="34"/>
  <c r="O18" i="34" s="1"/>
  <c r="L18" i="34"/>
  <c r="M91" i="34"/>
  <c r="L91" i="34"/>
  <c r="N91" i="34"/>
  <c r="O91" i="34" s="1"/>
  <c r="M83" i="34"/>
  <c r="L83" i="34"/>
  <c r="N83" i="34"/>
  <c r="O83" i="34" s="1"/>
  <c r="M49" i="34"/>
  <c r="N49" i="34"/>
  <c r="O49" i="34" s="1"/>
  <c r="L81" i="34"/>
  <c r="L69" i="34"/>
  <c r="M69" i="34"/>
  <c r="N69" i="34"/>
  <c r="O69" i="34" s="1"/>
  <c r="N45" i="34"/>
  <c r="O45" i="34" s="1"/>
  <c r="M45" i="34"/>
  <c r="L45" i="34"/>
  <c r="L27" i="34"/>
  <c r="M66" i="34"/>
  <c r="N66" i="34"/>
  <c r="O66" i="34" s="1"/>
  <c r="M11" i="34"/>
  <c r="N11" i="34"/>
  <c r="O11" i="34" s="1"/>
  <c r="M137" i="34"/>
  <c r="N137" i="34"/>
  <c r="O137" i="34" s="1"/>
  <c r="L137" i="34"/>
  <c r="N42" i="34"/>
  <c r="O42" i="34" s="1"/>
  <c r="L42" i="34"/>
  <c r="M42" i="34"/>
  <c r="M104" i="34"/>
  <c r="N104" i="34"/>
  <c r="O104" i="34" s="1"/>
  <c r="L104" i="34"/>
  <c r="N100" i="34"/>
  <c r="O100" i="34" s="1"/>
  <c r="Q100" i="34" s="1"/>
  <c r="M100" i="34"/>
  <c r="L100" i="34"/>
  <c r="M119" i="34"/>
  <c r="N119" i="34"/>
  <c r="O119" i="34" s="1"/>
  <c r="M143" i="34"/>
  <c r="N143" i="34"/>
  <c r="O143" i="34" s="1"/>
  <c r="L143" i="34"/>
  <c r="M142" i="34"/>
  <c r="L142" i="34"/>
  <c r="N142" i="34"/>
  <c r="O142" i="34" s="1"/>
  <c r="M37" i="34"/>
  <c r="N37" i="34"/>
  <c r="O37" i="34" s="1"/>
  <c r="M118" i="34"/>
  <c r="N118" i="34"/>
  <c r="O118" i="34" s="1"/>
  <c r="M105" i="34"/>
  <c r="N105" i="34"/>
  <c r="O105" i="34" s="1"/>
  <c r="M132" i="34"/>
  <c r="N132" i="34"/>
  <c r="O132" i="34" s="1"/>
  <c r="M107" i="34"/>
  <c r="N107" i="34"/>
  <c r="O107" i="34" s="1"/>
  <c r="N99" i="34"/>
  <c r="O99" i="34" s="1"/>
  <c r="L99" i="34"/>
  <c r="M99" i="34"/>
  <c r="M149" i="34"/>
  <c r="N149" i="34"/>
  <c r="O149" i="34" s="1"/>
  <c r="Q149" i="34" s="1"/>
  <c r="M92" i="34"/>
  <c r="N92" i="34"/>
  <c r="O92" i="34" s="1"/>
  <c r="M117" i="34"/>
  <c r="N117" i="34"/>
  <c r="O117" i="34" s="1"/>
  <c r="L117" i="34"/>
  <c r="M125" i="34"/>
  <c r="N125" i="34"/>
  <c r="O125" i="34" s="1"/>
  <c r="Q125" i="34" s="1"/>
  <c r="L52" i="34"/>
  <c r="M74" i="34"/>
  <c r="N74" i="34"/>
  <c r="O74" i="34" s="1"/>
  <c r="L74" i="34"/>
  <c r="M72" i="34"/>
  <c r="N72" i="34"/>
  <c r="O72" i="34" s="1"/>
  <c r="L72" i="34"/>
  <c r="R100" i="34"/>
  <c r="M131" i="34"/>
  <c r="N131" i="34"/>
  <c r="O131" i="34" s="1"/>
  <c r="L131" i="34"/>
  <c r="M36" i="34"/>
  <c r="N36" i="34"/>
  <c r="O36" i="34" s="1"/>
  <c r="L36" i="34"/>
  <c r="M127" i="34"/>
  <c r="L127" i="34"/>
  <c r="N127" i="34"/>
  <c r="O127" i="34" s="1"/>
  <c r="M138" i="34"/>
  <c r="N138" i="34"/>
  <c r="O138" i="34" s="1"/>
  <c r="Q138" i="34" s="1"/>
  <c r="L138" i="34"/>
  <c r="M21" i="34"/>
  <c r="N21" i="34"/>
  <c r="O21" i="34" s="1"/>
  <c r="Q21" i="34" s="1"/>
  <c r="L21" i="34"/>
  <c r="M116" i="34"/>
  <c r="N116" i="34"/>
  <c r="O116" i="34" s="1"/>
  <c r="L116" i="34"/>
  <c r="M59" i="34"/>
  <c r="L59" i="34"/>
  <c r="N59" i="34"/>
  <c r="O59" i="34" s="1"/>
  <c r="M151" i="34"/>
  <c r="N151" i="34"/>
  <c r="O151" i="34" s="1"/>
  <c r="M129" i="34"/>
  <c r="L129" i="34"/>
  <c r="N129" i="34"/>
  <c r="O129" i="34" s="1"/>
  <c r="M76" i="34"/>
  <c r="N76" i="34"/>
  <c r="O76" i="34" s="1"/>
  <c r="L76" i="34"/>
  <c r="M53" i="34"/>
  <c r="N53" i="34"/>
  <c r="O53" i="34" s="1"/>
  <c r="M61" i="34"/>
  <c r="N61" i="34"/>
  <c r="O61" i="34" s="1"/>
  <c r="L61" i="34"/>
  <c r="M78" i="34"/>
  <c r="N78" i="34"/>
  <c r="O78" i="34" s="1"/>
  <c r="M13" i="34"/>
  <c r="L13" i="34"/>
  <c r="N13" i="34"/>
  <c r="O13" i="34" s="1"/>
  <c r="N88" i="34"/>
  <c r="O88" i="34" s="1"/>
  <c r="M88" i="34"/>
  <c r="L88" i="34"/>
  <c r="R48" i="34"/>
  <c r="M148" i="34"/>
  <c r="N148" i="34"/>
  <c r="O148" i="34" s="1"/>
  <c r="P13" i="34"/>
  <c r="R13" i="34" s="1"/>
  <c r="P42" i="34"/>
  <c r="P142" i="34"/>
  <c r="R142" i="34" s="1"/>
  <c r="P32" i="34"/>
  <c r="R32" i="34" s="1"/>
  <c r="P22" i="34"/>
  <c r="R22" i="34" s="1"/>
  <c r="P58" i="34"/>
  <c r="P90" i="34"/>
  <c r="R90" i="34" s="1"/>
  <c r="P74" i="34"/>
  <c r="R74" i="34" s="1"/>
  <c r="P106" i="34"/>
  <c r="R106" i="34" s="1"/>
  <c r="P122" i="34"/>
  <c r="R122" i="34" s="1"/>
  <c r="W9" i="10"/>
  <c r="X9" i="10" s="1"/>
  <c r="W87" i="10"/>
  <c r="AA87" i="10" s="1"/>
  <c r="W120" i="10"/>
  <c r="AA120" i="10" s="1"/>
  <c r="M47" i="34"/>
  <c r="L47" i="34"/>
  <c r="N47" i="34"/>
  <c r="O47" i="34" s="1"/>
  <c r="M54" i="34"/>
  <c r="N54" i="34"/>
  <c r="O54" i="34" s="1"/>
  <c r="M121" i="34"/>
  <c r="N121" i="34"/>
  <c r="O121" i="34" s="1"/>
  <c r="L84" i="34"/>
  <c r="N84" i="34"/>
  <c r="O84" i="34" s="1"/>
  <c r="M84" i="34"/>
  <c r="L50" i="34"/>
  <c r="M43" i="34"/>
  <c r="L43" i="34"/>
  <c r="N43" i="34"/>
  <c r="O43" i="34" s="1"/>
  <c r="M67" i="34"/>
  <c r="N67" i="34"/>
  <c r="O67" i="34" s="1"/>
  <c r="M97" i="34"/>
  <c r="N97" i="34"/>
  <c r="O97" i="34" s="1"/>
  <c r="L97" i="34"/>
  <c r="M34" i="34"/>
  <c r="N34" i="34"/>
  <c r="O34" i="34" s="1"/>
  <c r="M64" i="34"/>
  <c r="N64" i="34"/>
  <c r="O64" i="34" s="1"/>
  <c r="M101" i="34"/>
  <c r="L101" i="34"/>
  <c r="N101" i="34"/>
  <c r="O101" i="34" s="1"/>
  <c r="M109" i="34"/>
  <c r="N109" i="34"/>
  <c r="O109" i="34" s="1"/>
  <c r="L109" i="34"/>
  <c r="M7" i="34"/>
  <c r="N7" i="34"/>
  <c r="O7" i="34" s="1"/>
  <c r="L7" i="34"/>
  <c r="M32" i="34"/>
  <c r="L32" i="34"/>
  <c r="N32" i="34"/>
  <c r="O32" i="34" s="1"/>
  <c r="M17" i="34"/>
  <c r="N17" i="34"/>
  <c r="O17" i="34" s="1"/>
  <c r="L17" i="34"/>
  <c r="W61" i="10"/>
  <c r="AA61" i="10" s="1"/>
  <c r="W164" i="10"/>
  <c r="X164" i="10" s="1"/>
  <c r="W62" i="10"/>
  <c r="AA62" i="10" s="1"/>
  <c r="W99" i="10"/>
  <c r="W173" i="10"/>
  <c r="X173" i="10" s="1"/>
  <c r="W95" i="10"/>
  <c r="AA95" i="10" s="1"/>
  <c r="W39" i="10"/>
  <c r="X39" i="10" s="1"/>
  <c r="W57" i="10"/>
  <c r="X57" i="10" s="1"/>
  <c r="W165" i="10"/>
  <c r="AA165" i="10" s="1"/>
  <c r="W114" i="10"/>
  <c r="W149" i="10"/>
  <c r="W11" i="10"/>
  <c r="AA11" i="10" s="1"/>
  <c r="W112" i="10"/>
  <c r="AA112" i="10" s="1"/>
  <c r="W3" i="10"/>
  <c r="W78" i="10"/>
  <c r="X78" i="10" s="1"/>
  <c r="W118" i="10"/>
  <c r="AA118" i="10" s="1"/>
  <c r="W6" i="10"/>
  <c r="AA6" i="10" s="1"/>
  <c r="W40" i="10"/>
  <c r="X40" i="10" s="1"/>
  <c r="W186" i="10"/>
  <c r="W155" i="10"/>
  <c r="W67" i="10"/>
  <c r="AA67" i="10" s="1"/>
  <c r="W105" i="10"/>
  <c r="AA105" i="10" s="1"/>
  <c r="W19" i="10"/>
  <c r="X19" i="10" s="1"/>
  <c r="W123" i="10"/>
  <c r="AA123" i="10" s="1"/>
  <c r="W100" i="10"/>
  <c r="W10" i="10"/>
  <c r="AA10" i="10" s="1"/>
  <c r="W83" i="10"/>
  <c r="AA83" i="10" s="1"/>
  <c r="W144" i="10"/>
  <c r="AA144" i="10" s="1"/>
  <c r="Z40" i="10"/>
  <c r="W14" i="10"/>
  <c r="AA14" i="10" s="1"/>
  <c r="W79" i="10"/>
  <c r="W108" i="10"/>
  <c r="X108" i="10" s="1"/>
  <c r="W150" i="10"/>
  <c r="W126" i="10"/>
  <c r="AA126" i="10" s="1"/>
  <c r="W133" i="10"/>
  <c r="X133" i="10" s="1"/>
  <c r="Z173" i="10"/>
  <c r="W103" i="10"/>
  <c r="W171" i="10"/>
  <c r="W22" i="10"/>
  <c r="X22" i="10" s="1"/>
  <c r="W156" i="10"/>
  <c r="Z156" i="10"/>
  <c r="Z12" i="10"/>
  <c r="W12" i="10"/>
  <c r="Z188" i="10"/>
  <c r="W188" i="10"/>
  <c r="Z50" i="10"/>
  <c r="W50" i="10"/>
  <c r="W63" i="10"/>
  <c r="W113" i="10"/>
  <c r="Z113" i="10"/>
  <c r="W4" i="10"/>
  <c r="Z88" i="10"/>
  <c r="W88" i="10"/>
  <c r="Z101" i="10"/>
  <c r="W101" i="10"/>
  <c r="W182" i="10"/>
  <c r="Z182" i="10"/>
  <c r="W97" i="10"/>
  <c r="Z97" i="10"/>
  <c r="W160" i="10"/>
  <c r="Z172" i="10"/>
  <c r="W172" i="10"/>
  <c r="W35" i="10"/>
  <c r="W170" i="10"/>
  <c r="W125" i="10"/>
  <c r="W152" i="10"/>
  <c r="Z152" i="10"/>
  <c r="W84" i="10"/>
  <c r="Z84" i="10"/>
  <c r="W98" i="10"/>
  <c r="W28" i="10"/>
  <c r="W175" i="10"/>
  <c r="W51" i="10"/>
  <c r="W163" i="10"/>
  <c r="W116" i="10"/>
  <c r="W162" i="10"/>
  <c r="Z143" i="10"/>
  <c r="W143" i="10"/>
  <c r="Z185" i="10"/>
  <c r="W157" i="10"/>
  <c r="X41" i="10" l="1"/>
  <c r="X45" i="10"/>
  <c r="AA134" i="10"/>
  <c r="AA191" i="10"/>
  <c r="X72" i="10"/>
  <c r="X183" i="10"/>
  <c r="X15" i="10"/>
  <c r="X89" i="10"/>
  <c r="X52" i="10"/>
  <c r="AA189" i="10"/>
  <c r="Q148" i="34"/>
  <c r="X180" i="10"/>
  <c r="AA65" i="10"/>
  <c r="AA74" i="10"/>
  <c r="AA148" i="10"/>
  <c r="X26" i="10"/>
  <c r="AA85" i="10"/>
  <c r="X70" i="10"/>
  <c r="AA122" i="10"/>
  <c r="X107" i="10"/>
  <c r="AA174" i="10"/>
  <c r="X142" i="10"/>
  <c r="Q93" i="34"/>
  <c r="X34" i="10"/>
  <c r="Q144" i="34"/>
  <c r="Q3" i="34"/>
  <c r="AA8" i="10"/>
  <c r="X80" i="10"/>
  <c r="AA178" i="10"/>
  <c r="Q34" i="34"/>
  <c r="AA16" i="10"/>
  <c r="AA131" i="10"/>
  <c r="X21" i="10"/>
  <c r="Q24" i="34"/>
  <c r="X59" i="10"/>
  <c r="X169" i="10"/>
  <c r="Q124" i="34"/>
  <c r="AA104" i="10"/>
  <c r="X117" i="10"/>
  <c r="Q109" i="34"/>
  <c r="Q25" i="34"/>
  <c r="X147" i="10"/>
  <c r="Q88" i="34"/>
  <c r="Q72" i="34"/>
  <c r="Q60" i="34"/>
  <c r="Q128" i="34"/>
  <c r="Q80" i="34"/>
  <c r="Q53" i="34"/>
  <c r="X55" i="10"/>
  <c r="X93" i="10"/>
  <c r="Q64" i="34"/>
  <c r="Q112" i="34"/>
  <c r="X13" i="10"/>
  <c r="Q31" i="34"/>
  <c r="X76" i="10"/>
  <c r="X23" i="10"/>
  <c r="X96" i="10"/>
  <c r="X145" i="10"/>
  <c r="AA146" i="10"/>
  <c r="Q92" i="34"/>
  <c r="Q40" i="34"/>
  <c r="Q111" i="34"/>
  <c r="AA58" i="10"/>
  <c r="X56" i="10"/>
  <c r="AA158" i="10"/>
  <c r="AA68" i="10"/>
  <c r="X136" i="10"/>
  <c r="Q76" i="34"/>
  <c r="AA53" i="10"/>
  <c r="Q108" i="34"/>
  <c r="X181" i="10"/>
  <c r="AA7" i="10"/>
  <c r="X69" i="10"/>
  <c r="X102" i="10"/>
  <c r="Q47" i="34"/>
  <c r="Q49" i="34"/>
  <c r="X153" i="10"/>
  <c r="Q129" i="34"/>
  <c r="Q104" i="34"/>
  <c r="AA24" i="10"/>
  <c r="Q84" i="34"/>
  <c r="Q19" i="34"/>
  <c r="Q95" i="34"/>
  <c r="AA27" i="10"/>
  <c r="Q9" i="34"/>
  <c r="X29" i="10"/>
  <c r="X18" i="10"/>
  <c r="AA185" i="10"/>
  <c r="Q96" i="34"/>
  <c r="X151" i="10"/>
  <c r="Q97" i="34"/>
  <c r="Q20" i="34"/>
  <c r="X20" i="10"/>
  <c r="AA166" i="10"/>
  <c r="X124" i="10"/>
  <c r="AA92" i="10"/>
  <c r="AA127" i="10"/>
  <c r="X140" i="10"/>
  <c r="Q56" i="34"/>
  <c r="Q147" i="34"/>
  <c r="X33" i="10"/>
  <c r="Q10" i="34"/>
  <c r="AA106" i="10"/>
  <c r="X115" i="10"/>
  <c r="X119" i="10"/>
  <c r="X5" i="10"/>
  <c r="X36" i="10"/>
  <c r="Q30" i="34"/>
  <c r="AA190" i="10"/>
  <c r="AA71" i="10"/>
  <c r="Q153" i="34"/>
  <c r="X75" i="10"/>
  <c r="X167" i="10"/>
  <c r="AA91" i="10"/>
  <c r="AA110" i="10"/>
  <c r="X111" i="10"/>
  <c r="Q17" i="34"/>
  <c r="Q140" i="34"/>
  <c r="AA31" i="10"/>
  <c r="AA49" i="10"/>
  <c r="AA154" i="10"/>
  <c r="X43" i="10"/>
  <c r="X109" i="10"/>
  <c r="Q127" i="34"/>
  <c r="Q69" i="34"/>
  <c r="Q156" i="34"/>
  <c r="Q117" i="34"/>
  <c r="AA37" i="10"/>
  <c r="Q70" i="34"/>
  <c r="Q155" i="34"/>
  <c r="AA128" i="10"/>
  <c r="Q79" i="34"/>
  <c r="Q133" i="34"/>
  <c r="Q81" i="34"/>
  <c r="AA48" i="10"/>
  <c r="Q27" i="34"/>
  <c r="Q141" i="34"/>
  <c r="Q37" i="34"/>
  <c r="X90" i="10"/>
  <c r="X177" i="10"/>
  <c r="X30" i="10"/>
  <c r="X73" i="10"/>
  <c r="Q45" i="34"/>
  <c r="AA139" i="10"/>
  <c r="AA173" i="10"/>
  <c r="Q145" i="34"/>
  <c r="Q38" i="34"/>
  <c r="Q61" i="34"/>
  <c r="Q113" i="34"/>
  <c r="Q101" i="34"/>
  <c r="Q15" i="34"/>
  <c r="X161" i="10"/>
  <c r="Q77" i="34"/>
  <c r="Q71" i="34"/>
  <c r="X135" i="10"/>
  <c r="X187" i="10"/>
  <c r="Q65" i="34"/>
  <c r="X2" i="10"/>
  <c r="Q102" i="34"/>
  <c r="Q6" i="34"/>
  <c r="X44" i="10"/>
  <c r="AA44" i="10"/>
  <c r="Q151" i="34"/>
  <c r="X77" i="10"/>
  <c r="X82" i="10"/>
  <c r="Q39" i="34"/>
  <c r="Q41" i="34"/>
  <c r="AA138" i="10"/>
  <c r="X17" i="10"/>
  <c r="X61" i="10"/>
  <c r="AA32" i="10"/>
  <c r="Q116" i="34"/>
  <c r="Q11" i="34"/>
  <c r="Q28" i="34"/>
  <c r="Q86" i="34"/>
  <c r="Q5" i="34"/>
  <c r="Q139" i="34"/>
  <c r="X179" i="10"/>
  <c r="Q121" i="34"/>
  <c r="Q89" i="34"/>
  <c r="AA159" i="10"/>
  <c r="Q16" i="34"/>
  <c r="AA46" i="10"/>
  <c r="X60" i="10"/>
  <c r="Q35" i="34"/>
  <c r="Q8" i="34"/>
  <c r="AA132" i="10"/>
  <c r="AA130" i="10"/>
  <c r="X54" i="10"/>
  <c r="Q68" i="34"/>
  <c r="Q118" i="34"/>
  <c r="Q132" i="34"/>
  <c r="AA184" i="10"/>
  <c r="Q59" i="34"/>
  <c r="X129" i="10"/>
  <c r="X81" i="10"/>
  <c r="X141" i="10"/>
  <c r="Q105" i="34"/>
  <c r="X47" i="10"/>
  <c r="X38" i="10"/>
  <c r="AA168" i="10"/>
  <c r="Q52" i="34"/>
  <c r="Q54" i="34"/>
  <c r="Q51" i="34"/>
  <c r="Q29" i="34"/>
  <c r="Q103" i="34"/>
  <c r="X66" i="10"/>
  <c r="R132" i="34"/>
  <c r="Q90" i="34"/>
  <c r="Q18" i="34"/>
  <c r="Q134" i="34"/>
  <c r="Q57" i="34"/>
  <c r="X42" i="10"/>
  <c r="X87" i="10"/>
  <c r="Q87" i="34"/>
  <c r="AA121" i="10"/>
  <c r="Q119" i="34"/>
  <c r="Q22" i="34"/>
  <c r="X11" i="10"/>
  <c r="Q73" i="34"/>
  <c r="Q152" i="34"/>
  <c r="AA94" i="10"/>
  <c r="X94" i="10"/>
  <c r="Q67" i="34"/>
  <c r="Q33" i="34"/>
  <c r="AA39" i="10"/>
  <c r="AA57" i="10"/>
  <c r="Q91" i="34"/>
  <c r="X62" i="10"/>
  <c r="Q110" i="34"/>
  <c r="AA25" i="10"/>
  <c r="Q143" i="34"/>
  <c r="Q75" i="34"/>
  <c r="Q123" i="34"/>
  <c r="AA9" i="10"/>
  <c r="AA78" i="10"/>
  <c r="Q13" i="34"/>
  <c r="Q36" i="34"/>
  <c r="Q131" i="34"/>
  <c r="Q66" i="34"/>
  <c r="Q150" i="34"/>
  <c r="Q12" i="34"/>
  <c r="AA164" i="10"/>
  <c r="Q107" i="34"/>
  <c r="Q137" i="34"/>
  <c r="Q23" i="34"/>
  <c r="Q94" i="34"/>
  <c r="R94" i="34"/>
  <c r="Q114" i="34"/>
  <c r="R114" i="34"/>
  <c r="Q2" i="34"/>
  <c r="X64" i="10"/>
  <c r="AA64" i="10"/>
  <c r="R157" i="34"/>
  <c r="Q157" i="34"/>
  <c r="R14" i="34"/>
  <c r="Q14" i="34"/>
  <c r="Q50" i="34"/>
  <c r="X137" i="10"/>
  <c r="Q58" i="34"/>
  <c r="R58" i="34"/>
  <c r="R7" i="34"/>
  <c r="Q7" i="34"/>
  <c r="R98" i="34"/>
  <c r="Q98" i="34"/>
  <c r="R83" i="34"/>
  <c r="Q83" i="34"/>
  <c r="X120" i="10"/>
  <c r="R42" i="34"/>
  <c r="Q42" i="34"/>
  <c r="Q78" i="34"/>
  <c r="Q62" i="34"/>
  <c r="AA19" i="10"/>
  <c r="Q106" i="34"/>
  <c r="R130" i="34"/>
  <c r="Q130" i="34"/>
  <c r="Q32" i="34"/>
  <c r="X176" i="10"/>
  <c r="Q122" i="34"/>
  <c r="Q115" i="34"/>
  <c r="R115" i="34"/>
  <c r="Q43" i="34"/>
  <c r="X126" i="10"/>
  <c r="X86" i="10"/>
  <c r="X95" i="10"/>
  <c r="X14" i="10"/>
  <c r="Q74" i="34"/>
  <c r="R82" i="34"/>
  <c r="Q82" i="34"/>
  <c r="Q146" i="34"/>
  <c r="Q26" i="34"/>
  <c r="Q46" i="34"/>
  <c r="R99" i="34"/>
  <c r="Q99" i="34"/>
  <c r="AA40" i="10"/>
  <c r="X123" i="10"/>
  <c r="Q142" i="34"/>
  <c r="Q126" i="34"/>
  <c r="X118" i="10"/>
  <c r="X149" i="10"/>
  <c r="AA149" i="10"/>
  <c r="AA3" i="10"/>
  <c r="X3" i="10"/>
  <c r="X114" i="10"/>
  <c r="AA114" i="10"/>
  <c r="AA108" i="10"/>
  <c r="AA22" i="10"/>
  <c r="X165" i="10"/>
  <c r="X10" i="10"/>
  <c r="X99" i="10"/>
  <c r="AA99" i="10"/>
  <c r="X112" i="10"/>
  <c r="X83" i="10"/>
  <c r="X144" i="10"/>
  <c r="X6" i="10"/>
  <c r="X67" i="10"/>
  <c r="X100" i="10"/>
  <c r="AA100" i="10"/>
  <c r="AA155" i="10"/>
  <c r="X155" i="10"/>
  <c r="AA186" i="10"/>
  <c r="X186" i="10"/>
  <c r="AA133" i="10"/>
  <c r="X105" i="10"/>
  <c r="AA150" i="10"/>
  <c r="X150" i="10"/>
  <c r="X171" i="10"/>
  <c r="AA171" i="10"/>
  <c r="AA79" i="10"/>
  <c r="X79" i="10"/>
  <c r="AA103" i="10"/>
  <c r="X103" i="10"/>
  <c r="AA116" i="10"/>
  <c r="X116" i="10"/>
  <c r="X84" i="10"/>
  <c r="AA84" i="10"/>
  <c r="AA4" i="10"/>
  <c r="X4" i="10"/>
  <c r="AA143" i="10"/>
  <c r="X143" i="10"/>
  <c r="AA152" i="10"/>
  <c r="X152" i="10"/>
  <c r="X156" i="10"/>
  <c r="AA156" i="10"/>
  <c r="X157" i="10"/>
  <c r="AA157" i="10"/>
  <c r="AA175" i="10"/>
  <c r="X175" i="10"/>
  <c r="X125" i="10"/>
  <c r="AA125" i="10"/>
  <c r="AA182" i="10"/>
  <c r="X182" i="10"/>
  <c r="X162" i="10"/>
  <c r="AA162" i="10"/>
  <c r="X28" i="10"/>
  <c r="AA28" i="10"/>
  <c r="AA170" i="10"/>
  <c r="X170" i="10"/>
  <c r="X188" i="10"/>
  <c r="AA188" i="10"/>
  <c r="X101" i="10"/>
  <c r="AA101" i="10"/>
  <c r="X51" i="10"/>
  <c r="AA51" i="10"/>
  <c r="X35" i="10"/>
  <c r="AA35" i="10"/>
  <c r="X98" i="10"/>
  <c r="AA98" i="10"/>
  <c r="X172" i="10"/>
  <c r="AA172" i="10"/>
  <c r="AA63" i="10"/>
  <c r="X63" i="10"/>
  <c r="AA12" i="10"/>
  <c r="X12" i="10"/>
  <c r="X97" i="10"/>
  <c r="AA97" i="10"/>
  <c r="X88" i="10"/>
  <c r="AA88" i="10"/>
  <c r="AA163" i="10"/>
  <c r="X163" i="10"/>
  <c r="AA113" i="10"/>
  <c r="X113" i="10"/>
  <c r="X160" i="10"/>
  <c r="AA160" i="10"/>
  <c r="AA50" i="10"/>
  <c r="X50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6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<sst xmlns="http://schemas.openxmlformats.org/spreadsheetml/2006/main" count="16791" uniqueCount="1999">
  <si>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</si>
  <si>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</si>
  <si>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</si>
  <si>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</si>
  <si>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</si>
  <si>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</si>
  <si>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</si>
  <si>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</si>
  <si>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</si>
  <si>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</si>
  <si>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</si>
  <si>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</si>
  <si>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</si>
  <si>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</si>
  <si>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</si>
  <si>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</si>
  <si>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</si>
  <si>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</si>
  <si>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</si>
  <si>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</si>
  <si>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</si>
  <si>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</si>
  <si>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</si>
  <si>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</si>
  <si>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</si>
  <si>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</si>
  <si>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</si>
  <si>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</si>
  <si>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</si>
  <si>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</si>
  <si>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</si>
  <si>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</si>
  <si>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</si>
  <si>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</si>
  <si>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</si>
  <si>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</si>
  <si>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</si>
  <si>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</si>
  <si>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</si>
  <si>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</si>
  <si>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</si>
  <si>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</si>
  <si>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</si>
  <si>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</si>
  <si>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</si>
  <si>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</si>
  <si>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</si>
  <si>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</si>
  <si>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</si>
  <si>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</si>
  <si>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</si>
  <si>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</si>
  <si>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</si>
  <si>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</si>
  <si>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</si>
  <si>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</si>
  <si>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</si>
  <si>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</si>
  <si>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</si>
  <si>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</si>
  <si>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</si>
  <si>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</si>
  <si>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</si>
  <si>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</si>
  <si>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</si>
  <si>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</si>
  <si>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</si>
  <si>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</si>
  <si>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</si>
  <si>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</si>
  <si>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</si>
  <si>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</si>
  <si>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</si>
  <si>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</si>
  <si>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</si>
  <si>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</si>
  <si>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</si>
  <si>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</si>
  <si>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</si>
  <si>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</si>
  <si>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</si>
  <si>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</si>
  <si>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</si>
  <si>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</si>
  <si>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</si>
  <si>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</si>
  <si>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</si>
  <si>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</si>
  <si>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</si>
  <si>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</si>
  <si>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</si>
  <si>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</si>
  <si>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</si>
  <si>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</si>
  <si>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</si>
  <si>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</si>
  <si>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</si>
  <si>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</si>
  <si>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</si>
  <si>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</si>
  <si>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</si>
  <si>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</si>
  <si>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</si>
  <si>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</si>
  <si>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</si>
  <si>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</si>
  <si>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</si>
  <si>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</si>
  <si>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</si>
  <si>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</si>
  <si>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</si>
  <si>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</si>
  <si>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</si>
  <si>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</si>
  <si>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</si>
  <si>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</si>
  <si>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</si>
  <si>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</si>
  <si>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</si>
  <si>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</si>
  <si>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</si>
  <si>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</si>
  <si>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</si>
  <si>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</si>
  <si>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</si>
  <si>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</si>
  <si>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</si>
  <si>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</si>
  <si>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</si>
  <si>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</si>
  <si>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</si>
  <si>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</si>
  <si>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</si>
  <si>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</si>
  <si>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</si>
  <si>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</si>
  <si>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</si>
  <si>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</si>
  <si>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</si>
  <si>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</si>
  <si>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</si>
  <si>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</si>
  <si>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</si>
  <si>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</si>
  <si>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</si>
  <si>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</si>
  <si>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</si>
  <si>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</si>
  <si>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</si>
  <si>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</si>
  <si>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</si>
  <si>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</si>
  <si>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</si>
  <si>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</si>
  <si>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</si>
  <si>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</si>
  <si>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</si>
  <si>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</si>
  <si>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</si>
  <si>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</si>
  <si>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</si>
  <si>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</si>
  <si>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</si>
  <si>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</si>
  <si>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</si>
  <si>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</si>
  <si>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</si>
  <si>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</si>
  <si>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</si>
  <si>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</si>
  <si>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</si>
  <si>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</si>
  <si>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</si>
  <si>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</si>
  <si>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</si>
  <si>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</si>
  <si>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</si>
  <si>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</si>
  <si>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</si>
  <si>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</si>
  <si>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</si>
  <si>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</si>
  <si>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</si>
  <si>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</si>
  <si>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</si>
  <si>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</si>
  <si>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</si>
  <si>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</si>
  <si>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</si>
  <si>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</si>
  <si>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</si>
  <si>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</si>
  <si>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</si>
  <si>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</si>
  <si>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</si>
  <si>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</si>
  <si>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</si>
  <si>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</si>
  <si>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</si>
  <si>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</si>
  <si>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</si>
  <si>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</si>
  <si>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</si>
  <si>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</si>
  <si>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</si>
  <si>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</si>
  <si>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</si>
  <si>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</si>
  <si>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</si>
  <si>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</si>
  <si>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</si>
  <si>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</si>
  <si>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</si>
  <si>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</si>
  <si>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</si>
  <si>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</si>
  <si>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</si>
  <si>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</si>
  <si>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</si>
  <si>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</si>
  <si>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</si>
  <si>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</si>
  <si>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</si>
  <si>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</si>
  <si>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</si>
  <si>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</si>
  <si>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</si>
  <si>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</si>
  <si>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</si>
  <si>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</si>
  <si>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</si>
  <si>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</si>
  <si>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</si>
  <si>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</si>
  <si>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</si>
  <si>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</si>
  <si>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</si>
  <si>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</si>
  <si>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</si>
  <si>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</si>
  <si>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</si>
  <si>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</si>
  <si>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</si>
  <si>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</si>
  <si>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</si>
  <si>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</si>
  <si>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</si>
  <si>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</si>
  <si>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</si>
  <si>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</si>
  <si>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</si>
  <si>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</si>
  <si>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</si>
  <si>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</si>
  <si>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</si>
  <si>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</si>
  <si>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</si>
  <si>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</si>
  <si>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</si>
  <si>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</si>
  <si>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</si>
  <si>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</si>
  <si>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</si>
  <si>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</si>
  <si>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</si>
  <si>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</si>
  <si>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</si>
  <si>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</si>
  <si>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</si>
  <si>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</si>
  <si>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</si>
  <si>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</si>
  <si>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</si>
  <si>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</si>
  <si>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</si>
  <si>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</si>
  <si>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</si>
  <si>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</si>
  <si>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</si>
  <si>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</si>
  <si>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</si>
  <si>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</si>
  <si>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</si>
  <si>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</si>
  <si>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</si>
  <si>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</si>
  <si>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</si>
  <si>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</si>
  <si>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</si>
  <si>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</si>
  <si>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</si>
  <si>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>CAPA</t>
  </si>
  <si>
    <t>V01</t>
  </si>
  <si>
    <t>V01-VENTANA DORMITORIOS 2 PAÑOS.INFERIOR FIJO Y SUPERIOR PROYECTANTE (2050mm X 700 mm)</t>
  </si>
  <si>
    <t>EXTRACTOR DVP4 12W 4 C/SENDOR DE HUMEDAD – HST 220VOLT</t>
  </si>
  <si>
    <t>VOLCOGLASS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</si>
  <si>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</si>
  <si>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</si>
  <si>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</si>
  <si>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</si>
  <si>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</si>
  <si>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</si>
  <si>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</si>
  <si>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</si>
  <si>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</si>
  <si>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</si>
  <si>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</si>
  <si>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</si>
  <si>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</si>
  <si>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</si>
  <si>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</si>
  <si>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</si>
  <si>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</si>
  <si>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</si>
  <si>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</si>
  <si>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</si>
  <si>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</si>
  <si>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</si>
  <si>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</si>
  <si>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</si>
  <si>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</si>
  <si>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</si>
  <si>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</si>
  <si>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</si>
  <si>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</si>
  <si>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</si>
  <si>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</si>
  <si>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</si>
  <si>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</si>
  <si>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</si>
  <si>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</si>
  <si>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</si>
  <si>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</si>
  <si>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</si>
  <si>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</si>
  <si>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</si>
  <si>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</si>
  <si>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</si>
  <si>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</si>
  <si>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</si>
  <si>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</si>
  <si>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</si>
  <si>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</si>
  <si>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</si>
  <si>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</si>
  <si>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</si>
  <si>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</si>
  <si>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</si>
  <si>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</si>
  <si>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</si>
  <si>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</si>
  <si>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SUBGRUPO</t>
  </si>
  <si>
    <t>MONOFILAMENTO POLYFLOR GRIS COD:3700 50MT</t>
  </si>
  <si>
    <t>CONECTOR DENTADO SIMPSON DE 4" X 8" (AS48B /CAJA 129 UND)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</si>
  <si>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</si>
  <si>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</si>
  <si>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</si>
  <si>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</si>
  <si>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</si>
  <si>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</si>
  <si>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</si>
  <si>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</si>
  <si>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</si>
  <si>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</si>
  <si>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</si>
  <si>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</si>
  <si>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</si>
  <si>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</si>
  <si>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</si>
  <si>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</si>
  <si>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</si>
  <si>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</si>
  <si>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</si>
  <si>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</si>
  <si>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</si>
  <si>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</si>
  <si>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</si>
  <si>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</si>
  <si>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</si>
  <si>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</si>
  <si>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</si>
  <si>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</si>
  <si>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</si>
  <si>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</si>
  <si>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</si>
  <si>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</si>
  <si>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</si>
  <si>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</si>
  <si>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</si>
  <si>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</si>
  <si>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</si>
  <si>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</si>
  <si>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</si>
  <si>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</si>
  <si>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</si>
  <si>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</si>
  <si>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</si>
  <si>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</si>
  <si>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</si>
  <si>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</si>
  <si>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</si>
  <si>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</si>
  <si>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</si>
  <si>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</si>
  <si>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</si>
  <si>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</si>
  <si>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</si>
  <si>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</si>
  <si>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</si>
  <si>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</si>
  <si>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</si>
  <si>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</si>
  <si>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</si>
  <si>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</si>
  <si>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</si>
  <si>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</si>
  <si>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</si>
  <si>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</si>
  <si>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</si>
  <si>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</si>
  <si>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</si>
  <si>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</si>
  <si>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</si>
  <si>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</si>
  <si>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</si>
  <si>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</si>
  <si>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</si>
  <si>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</si>
  <si>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</si>
  <si>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</si>
  <si>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</si>
  <si>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</si>
  <si>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</si>
  <si>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</si>
  <si>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</si>
  <si>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</si>
  <si>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</si>
  <si>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</si>
  <si>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</si>
  <si>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</si>
  <si>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</si>
  <si>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</si>
  <si>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</si>
  <si>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</si>
  <si>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</si>
  <si>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</si>
  <si>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</si>
  <si>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</si>
  <si>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</si>
  <si>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</si>
  <si>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</si>
  <si>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</si>
  <si>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</si>
  <si>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</si>
  <si>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</si>
  <si>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</si>
  <si>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</si>
  <si>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</si>
  <si>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</si>
  <si>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</si>
  <si>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</si>
  <si>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</si>
  <si>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</si>
  <si>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</si>
  <si>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</si>
  <si>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</si>
  <si>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</si>
  <si>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</si>
  <si>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</si>
  <si>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</si>
  <si>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</si>
  <si>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</si>
  <si>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</si>
  <si>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</si>
  <si>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</si>
  <si>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</si>
  <si>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</si>
  <si>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</si>
  <si>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</si>
  <si>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</si>
  <si>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</si>
  <si>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</si>
  <si>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</si>
  <si>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</si>
  <si>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</si>
  <si>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</si>
  <si>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</si>
  <si>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</si>
  <si>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</si>
  <si>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</si>
  <si>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</si>
  <si>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</si>
  <si>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</si>
  <si>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</si>
  <si>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</si>
  <si>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</si>
  <si>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</si>
  <si>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</si>
  <si>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</si>
  <si>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</si>
  <si>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</si>
  <si>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</si>
  <si>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</si>
  <si>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</si>
  <si>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</si>
  <si>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</si>
  <si>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</si>
  <si>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</si>
  <si>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</si>
  <si>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</si>
  <si>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</si>
  <si>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</si>
  <si>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</si>
  <si>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</si>
  <si>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</si>
  <si>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</si>
  <si>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</si>
  <si>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</si>
  <si>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</si>
  <si>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</si>
  <si>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</si>
  <si>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</si>
  <si>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</si>
  <si>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</si>
  <si>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</si>
  <si>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</si>
  <si>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</si>
  <si>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</si>
  <si>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</si>
  <si>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</si>
  <si>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</si>
  <si>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</si>
  <si>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</si>
  <si>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</si>
  <si>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</si>
  <si>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</si>
  <si>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</si>
  <si>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</si>
  <si>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</si>
  <si>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</si>
  <si>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</si>
  <si>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</si>
  <si>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</si>
  <si>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</si>
  <si>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</si>
  <si>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</si>
  <si>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</si>
  <si>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</si>
  <si>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</si>
  <si>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</si>
  <si>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</si>
  <si>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</si>
  <si>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</si>
  <si>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</si>
  <si>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</si>
  <si>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</si>
  <si>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</si>
  <si>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FIBROCEMENTO BALCON</t>
  </si>
  <si>
    <t>MONOFILAMENTO TARKETT</t>
  </si>
  <si>
    <t>SIFON LAVAPLATO</t>
  </si>
  <si>
    <t>KIT DESAGUE TINA</t>
  </si>
  <si>
    <t>SOPORTE TINA</t>
  </si>
  <si>
    <t>TINA</t>
  </si>
  <si>
    <t>BARANDA BALCON</t>
  </si>
  <si>
    <t>MUEBLE LAVAPLATOS</t>
  </si>
  <si>
    <t>LAVAPLATOS</t>
  </si>
  <si>
    <t>DUCO</t>
  </si>
  <si>
    <t>GUARDAPOLVO BLANCO</t>
  </si>
  <si>
    <t>CORNIZA BLANCA</t>
  </si>
  <si>
    <t>ANGULO BLANCO</t>
  </si>
  <si>
    <t>PINTURA BALCON</t>
  </si>
  <si>
    <t>SIMPLISIMA</t>
  </si>
  <si>
    <t>BURLETE PVC</t>
  </si>
  <si>
    <t>SELLO</t>
  </si>
  <si>
    <t>VOLCANITA RH</t>
  </si>
  <si>
    <t>TOPE DE PUERTA</t>
  </si>
  <si>
    <t>LLAVE DE BOLA AC</t>
  </si>
  <si>
    <t>LLAVE DE BOLA AF</t>
  </si>
  <si>
    <t>WC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</si>
  <si>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</si>
  <si>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</si>
  <si>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</si>
  <si>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</si>
  <si>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</si>
  <si>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</si>
  <si>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</si>
  <si>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ESMALTE AL AGUA</t>
  </si>
  <si>
    <t>SELLO FUNGICIDA</t>
  </si>
  <si>
    <t>RODILLO CHIPORRO</t>
  </si>
  <si>
    <t>BROCHA 5/8 X4</t>
  </si>
  <si>
    <t>MOLDURA PVC INTERIOR</t>
  </si>
  <si>
    <t>CELOSIA ALUMINIO 25X25</t>
  </si>
  <si>
    <t>VENTILACIÓN PASIVA</t>
  </si>
  <si>
    <t>CLAVO HELICOIDAL PROFIX</t>
  </si>
  <si>
    <t>FORRO DE INICIO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</si>
  <si>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</si>
  <si>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</si>
  <si>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</si>
  <si>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</si>
  <si>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</si>
  <si>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</si>
  <si>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</si>
  <si>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</si>
  <si>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</si>
  <si>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</si>
  <si>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</si>
  <si>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</si>
  <si>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</si>
  <si>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</si>
  <si>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</si>
  <si>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</si>
  <si>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</si>
  <si>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</si>
  <si>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</si>
  <si>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</si>
  <si>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</si>
  <si>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</si>
  <si>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</si>
  <si>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</si>
  <si>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</si>
  <si>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</si>
  <si>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</si>
  <si>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</si>
  <si>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</si>
  <si>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</si>
  <si>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</si>
  <si>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</si>
  <si>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</si>
  <si>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</si>
  <si>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</si>
  <si>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</si>
  <si>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</si>
  <si>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</si>
  <si>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</si>
  <si>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</si>
  <si>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</si>
  <si>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</si>
  <si>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</si>
  <si>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</si>
  <si>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</si>
  <si>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</si>
  <si>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</si>
  <si>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</si>
  <si>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</si>
  <si>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</si>
  <si>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</si>
  <si>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</si>
  <si>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</si>
  <si>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</si>
  <si>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</si>
  <si>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</si>
  <si>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</si>
  <si>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</si>
  <si>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</si>
  <si>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</si>
  <si>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</si>
  <si>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</si>
  <si>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</si>
  <si>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</si>
  <si>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</si>
  <si>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</si>
  <si>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</si>
  <si>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</si>
  <si>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</si>
  <si>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</si>
  <si>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</si>
  <si>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</si>
  <si>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</si>
  <si>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</si>
  <si>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</si>
  <si>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</si>
  <si>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</si>
  <si>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</si>
  <si>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</si>
  <si>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</si>
  <si>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</si>
  <si>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</si>
  <si>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</si>
  <si>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</si>
  <si>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</si>
  <si>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</si>
  <si>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</si>
  <si>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</si>
  <si>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</si>
  <si>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</si>
  <si>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</si>
  <si>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</si>
  <si>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</si>
  <si>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</si>
  <si>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</si>
  <si>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</si>
  <si>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</si>
  <si>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</si>
  <si>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</si>
  <si>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</si>
  <si>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</si>
  <si>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</si>
  <si>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</si>
  <si>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</si>
  <si>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</si>
  <si>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</si>
  <si>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</si>
  <si>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</si>
  <si>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</si>
  <si>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</si>
  <si>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</si>
  <si>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</si>
  <si>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</si>
  <si>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</si>
  <si>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</si>
  <si>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</si>
  <si>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</si>
  <si>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</si>
  <si>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</si>
  <si>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</si>
  <si>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</si>
  <si>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</si>
  <si>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</si>
  <si>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</si>
  <si>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</si>
  <si>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</si>
  <si>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</si>
  <si>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</si>
  <si>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</si>
  <si>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</si>
  <si>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</si>
  <si>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</si>
  <si>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</si>
  <si>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</si>
  <si>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</si>
  <si>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</si>
  <si>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</si>
  <si>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</si>
  <si>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</si>
  <si>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</si>
  <si>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</si>
  <si>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</si>
  <si>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</si>
  <si>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</si>
  <si>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</si>
  <si>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</si>
  <si>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</si>
  <si>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</si>
  <si>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</si>
  <si>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</si>
  <si>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</si>
  <si>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</si>
  <si>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</si>
  <si>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</si>
  <si>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</si>
  <si>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</si>
  <si>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</si>
  <si>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</si>
  <si>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</si>
  <si>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</si>
  <si>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</si>
  <si>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</si>
  <si>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</si>
  <si>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</si>
  <si>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</si>
  <si>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</si>
  <si>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</si>
  <si>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</si>
  <si>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</si>
  <si>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</si>
  <si>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</si>
  <si>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</si>
  <si>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</si>
  <si>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</si>
  <si>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</si>
  <si>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</si>
  <si>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</si>
  <si>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</si>
  <si>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</si>
  <si>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</si>
  <si>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</si>
  <si>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</si>
  <si>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</si>
  <si>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</si>
  <si>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</si>
  <si>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</si>
  <si>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</si>
  <si>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</si>
  <si>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</si>
  <si>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</si>
  <si>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</si>
  <si>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</si>
  <si>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</si>
  <si>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</si>
  <si>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</si>
  <si>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</si>
  <si>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</si>
  <si>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</si>
  <si>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</si>
  <si>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</si>
  <si>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</si>
  <si>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</si>
  <si>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</si>
  <si>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</si>
  <si>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</si>
  <si>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</si>
  <si>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</si>
  <si>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</si>
  <si>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</si>
  <si>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</si>
  <si>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</si>
  <si>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</si>
  <si>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</si>
  <si>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</si>
  <si>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</si>
  <si>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</si>
  <si>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</si>
  <si>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</si>
  <si>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</si>
  <si>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</si>
  <si>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</si>
  <si>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</si>
  <si>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</si>
  <si>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</si>
  <si>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</si>
  <si>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</si>
  <si>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</si>
  <si>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</si>
  <si>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</si>
  <si>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</si>
  <si>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</si>
  <si>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</si>
  <si>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</si>
  <si>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</si>
  <si>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</si>
  <si>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</si>
  <si>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</si>
  <si>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</si>
  <si>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</si>
  <si>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</si>
  <si>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</si>
  <si>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</si>
  <si>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</si>
  <si>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</si>
  <si>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</si>
  <si>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</si>
  <si>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</si>
  <si>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</si>
  <si>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</si>
  <si>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</si>
  <si>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</si>
  <si>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</si>
  <si>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</si>
  <si>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</si>
  <si>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</si>
  <si>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</si>
  <si>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</si>
  <si>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</si>
  <si>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</si>
  <si>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</si>
  <si>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</si>
  <si>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</si>
  <si>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</si>
  <si>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</si>
  <si>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</si>
  <si>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</si>
  <si>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</si>
  <si>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</si>
  <si>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</si>
  <si>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</si>
  <si>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</si>
  <si>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</si>
  <si>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</si>
  <si>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</si>
  <si>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</si>
  <si>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</si>
  <si>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</si>
  <si>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</si>
  <si>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</si>
  <si>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</si>
  <si>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</si>
  <si>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</si>
  <si>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</si>
  <si>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</si>
  <si>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</si>
  <si>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</si>
  <si>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</si>
  <si>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</si>
  <si>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</si>
  <si>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</si>
  <si>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</si>
  <si>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</si>
  <si>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</si>
  <si>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</si>
  <si>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</si>
  <si>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</si>
  <si>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</si>
  <si>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</si>
  <si>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</si>
  <si>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</si>
  <si>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</si>
  <si>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</si>
  <si>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</si>
  <si>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</si>
  <si>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</si>
  <si>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</si>
  <si>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</si>
  <si>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</si>
  <si>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</si>
  <si>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</si>
  <si>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</si>
  <si>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</si>
  <si>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</si>
  <si>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</si>
  <si>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</si>
  <si>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</si>
  <si>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</si>
  <si>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</si>
  <si>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</si>
  <si>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</si>
  <si>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</si>
  <si>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</si>
  <si>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</si>
  <si>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</si>
  <si>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</si>
  <si>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</si>
  <si>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</si>
  <si>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</si>
  <si>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</si>
  <si>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</si>
  <si>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</si>
  <si>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</si>
  <si>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</si>
  <si>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</si>
  <si>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</si>
  <si>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</si>
  <si>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</si>
  <si>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</si>
  <si>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</si>
  <si>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</si>
  <si>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</si>
  <si>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</si>
  <si>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</si>
  <si>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</si>
  <si>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</si>
  <si>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</si>
  <si>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</si>
  <si>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</si>
  <si>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</si>
  <si>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</si>
  <si>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</si>
  <si>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</si>
  <si>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</si>
  <si>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</si>
  <si>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</si>
  <si>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</si>
  <si>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</si>
  <si>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</si>
  <si>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</si>
  <si>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</si>
  <si>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</si>
  <si>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</si>
  <si>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</si>
  <si>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</si>
  <si>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</si>
  <si>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</si>
  <si>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</si>
  <si>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</si>
  <si>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</si>
  <si>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</si>
  <si>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</si>
  <si>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</si>
  <si>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</si>
  <si>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</si>
  <si>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</si>
  <si>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</si>
  <si>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</si>
  <si>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</si>
  <si>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</si>
  <si>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</si>
  <si>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</si>
  <si>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</si>
  <si>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</si>
  <si>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</si>
  <si>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</si>
  <si>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</si>
  <si>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</si>
  <si>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</si>
  <si>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</si>
  <si>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</si>
  <si>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</si>
  <si>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</si>
  <si>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</si>
  <si>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</si>
  <si>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</si>
  <si>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</si>
  <si>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</si>
  <si>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</si>
  <si>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</si>
  <si>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</si>
  <si>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</si>
  <si>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</si>
  <si>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</si>
  <si>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</si>
  <si>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</si>
  <si>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</si>
  <si>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</si>
  <si>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</si>
  <si>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</si>
  <si>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</si>
  <si>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</si>
  <si>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</si>
  <si>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</si>
  <si>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</si>
  <si>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</si>
  <si>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</si>
  <si>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</si>
  <si>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</si>
  <si>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</si>
  <si>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</si>
  <si>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</si>
  <si>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</si>
  <si>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</si>
  <si>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</si>
  <si>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</si>
  <si>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</si>
  <si>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</si>
  <si>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</si>
  <si>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</si>
  <si>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</si>
  <si>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</si>
  <si>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</si>
  <si>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</si>
  <si>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</si>
  <si>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</si>
  <si>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</si>
  <si>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</si>
  <si>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</si>
  <si>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</si>
  <si>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</si>
  <si>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</si>
  <si>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</si>
  <si>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</si>
  <si>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</si>
  <si>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</si>
  <si>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</si>
  <si>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</si>
  <si>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</si>
  <si>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</si>
  <si>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</si>
  <si>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</si>
  <si>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</si>
  <si>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</si>
  <si>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</si>
  <si>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</si>
  <si>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</si>
  <si>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</si>
  <si>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</si>
  <si>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</si>
  <si>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</si>
  <si>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</si>
  <si>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</si>
  <si>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</si>
  <si>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</si>
  <si>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</si>
  <si>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</si>
  <si>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</si>
  <si>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</si>
  <si>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</si>
  <si>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</si>
  <si>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</si>
  <si>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</si>
  <si>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</si>
  <si>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</si>
  <si>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</si>
  <si>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</si>
  <si>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</si>
  <si>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</si>
  <si>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</si>
  <si>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</si>
  <si>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</si>
  <si>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</si>
  <si>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</si>
  <si>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</si>
  <si>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</si>
  <si>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</si>
  <si>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</si>
  <si>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</si>
  <si>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</si>
  <si>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</si>
  <si>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</si>
  <si>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</si>
  <si>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</si>
  <si>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</si>
  <si>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</si>
  <si>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</si>
  <si>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</si>
  <si>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</si>
  <si>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</si>
  <si>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</si>
  <si>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</si>
  <si>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</si>
  <si>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</si>
  <si>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</si>
  <si>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</si>
  <si>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</si>
  <si>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</si>
  <si>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</si>
  <si>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</si>
  <si>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</si>
  <si>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</si>
  <si>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</si>
  <si>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</si>
  <si>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</si>
  <si>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</si>
  <si>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</si>
  <si>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</si>
  <si>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</si>
  <si>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</si>
  <si>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</si>
  <si>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</si>
  <si>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</si>
  <si>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</si>
  <si>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</si>
  <si>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</si>
  <si>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</si>
  <si>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</si>
  <si>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</si>
  <si>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</si>
  <si>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</si>
  <si>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</si>
  <si>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</si>
  <si>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</si>
  <si>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</si>
  <si>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</si>
  <si>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</si>
  <si>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</si>
  <si>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</si>
  <si>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</si>
  <si>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</si>
  <si>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</si>
  <si>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</si>
  <si>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</si>
  <si>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</si>
  <si>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</si>
  <si>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</si>
  <si>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</si>
  <si>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</si>
  <si>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</si>
  <si>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</si>
  <si>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</si>
  <si>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</si>
  <si>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</si>
  <si>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</si>
  <si>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</si>
  <si>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</si>
  <si>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</si>
  <si>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</si>
  <si>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</si>
  <si>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</si>
  <si>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</si>
  <si>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</si>
  <si>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</si>
  <si>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</si>
  <si>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</si>
  <si>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</si>
  <si>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</si>
  <si>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</si>
  <si>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</si>
  <si>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</si>
  <si>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</si>
  <si>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</si>
  <si>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</si>
  <si>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</si>
  <si>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</si>
  <si>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</si>
  <si>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</si>
  <si>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</si>
  <si>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</si>
  <si>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</si>
  <si>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</si>
  <si>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</si>
  <si>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</si>
  <si>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</si>
  <si>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</si>
  <si>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</si>
  <si>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</si>
  <si>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</si>
  <si>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</si>
  <si>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</si>
  <si>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</si>
  <si>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</si>
  <si>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</si>
  <si>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</si>
  <si>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</si>
  <si>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</si>
  <si>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</si>
  <si>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</si>
  <si>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</si>
  <si>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</si>
  <si>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</si>
  <si>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</si>
  <si>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</si>
  <si>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</si>
  <si>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</si>
  <si>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</si>
  <si>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</si>
  <si>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</si>
  <si>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</si>
  <si>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</si>
  <si>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</si>
  <si>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</si>
  <si>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</si>
  <si>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</si>
  <si>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</si>
  <si>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</si>
  <si>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</si>
  <si>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</si>
  <si>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</si>
  <si>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</si>
  <si>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</si>
  <si>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</si>
  <si>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</si>
  <si>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</si>
  <si>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</si>
  <si>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</si>
  <si>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</si>
  <si>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</si>
  <si>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</si>
  <si>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</si>
  <si>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</si>
  <si>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</si>
  <si>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</si>
  <si>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</si>
  <si>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</si>
  <si>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</si>
  <si>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</si>
  <si>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</si>
  <si>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</si>
  <si>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</si>
  <si>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</si>
  <si>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</si>
  <si>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</si>
  <si>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</si>
  <si>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</si>
  <si>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</si>
  <si>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</si>
  <si>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</si>
  <si>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</si>
  <si>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</si>
  <si>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</si>
  <si>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</si>
  <si>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</si>
  <si>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</si>
  <si>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</si>
  <si>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</si>
  <si>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</si>
  <si>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</si>
  <si>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</si>
  <si>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</si>
  <si>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</si>
  <si>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</si>
  <si>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</si>
  <si>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</si>
  <si>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</si>
  <si>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</si>
  <si>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</si>
  <si>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</si>
  <si>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</si>
  <si>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</si>
  <si>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</si>
  <si>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</si>
  <si>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</si>
  <si>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</si>
  <si>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</si>
  <si>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</si>
  <si>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</si>
  <si>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</si>
  <si>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</si>
  <si>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</si>
  <si>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</si>
  <si>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</si>
  <si>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</si>
  <si>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</si>
  <si>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</si>
  <si>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</si>
  <si>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</si>
  <si>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</si>
  <si>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</si>
  <si>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</si>
  <si>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</si>
  <si>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</si>
  <si>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</si>
  <si>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</si>
  <si>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</si>
  <si>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</si>
  <si>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</si>
  <si>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</si>
  <si>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</si>
  <si>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</si>
  <si>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</si>
  <si>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</si>
  <si>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</si>
  <si>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</si>
  <si>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</si>
  <si>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</si>
  <si>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</si>
  <si>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</si>
  <si>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</si>
  <si>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</si>
  <si>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</si>
  <si>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</si>
  <si>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</si>
  <si>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</si>
  <si>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</si>
  <si>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</si>
  <si>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</si>
  <si>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</si>
  <si>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</si>
  <si>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</si>
  <si>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</si>
  <si>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</si>
  <si>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</si>
  <si>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</si>
  <si>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</si>
  <si>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</si>
  <si>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</si>
  <si>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</si>
  <si>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</si>
  <si>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</si>
  <si>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</si>
  <si>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</si>
  <si>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</si>
  <si>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</si>
  <si>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</si>
  <si>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</si>
  <si>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</si>
  <si>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</si>
  <si>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</si>
  <si>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</si>
  <si>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</si>
  <si>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</si>
  <si>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</si>
  <si>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</si>
  <si>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</si>
  <si>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</si>
  <si>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</si>
  <si>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</si>
  <si>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</si>
  <si>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</si>
  <si>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</si>
  <si>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</si>
  <si>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</si>
  <si>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</si>
  <si>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</si>
  <si>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</si>
  <si>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</si>
  <si>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</si>
  <si>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</si>
  <si>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</si>
  <si>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</si>
  <si>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</si>
  <si>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</si>
  <si>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</si>
  <si>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</si>
  <si>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</si>
  <si>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</si>
  <si>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</si>
  <si>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</si>
  <si>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</si>
  <si>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</si>
  <si>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</si>
  <si>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</si>
  <si>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</si>
  <si>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</si>
  <si>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</si>
  <si>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</si>
  <si>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</si>
  <si>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</si>
  <si>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</si>
  <si>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</si>
  <si>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</si>
  <si>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</si>
  <si>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</si>
  <si>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</si>
  <si>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</si>
  <si>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</si>
  <si>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</si>
  <si>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</si>
  <si>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</si>
  <si>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</si>
  <si>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</si>
  <si>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</si>
  <si>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</si>
  <si>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</si>
  <si>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</si>
  <si>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</si>
  <si>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</si>
  <si>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</si>
  <si>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</si>
  <si>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</si>
  <si>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</si>
  <si>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</si>
  <si>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</si>
  <si>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</si>
  <si>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</si>
  <si>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</si>
  <si>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</si>
  <si>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</si>
  <si>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</si>
  <si>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</si>
  <si>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</si>
  <si>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</si>
  <si>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</si>
  <si>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</si>
  <si>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</si>
  <si>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</si>
  <si>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</si>
  <si>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</si>
  <si>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</si>
  <si>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</si>
  <si>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</si>
  <si>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</si>
  <si>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</si>
  <si>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</si>
  <si>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</si>
  <si>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</si>
  <si>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</si>
  <si>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</si>
  <si>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</si>
  <si>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</si>
  <si>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</si>
  <si>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</si>
  <si>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</si>
  <si>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</si>
  <si>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</si>
  <si>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</si>
  <si>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</si>
  <si>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</si>
  <si>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</si>
  <si>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</si>
  <si>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</si>
  <si>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</si>
  <si>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</si>
  <si>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</si>
  <si>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</si>
  <si>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</si>
  <si>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</si>
  <si>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</si>
  <si>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</si>
  <si>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</si>
  <si>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</si>
  <si>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</si>
  <si>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</si>
  <si>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</si>
  <si>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</si>
  <si>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</si>
  <si>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</si>
  <si>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</si>
  <si>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</si>
  <si>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</si>
  <si>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</si>
  <si>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</si>
  <si>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</si>
  <si>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</si>
  <si>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</si>
  <si>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</si>
  <si>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</si>
  <si>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</si>
  <si>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</si>
  <si>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</si>
  <si>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</si>
  <si>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</si>
  <si>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</si>
  <si>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</si>
  <si>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</si>
  <si>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</si>
  <si>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</si>
  <si>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</si>
  <si>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</si>
  <si>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</si>
  <si>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</si>
  <si>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</si>
  <si>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</si>
  <si>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</si>
  <si>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</si>
  <si>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</si>
  <si>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</si>
  <si>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</si>
  <si>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</si>
  <si>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</si>
  <si>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</si>
  <si>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</si>
  <si>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</si>
  <si>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</si>
  <si>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</si>
  <si>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</si>
  <si>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</si>
  <si>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</si>
  <si>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</si>
  <si>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</si>
  <si>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</si>
  <si>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</si>
  <si>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</si>
  <si>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</si>
  <si>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</si>
  <si>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</si>
  <si>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</si>
  <si>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</si>
  <si>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</si>
  <si>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</si>
  <si>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</si>
  <si>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</si>
  <si>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</si>
  <si>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</si>
  <si>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</si>
  <si>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</si>
  <si>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</si>
  <si>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</si>
  <si>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</si>
  <si>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</si>
  <si>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</si>
  <si>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</si>
  <si>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</si>
  <si>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</si>
  <si>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</si>
  <si>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</si>
  <si>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</si>
  <si>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</si>
  <si>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</si>
  <si>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</si>
  <si>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</si>
  <si>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</si>
  <si>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</si>
  <si>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</si>
  <si>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</si>
  <si>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</si>
  <si>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</si>
  <si>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</si>
  <si>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</si>
  <si>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</si>
  <si>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</si>
  <si>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</si>
  <si>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</si>
  <si>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</si>
  <si>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</si>
  <si>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</si>
  <si>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</si>
  <si>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</si>
  <si>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</si>
  <si>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</si>
  <si>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</si>
  <si>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</si>
  <si>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</si>
  <si>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</si>
  <si>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</si>
  <si>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</si>
  <si>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</si>
  <si>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</si>
  <si>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</si>
  <si>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</si>
  <si>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</si>
  <si>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</si>
  <si>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</si>
  <si>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</si>
  <si>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</si>
  <si>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</si>
  <si>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</si>
  <si>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</si>
  <si>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</si>
  <si>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</si>
  <si>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</si>
  <si>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</si>
  <si>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</si>
  <si>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</si>
  <si>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</si>
  <si>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</si>
  <si>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</si>
  <si>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</si>
  <si>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</si>
  <si>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</si>
  <si>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</si>
  <si>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</si>
  <si>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</si>
  <si>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</si>
  <si>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</si>
  <si>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</si>
  <si>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</si>
  <si>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</si>
  <si>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</si>
  <si>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</si>
  <si>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</si>
  <si>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</si>
  <si>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</si>
  <si>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</si>
  <si>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</si>
  <si>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</si>
  <si>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</si>
  <si>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</si>
  <si>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</si>
  <si>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</si>
  <si>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</si>
  <si>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</si>
  <si>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</si>
  <si>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</si>
  <si>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</si>
  <si>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</si>
  <si>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</si>
  <si>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</si>
  <si>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</si>
  <si>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</si>
  <si>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</si>
  <si>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</si>
  <si>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</si>
  <si>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</si>
  <si>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</si>
  <si>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</si>
  <si>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</si>
  <si>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</si>
  <si>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</si>
  <si>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</si>
  <si>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</si>
  <si>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</si>
  <si>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</si>
  <si>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</si>
  <si>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</si>
  <si>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</si>
  <si>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</si>
  <si>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</si>
  <si>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</si>
  <si>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</si>
  <si>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</si>
  <si>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</si>
  <si>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</si>
  <si>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</si>
  <si>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</si>
  <si>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</si>
  <si>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</si>
  <si>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</si>
  <si>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</si>
  <si>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</si>
  <si>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</si>
  <si>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</si>
  <si>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</si>
  <si>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</si>
  <si>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</si>
  <si>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</si>
  <si>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</si>
  <si>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</si>
  <si>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</si>
  <si>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</si>
  <si>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</si>
  <si>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</si>
  <si>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</si>
  <si>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</si>
  <si>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</si>
  <si>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</si>
  <si>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</si>
  <si>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</si>
  <si>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</si>
  <si>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</si>
  <si>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</si>
  <si>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</si>
  <si>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</si>
  <si>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</si>
  <si>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</si>
  <si>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</si>
  <si>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</si>
  <si>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</si>
  <si>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</si>
  <si>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</si>
  <si>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</si>
  <si>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</si>
  <si>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</si>
  <si>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</si>
  <si>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</si>
  <si>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</si>
  <si>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</si>
  <si>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</si>
  <si>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</si>
  <si>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</si>
  <si>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</si>
  <si>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</si>
  <si>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</si>
  <si>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</si>
  <si>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</si>
  <si>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</si>
  <si>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</si>
  <si>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</si>
  <si>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</si>
  <si>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</si>
  <si>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</si>
  <si>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</si>
  <si>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</si>
  <si>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</si>
  <si>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</si>
  <si>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</si>
  <si>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</si>
  <si>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</si>
  <si>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</si>
  <si>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</si>
  <si>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</si>
  <si>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</si>
  <si>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</si>
  <si>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</si>
  <si>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</si>
  <si>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</si>
  <si>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</si>
  <si>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</si>
  <si>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</si>
  <si>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</si>
  <si>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</si>
  <si>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</si>
  <si>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</si>
  <si>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</si>
  <si>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</si>
  <si>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</si>
  <si>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</si>
  <si>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</si>
  <si>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</si>
  <si>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</si>
  <si>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</si>
  <si>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</si>
  <si>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</si>
  <si>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</si>
  <si>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</si>
  <si>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</si>
  <si>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</si>
  <si>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</si>
  <si>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</si>
  <si>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</si>
  <si>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</si>
  <si>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</si>
  <si>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</si>
  <si>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</si>
  <si>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</si>
  <si>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</si>
  <si>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</si>
  <si>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</si>
  <si>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</si>
  <si>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</si>
  <si>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</si>
  <si>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</si>
  <si>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</si>
  <si>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</si>
  <si>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</si>
  <si>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</si>
  <si>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</si>
  <si>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</si>
  <si>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</si>
  <si>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</si>
  <si>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</si>
  <si>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</si>
  <si>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</si>
  <si>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</si>
  <si>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</si>
  <si>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</si>
  <si>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</si>
  <si>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</si>
  <si>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</si>
  <si>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</si>
  <si>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</si>
  <si>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</si>
  <si>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</si>
  <si>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</si>
  <si>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</si>
  <si>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</si>
  <si>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</si>
  <si>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</si>
  <si>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</si>
  <si>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</si>
  <si>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</si>
  <si>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</si>
  <si>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</si>
  <si>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</si>
  <si>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</si>
  <si>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</si>
  <si>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</si>
  <si>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</si>
  <si>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</si>
  <si>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</si>
  <si>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</si>
  <si>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</si>
  <si>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</si>
  <si>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</si>
  <si>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</si>
  <si>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</si>
  <si>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</si>
  <si>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</si>
  <si>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</si>
  <si>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</si>
  <si>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</si>
  <si>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</si>
  <si>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</si>
  <si>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</si>
  <si>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</si>
  <si>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</si>
  <si>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</si>
  <si>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</si>
  <si>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</si>
  <si>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</si>
  <si>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</si>
  <si>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</si>
  <si>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</si>
  <si>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</si>
  <si>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</si>
  <si>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</si>
  <si>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</si>
  <si>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</si>
  <si>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</si>
  <si>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</si>
  <si>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</si>
  <si>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</si>
  <si>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</si>
  <si>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</si>
  <si>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</si>
  <si>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</si>
  <si>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</si>
  <si>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</si>
  <si>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</si>
  <si>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</si>
  <si>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</si>
  <si>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</si>
  <si>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</si>
  <si>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</si>
  <si>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</si>
  <si>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</si>
  <si>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</si>
  <si>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</si>
  <si>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</si>
  <si>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</si>
  <si>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</si>
  <si>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</si>
  <si>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</si>
  <si>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</si>
  <si>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</si>
  <si>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</si>
  <si>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</si>
  <si>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</si>
  <si>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</si>
  <si>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</si>
  <si>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</si>
  <si>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</si>
  <si>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</si>
  <si>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</si>
  <si>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</si>
  <si>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</si>
  <si>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</si>
  <si>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</si>
  <si>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</si>
  <si>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</si>
  <si>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</si>
  <si>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</si>
  <si>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</si>
  <si>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</si>
  <si>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</si>
  <si>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</si>
  <si>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</si>
  <si>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</si>
  <si>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</si>
  <si>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</si>
  <si>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</si>
  <si>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</si>
  <si>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</si>
  <si>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</si>
  <si>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</si>
  <si>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</si>
  <si>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</si>
  <si>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</si>
  <si>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</si>
  <si>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</si>
  <si>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</si>
  <si>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</si>
  <si>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</si>
  <si>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</si>
  <si>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</si>
  <si>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</si>
  <si>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</si>
  <si>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</si>
  <si>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</si>
  <si>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</si>
  <si>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</si>
  <si>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</si>
  <si>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</si>
  <si>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</si>
  <si>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</si>
  <si>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</si>
  <si>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</si>
  <si>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</si>
  <si>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</si>
  <si>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</si>
  <si>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</si>
  <si>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</si>
  <si>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</si>
  <si>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</si>
  <si>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</si>
  <si>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</si>
  <si>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</si>
  <si>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</si>
  <si>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</si>
  <si>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</si>
  <si>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</si>
  <si>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</si>
  <si>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</si>
  <si>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</si>
  <si>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</si>
  <si>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</si>
  <si>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</si>
  <si>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</si>
  <si>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</si>
  <si>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</si>
  <si>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</si>
  <si>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</si>
  <si>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</si>
  <si>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</si>
  <si>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</si>
  <si>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</si>
  <si>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</si>
  <si>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</si>
  <si>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</si>
  <si>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</si>
  <si>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</si>
  <si>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</si>
  <si>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</si>
  <si>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</si>
  <si>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</si>
  <si>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</si>
  <si>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</si>
  <si>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</si>
  <si>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</si>
  <si>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</si>
  <si>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</si>
  <si>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</si>
  <si>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</si>
  <si>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</si>
  <si>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</si>
  <si>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</si>
  <si>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</si>
  <si>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</si>
  <si>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</si>
  <si>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</si>
  <si>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</si>
  <si>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</si>
  <si>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</si>
  <si>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</si>
  <si>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</si>
  <si>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</si>
  <si>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</si>
  <si>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</si>
  <si>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</si>
  <si>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</si>
  <si>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</si>
  <si>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</si>
  <si>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</si>
  <si>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</si>
  <si>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</si>
  <si>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</si>
  <si>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</si>
  <si>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</si>
  <si>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</si>
  <si>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</si>
  <si>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</si>
  <si>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</si>
  <si>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</si>
  <si>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</si>
  <si>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</si>
  <si>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</si>
  <si>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</si>
  <si>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</si>
  <si>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</si>
  <si>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</si>
  <si>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</si>
  <si>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</si>
  <si>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</si>
  <si>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</si>
  <si>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</si>
  <si>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</si>
  <si>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</si>
  <si>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</si>
  <si>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</si>
  <si>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</si>
  <si>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</si>
  <si>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</si>
  <si>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</si>
  <si>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</si>
  <si>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</si>
  <si>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</si>
  <si>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</si>
  <si>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</si>
  <si>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</si>
  <si>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</si>
  <si>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</si>
  <si>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CELOCIA BEAGLE</t>
  </si>
  <si>
    <t>TIRAFONDO 3/8</t>
  </si>
  <si>
    <t>GOLILLA PLANA</t>
  </si>
  <si>
    <t>ANGULO PVC BLANCO</t>
  </si>
  <si>
    <t>BROCHA 5/8 X2</t>
  </si>
  <si>
    <t>LIJA GRANO 120</t>
  </si>
  <si>
    <t>CINTA PERMACEL</t>
  </si>
  <si>
    <t xml:space="preserve">DILUYENTE BIDON </t>
  </si>
  <si>
    <t>NARIZ DE GRADA</t>
  </si>
  <si>
    <t>GRAPAS 180/40</t>
  </si>
  <si>
    <t>SILICONA C/FUNGICIDA</t>
  </si>
  <si>
    <t>SILICONA ACRILICO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</si>
</sst>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22"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0.15095446329229367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993129414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2.8718700866393068E-2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0.13115767045454543</c:v>
                </c:pt>
                <c:pt idx="1">
                  <c:v>0.86884232954545459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6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0.13120000000000001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2781.8695934848884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815.20740098257329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0.1415431440718658</c:v>
                </c:pt>
                <c:pt idx="1">
                  <c:v>0.85845685592813425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CONSUMO'!$C$755:$C$762</c:f>
              <c:numCache>
                <c:formatCode>General</c:formatCode>
                <c:ptCount val="7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CONSUMO'!$B$755:$B$762</c:f>
              <c:strCache>
                <c:ptCount val="7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</c:strCache>
            </c:strRef>
          </c:cat>
          <c:val>
            <c:numRef>
              <c:f>'HOME CONSUMO'!$D$755:$D$762</c:f>
              <c:numCache>
                <c:formatCode>General</c:formatCode>
                <c:ptCount val="7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2939811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CEERRADURA BAÑO 815 TUBULAR DAP DUCASSE US32D 45MM ACERO INOX 304"/>
        <s v="PLANCHA YESO CARTON RF 1.22x2.44x15 BORDE CUADRADO S/PAPEL ( 2,9768 M2 X PL=70 PLX PQTE) SKU 5001097"/>
        <s v="CONECTOR DENTADO SIMPSON DE 3&quot; X 6&quot; (AS36B / CAJA 232 UND)"/>
        <s v="FORRO LATERAL E:05mm L:1000mm ALUZINC"/>
        <s v="TYPAR VOLCANWRAP ROLLO DE 2,743 x 45,72 MTS ( 125 M2 x ROLLO ) SKU 7000031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TORNILLO PARA FIBROCEMENTO PUNTA ESPEDA DE 10 x 13/4&quot;  COD: K20TFCW (CAJA 1.000 UND 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ESQUINERO PILASTRA PVC COLOR BLANCO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AISLAN ROCA 90 MM D: 32 KG/M3 DE 0.375x1.200 MM (5.4 M2) SKU 3000481"/>
        <s v="TORNILLO PARA VOLCANITA CRS 6 x2 1/4 NEGRO DRYWALL"/>
        <s v="GUARDAPOLVO MDF FOLIO COLOR BLANCO DE 12 x 57 x 3.660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EERRADURA BAÑO 815 TUBULAR"/>
        <s v="CONECTOR DENTADO"/>
        <s v="E"/>
        <s v="CLAVO HELICOIDAL PROFIX"/>
        <s v="COLA FRIA"/>
        <s v="BURLETE PVC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PB2"/>
        <s v="ESQUINERO CORNIZA INTERIOR"/>
        <s v="TORNILLO SIMPSON 6&quot;"/>
        <s v="AISLAN GLASS 90MM"/>
        <s v="TERCIADO FENOLICO"/>
        <s v="OSB 9.5"/>
        <s v="PB1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MEMBRANA PVC"/>
        <s v="PORTA ROLLO BENTON"/>
        <s v="SIFON LAVAPLATO"/>
        <s v="PERCHA SIMPLE YORK"/>
        <s v="ARGOLLA TOALLA BENTON"/>
        <s v="CUADRADILLO EXPANSION 8X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ESQUINERO PILASTRA PVC"/>
        <s v="PINO 2X4X320"/>
        <s v="SELLO INSTALACION WC"/>
        <s v="EXTRT"/>
        <s v="NUEVA"/>
        <s v="AISLAN ROCA 90MM"/>
        <s v="TORNILLO CRS 6X2 1/4"/>
        <s v="GUARDAPOLVO BLANCO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HOLDOWN PB2"/>
        <s v="TORNILLO SIMPSON 6&quot;"/>
        <s v="AISLAN GLASS 90MM"/>
        <s v="TERCIADO FENOLICO"/>
        <s v="OSB 9.5"/>
        <s v="HOLDOWN PB1"/>
        <s v="PISO TARKET"/>
        <s v="PINO 2X6X320"/>
        <s v="VOLCOGLASS"/>
        <s v="VOCANITA EMPAPELADA MURO"/>
        <s v="VENTANA V-01"/>
        <s v="VENTANA BAÑO"/>
        <s v="VENTANA V.05"/>
        <s v="AISLAN GLASS 140MM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4791666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7685184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312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81.8695934848884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49861111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7831325301204817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5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8181818181818177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0347224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8">
        <n v="0.99999999999999989"/>
        <n v="0.98499999999999988"/>
        <n v="0.95499999999999985"/>
        <n v="0.97499999999999987"/>
        <n v="0.8899999999999999"/>
        <n v="0.81"/>
        <n v="0.7699999999999998"/>
        <n v="0.83"/>
        <n v="0.95999999999999985"/>
        <n v="0.7599999999999999"/>
        <n v="0.94999999999999984"/>
        <n v="0.80500000000000005"/>
        <n v="0.82499999999999984"/>
        <n v="0.92999999999999983"/>
        <n v="0.93999999999999972"/>
        <n v="0.755"/>
        <n v="0.91999999999999982"/>
        <n v="0.71499999999999986"/>
        <n v="0.75499999999999989"/>
        <n v="0.86499999999999988"/>
        <n v="0.8949999999999998"/>
        <n v="0.69"/>
        <n v="0.78500000000000003"/>
        <n v="0.65999999999999992"/>
        <n v="0.63"/>
        <n v="0.83499999999999985"/>
        <n v="0.62"/>
        <n v="0.51"/>
        <n v="0.55999999999999994"/>
        <n v="0.7749999999999998"/>
        <n v="0.7649999999999999"/>
        <n v="0.57999999999999996"/>
        <n v="0.39"/>
        <n v="0.5"/>
        <n v="0.54999999999999993"/>
        <n v="0"/>
        <n v="0.93" u="1"/>
        <n v="0.86499999999999999" u="1"/>
        <n v="0.80999999999999983" u="1"/>
        <n v="0.8" u="1"/>
        <n v="0.73999999999999988" u="1"/>
        <n v="0.94" u="1"/>
        <n v="0.78" u="1"/>
        <n v="0.92499999999999982" u="1"/>
        <n v="0.73" u="1"/>
        <n v="0.68499999999999994" u="1"/>
        <n v="0.66999999999999993" u="1"/>
        <n v="0.6" u="1"/>
        <n v="0.59" u="1"/>
        <n v="0.79500000000000004" u="1"/>
        <n v="0.53999999999999992" u="1"/>
        <n v="0.43" u="1"/>
        <n v="0.12" u="1"/>
        <n v="0.85999999999999988" u="1"/>
        <n v="0.96999999999999986" u="1"/>
        <n v="0.91500000000000004" u="1"/>
        <n v="0.71" u="1"/>
        <n v="0.74" u="1"/>
        <n v="0.70499999999999985" u="1"/>
        <n v="0.67999999999999994" u="1"/>
        <n v="0.73499999999999999" u="1"/>
        <n v="0.56999999999999995" u="1"/>
        <n v="0.64999999999999991" u="1"/>
        <n v="0.48" u="1"/>
        <n v="0.72" u="1"/>
        <n v="0.88499999999999979" u="1"/>
        <n v="0.6399999999999999" u="1"/>
        <n v="0.91" u="1"/>
        <n v="0.94499999999999984" u="1"/>
        <n v="0.7" u="1"/>
        <n v="0.85499999999999987" u="1"/>
        <n v="0.46999999999999992" u="1"/>
        <n v="0.45" u="1"/>
        <n v="0.8849999999999999" u="1"/>
        <n v="0.84999999999999987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41" u="1"/>
        <n v="0.42999999999999994" u="1"/>
        <n v="0.23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5"/>
    </cacheField>
    <cacheField name="FECHA TERMINO" numFmtId="14">
      <sharedItems containsNonDate="0" containsDate="1" containsString="0" containsBlank="1" minDate="2026-05-08T00:00:00" maxDate="2026-06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0%"/>
        <s v="40-49%" u="1"/>
        <s v="10-1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35648" createdVersion="8" refreshedVersion="8" minRefreshableVersion="3" recordCount="15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23T00:00:00" count="11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936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6033"/>
    </cacheField>
    <cacheField name="CONSUMO" numFmtId="0">
      <sharedItems containsSemiMixedTypes="0" containsString="0" containsNumber="1" containsInteger="1" minValue="128" maxValue="16033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8.90745805057554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5.52850393518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9312941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095446329229367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3115767045454543"/>
    </cacheField>
    <cacheField name="%AVANCE FISICO MENSUAL" numFmtId="10">
      <sharedItems containsString="0" containsBlank="1" containsNumber="1" minValue="1.65016501650165E-2" maxValue="6.6702246609011362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7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8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405040"/>
    <x v="104"/>
    <x v="65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701040"/>
    <x v="105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7"/>
    <x v="67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2302098"/>
    <x v="111"/>
    <x v="69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12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3"/>
    <x v="70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4"/>
    <x v="67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5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6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7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8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12280"/>
    <x v="134"/>
    <x v="82"/>
    <s v="OBRA GRUESA"/>
    <s v="FIJACION"/>
    <n v="40002.920093000001"/>
    <s v="UND"/>
    <n v="40002.920093000001"/>
    <b v="1"/>
    <x v="9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8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84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85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86"/>
    <s v="OBRA GRUESA"/>
    <s v="MADERA"/>
    <n v="14982"/>
    <s v="PL"/>
    <n v="14981.999999999993"/>
    <b v="1"/>
    <x v="12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87"/>
    <s v="OBRA GRUESA"/>
    <s v="TABLERO"/>
    <n v="9657.5879499999992"/>
    <s v="PL"/>
    <n v="9657.5879500000046"/>
    <b v="1"/>
    <x v="13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88"/>
    <s v="OBRA GRUESA"/>
    <s v="FIJACION"/>
    <n v="87567.442477999997"/>
    <s v="UND"/>
    <n v="87567.442477999983"/>
    <b v="1"/>
    <x v="14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07049"/>
    <x v="148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7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412630"/>
    <x v="158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59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0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1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2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63"/>
    <x v="98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64"/>
    <x v="99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65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7"/>
    <x v="100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8"/>
    <x v="101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9"/>
    <x v="102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70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71"/>
    <x v="103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3"/>
    <x v="104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4"/>
    <x v="105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5"/>
    <x v="10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405025"/>
    <x v="17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7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9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80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1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2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3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89"/>
    <x v="116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0"/>
    <x v="117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1"/>
    <x v="118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2"/>
    <x v="119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3"/>
    <x v="120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4"/>
    <x v="121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5"/>
    <x v="122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6"/>
    <x v="123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7"/>
    <x v="124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8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9"/>
    <x v="125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704021"/>
    <x v="200"/>
    <x v="126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01"/>
    <x v="127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2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3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4"/>
    <x v="129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5"/>
    <x v="130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038"/>
    <x v="206"/>
    <x v="131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3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3"/>
    <n v="48"/>
    <x v="4"/>
    <x v="18"/>
    <n v="0.8571428571428571"/>
    <n v="0.57831325301204817"/>
    <n v="18"/>
    <n v="35"/>
    <n v="11"/>
    <n v="0.17897727272727273"/>
    <n v="0.15340909090909091"/>
    <n v="0.11789772727272728"/>
    <n v="6.8181818181818177E-2"/>
    <n v="0.1484375"/>
  </r>
  <r>
    <x v="127"/>
    <n v="2"/>
    <n v="128"/>
    <n v="0"/>
    <n v="108"/>
    <n v="2"/>
    <n v="85"/>
    <n v="0"/>
    <n v="48"/>
    <x v="4"/>
    <x v="18"/>
    <n v="0.84375"/>
    <n v="0.56470588235294117"/>
    <n v="20"/>
    <n v="37"/>
    <n v="11"/>
    <n v="0.18181818181818182"/>
    <n v="0.15340909090909091"/>
    <n v="0.12073863636363637"/>
    <n v="6.8181818181818177E-2"/>
    <n v="0.15127840909090909"/>
  </r>
  <r>
    <x v="128"/>
    <n v="2"/>
    <n v="130"/>
    <n v="0"/>
    <n v="108"/>
    <n v="2"/>
    <n v="87"/>
    <n v="0"/>
    <n v="48"/>
    <x v="4"/>
    <x v="18"/>
    <n v="0.83076923076923082"/>
    <n v="0.55172413793103448"/>
    <n v="22"/>
    <n v="39"/>
    <n v="11"/>
    <n v="0.18465909090909091"/>
    <n v="0.15340909090909091"/>
    <n v="0.12357954545454546"/>
    <n v="6.8181818181818177E-2"/>
    <n v="0.15411931818181818"/>
  </r>
  <r>
    <x v="129"/>
    <n v="3"/>
    <n v="133"/>
    <n v="0"/>
    <n v="108"/>
    <n v="1"/>
    <n v="88"/>
    <n v="0"/>
    <n v="48"/>
    <x v="4"/>
    <x v="18"/>
    <n v="0.81203007518796988"/>
    <n v="0.54545454545454541"/>
    <n v="25"/>
    <n v="40"/>
    <n v="11"/>
    <n v="0.18892045454545456"/>
    <n v="0.15340909090909091"/>
    <n v="0.125"/>
    <n v="6.8181818181818177E-2"/>
    <n v="0.15696022727272729"/>
  </r>
  <r>
    <x v="130"/>
    <n v="2"/>
    <n v="135"/>
    <n v="0"/>
    <n v="108"/>
    <n v="1"/>
    <n v="89"/>
    <n v="0"/>
    <n v="48"/>
    <x v="4"/>
    <x v="18"/>
    <n v="0.8"/>
    <n v="0.5393258426966292"/>
    <n v="27"/>
    <n v="41"/>
    <n v="11"/>
    <n v="0.19176136363636365"/>
    <n v="0.15340909090909091"/>
    <n v="0.12642045454545456"/>
    <n v="6.8181818181818177E-2"/>
    <n v="0.15909090909090912"/>
  </r>
  <r>
    <x v="131"/>
    <n v="0"/>
    <n v="135"/>
    <n v="0"/>
    <n v="108"/>
    <n v="3"/>
    <n v="92"/>
    <n v="0"/>
    <n v="48"/>
    <x v="4"/>
    <x v="18"/>
    <n v="0.8"/>
    <n v="0.52173913043478259"/>
    <n v="27"/>
    <n v="44"/>
    <n v="11"/>
    <n v="0.19176136363636365"/>
    <n v="0.15340909090909091"/>
    <n v="0.13068181818181818"/>
    <n v="6.8181818181818177E-2"/>
    <n v="0.16122159090909091"/>
  </r>
  <r>
    <x v="132"/>
    <n v="0"/>
    <n v="135"/>
    <n v="0"/>
    <n v="108"/>
    <n v="1"/>
    <n v="93"/>
    <n v="0"/>
    <n v="48"/>
    <x v="4"/>
    <x v="19"/>
    <n v="0.8"/>
    <n v="0.5161290322580645"/>
    <n v="27"/>
    <n v="45"/>
    <n v="5"/>
    <n v="0.19176136363636365"/>
    <n v="0.15340909090909091"/>
    <n v="0.13210227272727273"/>
    <n v="6.8181818181818177E-2"/>
    <n v="0.16193181818181818"/>
  </r>
  <r>
    <x v="133"/>
    <n v="3"/>
    <n v="138"/>
    <n v="0"/>
    <n v="108"/>
    <n v="1"/>
    <n v="94"/>
    <n v="0"/>
    <n v="48"/>
    <x v="4"/>
    <x v="19"/>
    <n v="0.78260869565217395"/>
    <n v="0.51063829787234039"/>
    <n v="30"/>
    <n v="46"/>
    <n v="5"/>
    <n v="0.19602272727272727"/>
    <n v="0.15340909090909091"/>
    <n v="0.13352272727272727"/>
    <n v="6.8181818181818177E-2"/>
    <n v="0.16477272727272727"/>
  </r>
  <r>
    <x v="134"/>
    <n v="2"/>
    <n v="140"/>
    <n v="0"/>
    <n v="108"/>
    <n v="1"/>
    <n v="95"/>
    <n v="0"/>
    <n v="48"/>
    <x v="4"/>
    <x v="19"/>
    <n v="0.77142857142857146"/>
    <n v="0.50526315789473686"/>
    <n v="32"/>
    <n v="47"/>
    <n v="5"/>
    <n v="0.19886363636363635"/>
    <n v="0.15340909090909091"/>
    <n v="0.13494318181818182"/>
    <n v="6.8181818181818177E-2"/>
    <n v="0.16690340909090909"/>
  </r>
  <r>
    <x v="135"/>
    <n v="3"/>
    <n v="143"/>
    <n v="0"/>
    <n v="108"/>
    <n v="1"/>
    <n v="96"/>
    <n v="0"/>
    <n v="48"/>
    <x v="5"/>
    <x v="19"/>
    <n v="0.75524475524475521"/>
    <n v="0.5"/>
    <n v="35"/>
    <n v="48"/>
    <n v="8"/>
    <n v="0.203125"/>
    <n v="0.15340909090909091"/>
    <n v="0.13636363636363635"/>
    <n v="6.8181818181818177E-2"/>
    <n v="0.16974431818181818"/>
  </r>
  <r>
    <x v="136"/>
    <n v="2"/>
    <n v="145"/>
    <n v="0"/>
    <n v="108"/>
    <n v="2"/>
    <n v="98"/>
    <n v="0"/>
    <n v="48"/>
    <x v="5"/>
    <x v="19"/>
    <n v="0.7448275862068966"/>
    <n v="0.48979591836734693"/>
    <n v="37"/>
    <n v="50"/>
    <n v="8"/>
    <n v="0.20596590909090909"/>
    <n v="0.15340909090909091"/>
    <n v="0.13920454545454544"/>
    <n v="6.8181818181818177E-2"/>
    <n v="0.17258522727272727"/>
  </r>
  <r>
    <x v="137"/>
    <n v="3"/>
    <n v="148"/>
    <n v="0"/>
    <n v="108"/>
    <n v="2"/>
    <n v="100"/>
    <n v="0"/>
    <n v="48"/>
    <x v="5"/>
    <x v="19"/>
    <n v="0.72972972972972971"/>
    <n v="0.48"/>
    <n v="40"/>
    <n v="52"/>
    <n v="8"/>
    <n v="0.21022727272727273"/>
    <n v="0.15340909090909091"/>
    <n v="0.14204545454545456"/>
    <n v="6.8181818181818177E-2"/>
    <n v="0.17613636363636365"/>
  </r>
  <r>
    <x v="138"/>
    <n v="0"/>
    <n v="148"/>
    <n v="0"/>
    <n v="108"/>
    <n v="2"/>
    <n v="102"/>
    <n v="0"/>
    <n v="48"/>
    <x v="5"/>
    <x v="19"/>
    <n v="0.72972972972972971"/>
    <n v="0.47058823529411764"/>
    <n v="40"/>
    <n v="54"/>
    <n v="8"/>
    <n v="0.21022727272727273"/>
    <n v="0.15340909090909091"/>
    <n v="0.14488636363636365"/>
    <n v="6.8181818181818177E-2"/>
    <n v="0.17755681818181818"/>
  </r>
  <r>
    <x v="139"/>
    <n v="0"/>
    <n v="148"/>
    <n v="0"/>
    <n v="108"/>
    <n v="1"/>
    <n v="103"/>
    <n v="0"/>
    <n v="48"/>
    <x v="5"/>
    <x v="20"/>
    <n v="0.72972972972972971"/>
    <n v="0.46601941747572817"/>
    <n v="40"/>
    <n v="55"/>
    <n v="12"/>
    <n v="0.21022727272727273"/>
    <n v="0.15340909090909091"/>
    <n v="0.14630681818181818"/>
    <n v="6.8181818181818177E-2"/>
    <n v="0.17826704545454547"/>
  </r>
  <r>
    <x v="140"/>
    <n v="2"/>
    <n v="150"/>
    <n v="0"/>
    <n v="108"/>
    <n v="2"/>
    <n v="105"/>
    <n v="0"/>
    <n v="48"/>
    <x v="5"/>
    <x v="20"/>
    <n v="0.72"/>
    <n v="0.45714285714285713"/>
    <n v="42"/>
    <n v="57"/>
    <n v="12"/>
    <n v="0.21306818181818182"/>
    <n v="0.15340909090909091"/>
    <n v="0.14914772727272727"/>
    <n v="6.8181818181818177E-2"/>
    <n v="0.18110795454545453"/>
  </r>
  <r>
    <x v="141"/>
    <n v="3"/>
    <n v="153"/>
    <n v="0"/>
    <n v="108"/>
    <n v="2"/>
    <n v="107"/>
    <n v="0"/>
    <n v="48"/>
    <x v="5"/>
    <x v="20"/>
    <n v="0.70588235294117652"/>
    <n v="0.44859813084112149"/>
    <n v="45"/>
    <n v="59"/>
    <n v="12"/>
    <n v="0.21732954545454544"/>
    <n v="0.15340909090909091"/>
    <n v="0.15198863636363635"/>
    <n v="6.8181818181818177E-2"/>
    <n v="0.18465909090909088"/>
  </r>
  <r>
    <x v="142"/>
    <n v="2"/>
    <n v="155"/>
    <n v="0"/>
    <n v="108"/>
    <n v="1"/>
    <n v="108"/>
    <n v="0"/>
    <n v="48"/>
    <x v="5"/>
    <x v="20"/>
    <n v="0.6967741935483871"/>
    <n v="0.44444444444444442"/>
    <n v="47"/>
    <n v="60"/>
    <n v="12"/>
    <n v="0.22017045454545456"/>
    <n v="0.15340909090909091"/>
    <n v="0.15340909090909091"/>
    <n v="6.8181818181818177E-2"/>
    <n v="0.18678977272727273"/>
  </r>
  <r>
    <x v="143"/>
    <n v="3"/>
    <n v="158"/>
    <n v="0"/>
    <n v="108"/>
    <n v="2"/>
    <n v="110"/>
    <n v="0"/>
    <n v="48"/>
    <x v="5"/>
    <x v="20"/>
    <n v="0.68354430379746833"/>
    <n v="0.43636363636363634"/>
    <n v="50"/>
    <n v="62"/>
    <n v="12"/>
    <n v="0.22443181818181818"/>
    <n v="0.15340909090909091"/>
    <n v="0.15625"/>
    <n v="6.8181818181818177E-2"/>
    <n v="0.19034090909090909"/>
  </r>
  <r>
    <x v="144"/>
    <n v="2"/>
    <n v="160"/>
    <n v="0"/>
    <n v="108"/>
    <n v="1"/>
    <n v="111"/>
    <n v="0"/>
    <n v="48"/>
    <x v="5"/>
    <x v="20"/>
    <n v="0.67500000000000004"/>
    <n v="0.43243243243243246"/>
    <n v="52"/>
    <n v="63"/>
    <n v="12"/>
    <n v="0.22727272727272727"/>
    <n v="0.15340909090909091"/>
    <n v="0.15767045454545456"/>
    <n v="6.8181818181818177E-2"/>
    <n v="0.19247159090909091"/>
  </r>
  <r>
    <x v="145"/>
    <n v="0"/>
    <n v="160"/>
    <n v="0"/>
    <n v="108"/>
    <n v="1"/>
    <n v="112"/>
    <n v="0"/>
    <n v="48"/>
    <x v="5"/>
    <x v="20"/>
    <n v="0.67500000000000004"/>
    <n v="0.42857142857142855"/>
    <n v="52"/>
    <n v="64"/>
    <n v="12"/>
    <n v="0.22727272727272727"/>
    <n v="0.15340909090909091"/>
    <n v="0.15909090909090909"/>
    <n v="6.8181818181818177E-2"/>
    <n v="0.19318181818181818"/>
  </r>
  <r>
    <x v="146"/>
    <n v="0"/>
    <n v="160"/>
    <n v="0"/>
    <n v="108"/>
    <n v="2"/>
    <n v="114"/>
    <n v="0"/>
    <n v="48"/>
    <x v="5"/>
    <x v="21"/>
    <n v="0.67500000000000004"/>
    <n v="0.42105263157894735"/>
    <n v="52"/>
    <n v="66"/>
    <n v="13"/>
    <n v="0.22727272727272727"/>
    <n v="0.15340909090909091"/>
    <n v="0.16193181818181818"/>
    <n v="6.8181818181818177E-2"/>
    <n v="0.19460227272727271"/>
  </r>
  <r>
    <x v="147"/>
    <n v="3"/>
    <n v="163"/>
    <n v="0"/>
    <n v="108"/>
    <n v="2"/>
    <n v="116"/>
    <n v="0"/>
    <n v="48"/>
    <x v="5"/>
    <x v="21"/>
    <n v="0.66257668711656437"/>
    <n v="0.41379310344827586"/>
    <n v="55"/>
    <n v="68"/>
    <n v="13"/>
    <n v="0.23153409090909091"/>
    <n v="0.15340909090909091"/>
    <n v="0.16477272727272727"/>
    <n v="6.8181818181818177E-2"/>
    <n v="0.19815340909090909"/>
  </r>
  <r>
    <x v="148"/>
    <n v="2"/>
    <n v="165"/>
    <n v="0"/>
    <n v="108"/>
    <n v="1"/>
    <n v="117"/>
    <n v="0"/>
    <n v="48"/>
    <x v="5"/>
    <x v="21"/>
    <n v="0.65454545454545454"/>
    <n v="0.41025641025641024"/>
    <n v="57"/>
    <n v="69"/>
    <n v="13"/>
    <n v="0.234375"/>
    <n v="0.15340909090909091"/>
    <n v="0.16619318181818182"/>
    <n v="6.8181818181818177E-2"/>
    <n v="0.20028409090909091"/>
  </r>
  <r>
    <x v="149"/>
    <n v="3"/>
    <n v="168"/>
    <n v="0"/>
    <n v="108"/>
    <n v="1"/>
    <n v="118"/>
    <n v="0"/>
    <n v="48"/>
    <x v="5"/>
    <x v="21"/>
    <n v="0.6428571428571429"/>
    <n v="0.40677966101694918"/>
    <n v="60"/>
    <n v="70"/>
    <n v="13"/>
    <n v="0.23863636363636365"/>
    <n v="0.15340909090909091"/>
    <n v="0.16761363636363635"/>
    <n v="6.8181818181818177E-2"/>
    <n v="0.203125"/>
  </r>
  <r>
    <x v="150"/>
    <n v="2"/>
    <n v="170"/>
    <n v="0"/>
    <n v="108"/>
    <n v="3"/>
    <n v="121"/>
    <n v="0"/>
    <n v="48"/>
    <x v="5"/>
    <x v="21"/>
    <n v="0.63529411764705879"/>
    <n v="0.39669421487603307"/>
    <n v="62"/>
    <n v="73"/>
    <n v="13"/>
    <n v="0.24147727272727273"/>
    <n v="0.15340909090909091"/>
    <n v="0.171875"/>
    <n v="6.8181818181818177E-2"/>
    <n v="0.20667613636363635"/>
  </r>
  <r>
    <x v="151"/>
    <n v="3"/>
    <n v="173"/>
    <n v="0"/>
    <n v="108"/>
    <n v="3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2"/>
    <n v="0"/>
    <n v="173"/>
    <n v="0"/>
    <n v="108"/>
    <n v="0"/>
    <n v="124"/>
    <n v="0"/>
    <n v="48"/>
    <x v="5"/>
    <x v="21"/>
    <n v="0.62427745664739887"/>
    <n v="0.38709677419354838"/>
    <n v="65"/>
    <n v="76"/>
    <n v="13"/>
    <n v="0.24573863636363635"/>
    <n v="0.15340909090909091"/>
    <n v="0.17613636363636365"/>
    <n v="6.8181818181818177E-2"/>
    <n v="0.2109375"/>
  </r>
  <r>
    <x v="153"/>
    <n v="0"/>
    <n v="173"/>
    <n v="0"/>
    <n v="108"/>
    <n v="1"/>
    <n v="125"/>
    <n v="0"/>
    <n v="48"/>
    <x v="5"/>
    <x v="22"/>
    <n v="0.62427745664739887"/>
    <n v="0.38400000000000001"/>
    <n v="65"/>
    <n v="77"/>
    <n v="12"/>
    <n v="0.24573863636363635"/>
    <n v="0.15340909090909091"/>
    <n v="0.17755681818181818"/>
    <n v="6.8181818181818177E-2"/>
    <n v="0.21164772727272727"/>
  </r>
  <r>
    <x v="154"/>
    <n v="2"/>
    <n v="175"/>
    <n v="0"/>
    <n v="108"/>
    <n v="1"/>
    <n v="126"/>
    <n v="0"/>
    <n v="48"/>
    <x v="5"/>
    <x v="22"/>
    <n v="0.6171428571428571"/>
    <n v="0.38095238095238093"/>
    <n v="67"/>
    <n v="78"/>
    <n v="12"/>
    <n v="0.24857954545454544"/>
    <n v="0.15340909090909091"/>
    <n v="0.17897727272727273"/>
    <n v="6.8181818181818177E-2"/>
    <n v="0.21377840909090909"/>
  </r>
  <r>
    <x v="155"/>
    <n v="3"/>
    <n v="178"/>
    <n v="0"/>
    <n v="108"/>
    <n v="3"/>
    <n v="129"/>
    <n v="0"/>
    <n v="48"/>
    <x v="5"/>
    <x v="22"/>
    <n v="0.6067415730337079"/>
    <n v="0.37209302325581395"/>
    <n v="70"/>
    <n v="81"/>
    <n v="12"/>
    <n v="0.25284090909090912"/>
    <n v="0.15340909090909091"/>
    <n v="0.18323863636363635"/>
    <n v="6.8181818181818177E-2"/>
    <n v="0.21803977272727273"/>
  </r>
  <r>
    <x v="156"/>
    <n v="2"/>
    <n v="180"/>
    <n v="0"/>
    <n v="108"/>
    <n v="2"/>
    <n v="131"/>
    <n v="0"/>
    <n v="48"/>
    <x v="5"/>
    <x v="22"/>
    <n v="0.6"/>
    <n v="0.36641221374045801"/>
    <n v="72"/>
    <n v="83"/>
    <n v="12"/>
    <n v="0.25568181818181818"/>
    <n v="0.15340909090909091"/>
    <n v="0.18607954545454544"/>
    <n v="6.8181818181818177E-2"/>
    <n v="0.22088068181818182"/>
  </r>
  <r>
    <x v="157"/>
    <n v="3"/>
    <n v="183"/>
    <n v="0"/>
    <n v="108"/>
    <n v="2"/>
    <n v="133"/>
    <n v="0"/>
    <n v="48"/>
    <x v="5"/>
    <x v="22"/>
    <n v="0.5901639344262295"/>
    <n v="0.36090225563909772"/>
    <n v="75"/>
    <n v="85"/>
    <n v="12"/>
    <n v="0.25994318181818182"/>
    <n v="0.15340909090909091"/>
    <n v="0.18892045454545456"/>
    <n v="6.8181818181818177E-2"/>
    <n v="0.22443181818181818"/>
  </r>
  <r>
    <x v="158"/>
    <n v="2"/>
    <n v="185"/>
    <n v="0"/>
    <n v="108"/>
    <n v="2"/>
    <n v="135"/>
    <n v="0"/>
    <n v="48"/>
    <x v="5"/>
    <x v="22"/>
    <n v="0.58378378378378382"/>
    <n v="0.35555555555555557"/>
    <n v="77"/>
    <n v="87"/>
    <n v="12"/>
    <n v="0.26278409090909088"/>
    <n v="0.15340909090909091"/>
    <n v="0.19176136363636365"/>
    <n v="6.8181818181818177E-2"/>
    <n v="0.22727272727272727"/>
  </r>
  <r>
    <x v="159"/>
    <n v="0"/>
    <n v="185"/>
    <n v="0"/>
    <n v="108"/>
    <n v="1"/>
    <n v="136"/>
    <n v="0"/>
    <n v="48"/>
    <x v="5"/>
    <x v="22"/>
    <n v="0.58378378378378382"/>
    <n v="0.35294117647058826"/>
    <n v="77"/>
    <n v="88"/>
    <n v="12"/>
    <n v="0.26278409090909088"/>
    <n v="0.15340909090909091"/>
    <n v="0.19318181818181818"/>
    <n v="6.8181818181818177E-2"/>
    <n v="0.22798295454545453"/>
  </r>
  <r>
    <x v="160"/>
    <n v="0"/>
    <n v="185"/>
    <n v="0"/>
    <n v="108"/>
    <n v="2"/>
    <n v="138"/>
    <n v="0"/>
    <n v="48"/>
    <x v="5"/>
    <x v="23"/>
    <n v="0.58378378378378382"/>
    <n v="0.34782608695652173"/>
    <n v="77"/>
    <n v="90"/>
    <n v="13"/>
    <n v="0.26278409090909088"/>
    <n v="0.15340909090909091"/>
    <n v="0.19602272727272727"/>
    <n v="6.8181818181818177E-2"/>
    <n v="0.22940340909090906"/>
  </r>
  <r>
    <x v="161"/>
    <n v="3"/>
    <n v="188"/>
    <n v="0"/>
    <n v="108"/>
    <n v="2"/>
    <n v="140"/>
    <n v="0"/>
    <n v="48"/>
    <x v="5"/>
    <x v="23"/>
    <n v="0.57446808510638303"/>
    <n v="0.34285714285714286"/>
    <n v="80"/>
    <n v="92"/>
    <n v="13"/>
    <n v="0.26704545454545453"/>
    <n v="0.15340909090909091"/>
    <n v="0.19886363636363635"/>
    <n v="6.8181818181818177E-2"/>
    <n v="0.23295454545454544"/>
  </r>
  <r>
    <x v="162"/>
    <n v="2"/>
    <n v="190"/>
    <n v="0"/>
    <n v="108"/>
    <n v="3"/>
    <n v="143"/>
    <n v="0"/>
    <n v="48"/>
    <x v="5"/>
    <x v="23"/>
    <n v="0.56842105263157894"/>
    <n v="0.33566433566433568"/>
    <n v="82"/>
    <n v="95"/>
    <n v="13"/>
    <n v="0.26988636363636365"/>
    <n v="0.15340909090909091"/>
    <n v="0.203125"/>
    <n v="6.8181818181818177E-2"/>
    <n v="0.23650568181818182"/>
  </r>
  <r>
    <x v="163"/>
    <n v="3"/>
    <n v="193"/>
    <n v="0"/>
    <n v="108"/>
    <n v="2"/>
    <n v="145"/>
    <n v="0"/>
    <n v="48"/>
    <x v="5"/>
    <x v="23"/>
    <n v="0.55958549222797926"/>
    <n v="0.33103448275862069"/>
    <n v="85"/>
    <n v="97"/>
    <n v="13"/>
    <n v="0.27414772727272729"/>
    <n v="0.15340909090909091"/>
    <n v="0.20596590909090909"/>
    <n v="6.8181818181818177E-2"/>
    <n v="0.24005681818181818"/>
  </r>
  <r>
    <x v="164"/>
    <n v="2"/>
    <n v="195"/>
    <n v="0"/>
    <n v="108"/>
    <n v="0"/>
    <n v="145"/>
    <n v="0"/>
    <n v="48"/>
    <x v="5"/>
    <x v="23"/>
    <n v="0.55384615384615388"/>
    <n v="0.33103448275862069"/>
    <n v="87"/>
    <n v="97"/>
    <n v="13"/>
    <n v="0.27698863636363635"/>
    <n v="0.15340909090909091"/>
    <n v="0.20596590909090909"/>
    <n v="6.8181818181818177E-2"/>
    <n v="0.24147727272727271"/>
  </r>
  <r>
    <x v="165"/>
    <n v="3"/>
    <n v="198"/>
    <n v="0"/>
    <n v="108"/>
    <n v="3"/>
    <n v="148"/>
    <n v="0"/>
    <n v="48"/>
    <x v="5"/>
    <x v="23"/>
    <n v="0.54545454545454541"/>
    <n v="0.32432432432432434"/>
    <n v="90"/>
    <n v="100"/>
    <n v="13"/>
    <n v="0.28125"/>
    <n v="0.15340909090909091"/>
    <n v="0.21022727272727273"/>
    <n v="6.8181818181818177E-2"/>
    <n v="0.24573863636363635"/>
  </r>
  <r>
    <x v="166"/>
    <n v="0"/>
    <n v="198"/>
    <n v="0"/>
    <n v="108"/>
    <n v="2"/>
    <n v="150"/>
    <n v="0"/>
    <n v="48"/>
    <x v="6"/>
    <x v="23"/>
    <n v="0.54545454545454541"/>
    <n v="0.32"/>
    <n v="90"/>
    <n v="102"/>
    <n v="0"/>
    <n v="0.28125"/>
    <n v="0.15340909090909091"/>
    <n v="0.21306818181818182"/>
    <n v="6.8181818181818177E-2"/>
    <n v="0.24715909090909091"/>
  </r>
  <r>
    <x v="167"/>
    <n v="0"/>
    <n v="198"/>
    <n v="0"/>
    <n v="108"/>
    <n v="3"/>
    <n v="153"/>
    <n v="0"/>
    <n v="48"/>
    <x v="6"/>
    <x v="24"/>
    <n v="0.54545454545454541"/>
    <n v="0.31372549019607843"/>
    <n v="90"/>
    <n v="105"/>
    <n v="12"/>
    <n v="0.28125"/>
    <n v="0.15340909090909091"/>
    <n v="0.21732954545454544"/>
    <n v="6.8181818181818177E-2"/>
    <n v="0.24928977272727271"/>
  </r>
  <r>
    <x v="168"/>
    <n v="2"/>
    <n v="200"/>
    <n v="0"/>
    <n v="108"/>
    <n v="2"/>
    <n v="155"/>
    <n v="0"/>
    <n v="48"/>
    <x v="6"/>
    <x v="24"/>
    <n v="0.54"/>
    <n v="0.30967741935483872"/>
    <n v="92"/>
    <n v="107"/>
    <n v="12"/>
    <n v="0.28409090909090912"/>
    <n v="0.15340909090909091"/>
    <n v="0.22017045454545456"/>
    <n v="6.8181818181818177E-2"/>
    <n v="0.25213068181818182"/>
  </r>
  <r>
    <x v="169"/>
    <n v="3"/>
    <n v="203"/>
    <n v="0"/>
    <n v="108"/>
    <n v="3"/>
    <n v="158"/>
    <n v="0"/>
    <n v="48"/>
    <x v="6"/>
    <x v="24"/>
    <n v="0.53201970443349755"/>
    <n v="0.30379746835443039"/>
    <n v="95"/>
    <n v="110"/>
    <n v="12"/>
    <n v="0.28835227272727271"/>
    <n v="0.15340909090909091"/>
    <n v="0.22443181818181818"/>
    <n v="6.8181818181818177E-2"/>
    <n v="0.25639204545454541"/>
  </r>
  <r>
    <x v="170"/>
    <n v="2"/>
    <n v="205"/>
    <n v="0"/>
    <n v="108"/>
    <n v="1"/>
    <n v="159"/>
    <n v="0"/>
    <n v="48"/>
    <x v="6"/>
    <x v="24"/>
    <n v="0.52682926829268295"/>
    <n v="0.30188679245283018"/>
    <n v="97"/>
    <n v="111"/>
    <n v="12"/>
    <n v="0.29119318181818182"/>
    <n v="0.15340909090909091"/>
    <n v="0.22585227272727273"/>
    <n v="6.8181818181818177E-2"/>
    <n v="0.25852272727272729"/>
  </r>
  <r>
    <x v="171"/>
    <n v="3"/>
    <n v="208"/>
    <n v="0"/>
    <n v="108"/>
    <n v="2"/>
    <n v="161"/>
    <n v="0"/>
    <n v="48"/>
    <x v="6"/>
    <x v="24"/>
    <n v="0.51923076923076927"/>
    <n v="0.29813664596273293"/>
    <n v="100"/>
    <n v="113"/>
    <n v="12"/>
    <n v="0.29545454545454547"/>
    <n v="0.15340909090909091"/>
    <n v="0.22869318181818182"/>
    <n v="6.8181818181818177E-2"/>
    <n v="0.26207386363636365"/>
  </r>
  <r>
    <x v="172"/>
    <n v="2"/>
    <n v="210"/>
    <n v="0"/>
    <n v="108"/>
    <n v="1"/>
    <n v="162"/>
    <n v="0"/>
    <n v="48"/>
    <x v="6"/>
    <x v="24"/>
    <n v="0.51428571428571423"/>
    <n v="0.29629629629629628"/>
    <n v="102"/>
    <n v="114"/>
    <n v="12"/>
    <n v="0.29829545454545453"/>
    <n v="0.15340909090909091"/>
    <n v="0.23011363636363635"/>
    <n v="6.8181818181818177E-2"/>
    <n v="0.26420454545454541"/>
  </r>
  <r>
    <x v="173"/>
    <n v="0"/>
    <n v="210"/>
    <n v="0"/>
    <n v="108"/>
    <n v="1"/>
    <n v="163"/>
    <n v="0"/>
    <n v="48"/>
    <x v="6"/>
    <x v="24"/>
    <n v="0.51428571428571423"/>
    <n v="0.29447852760736198"/>
    <n v="102"/>
    <n v="115"/>
    <n v="12"/>
    <n v="0.29829545454545453"/>
    <n v="0.15340909090909091"/>
    <n v="0.23153409090909091"/>
    <n v="6.8181818181818177E-2"/>
    <n v="0.26491477272727271"/>
  </r>
  <r>
    <x v="174"/>
    <n v="0"/>
    <n v="210"/>
    <n v="0"/>
    <n v="108"/>
    <n v="2"/>
    <n v="165"/>
    <n v="0"/>
    <n v="48"/>
    <x v="6"/>
    <x v="25"/>
    <n v="0.51428571428571423"/>
    <n v="0.29090909090909089"/>
    <n v="102"/>
    <n v="117"/>
    <n v="13"/>
    <n v="0.29829545454545453"/>
    <n v="0.15340909090909091"/>
    <n v="0.234375"/>
    <n v="6.8181818181818177E-2"/>
    <n v="0.26633522727272729"/>
  </r>
  <r>
    <x v="175"/>
    <n v="3"/>
    <n v="213"/>
    <n v="0"/>
    <n v="108"/>
    <n v="3"/>
    <n v="168"/>
    <n v="0"/>
    <n v="48"/>
    <x v="6"/>
    <x v="25"/>
    <n v="0.50704225352112675"/>
    <n v="0.2857142857142857"/>
    <n v="105"/>
    <n v="120"/>
    <n v="13"/>
    <n v="0.30255681818181818"/>
    <n v="0.15340909090909091"/>
    <n v="0.23863636363636365"/>
    <n v="6.8181818181818177E-2"/>
    <n v="0.27059659090909094"/>
  </r>
  <r>
    <x v="176"/>
    <n v="2"/>
    <n v="215"/>
    <n v="0"/>
    <n v="108"/>
    <n v="2"/>
    <n v="170"/>
    <n v="0"/>
    <n v="48"/>
    <x v="6"/>
    <x v="25"/>
    <n v="0.50232558139534889"/>
    <n v="0.28235294117647058"/>
    <n v="107"/>
    <n v="122"/>
    <n v="13"/>
    <n v="0.30539772727272729"/>
    <n v="0.15340909090909091"/>
    <n v="0.24147727272727273"/>
    <n v="6.8181818181818177E-2"/>
    <n v="0.2734375"/>
  </r>
  <r>
    <x v="177"/>
    <n v="3"/>
    <n v="218"/>
    <n v="0"/>
    <n v="108"/>
    <n v="3"/>
    <n v="173"/>
    <n v="0"/>
    <n v="48"/>
    <x v="6"/>
    <x v="25"/>
    <n v="0.49541284403669728"/>
    <n v="0.2774566473988439"/>
    <n v="110"/>
    <n v="125"/>
    <n v="13"/>
    <n v="0.30965909090909088"/>
    <n v="0.15340909090909091"/>
    <n v="0.24573863636363635"/>
    <n v="6.8181818181818177E-2"/>
    <n v="0.27769886363636365"/>
  </r>
  <r>
    <x v="178"/>
    <n v="2"/>
    <n v="220"/>
    <n v="0"/>
    <n v="108"/>
    <n v="2"/>
    <n v="175"/>
    <n v="0"/>
    <n v="48"/>
    <x v="6"/>
    <x v="25"/>
    <n v="0.49090909090909091"/>
    <n v="0.2742857142857143"/>
    <n v="112"/>
    <n v="127"/>
    <n v="13"/>
    <n v="0.3125"/>
    <n v="0.15340909090909091"/>
    <n v="0.24857954545454544"/>
    <n v="6.8181818181818177E-2"/>
    <n v="0.28053977272727271"/>
  </r>
  <r>
    <x v="179"/>
    <n v="3"/>
    <n v="223"/>
    <n v="0"/>
    <n v="108"/>
    <n v="2"/>
    <n v="177"/>
    <n v="0"/>
    <n v="48"/>
    <x v="6"/>
    <x v="25"/>
    <n v="0.48430493273542602"/>
    <n v="0.2711864406779661"/>
    <n v="115"/>
    <n v="129"/>
    <n v="13"/>
    <n v="0.31676136363636365"/>
    <n v="0.15340909090909091"/>
    <n v="0.25142045454545453"/>
    <n v="6.8181818181818177E-2"/>
    <n v="0.28409090909090906"/>
  </r>
  <r>
    <x v="180"/>
    <n v="0"/>
    <n v="223"/>
    <n v="0"/>
    <n v="108"/>
    <n v="1"/>
    <n v="178"/>
    <n v="0"/>
    <n v="48"/>
    <x v="6"/>
    <x v="25"/>
    <n v="0.48430493273542602"/>
    <n v="0.2696629213483146"/>
    <n v="115"/>
    <n v="130"/>
    <n v="13"/>
    <n v="0.31676136363636365"/>
    <n v="0.15340909090909091"/>
    <n v="0.25284090909090912"/>
    <n v="6.8181818181818177E-2"/>
    <n v="0.28480113636363635"/>
  </r>
  <r>
    <x v="181"/>
    <n v="0"/>
    <n v="223"/>
    <n v="0"/>
    <n v="108"/>
    <n v="2"/>
    <n v="180"/>
    <n v="0"/>
    <n v="48"/>
    <x v="6"/>
    <x v="26"/>
    <n v="0.48430493273542602"/>
    <n v="0.26666666666666666"/>
    <n v="115"/>
    <n v="132"/>
    <n v="12"/>
    <n v="0.31676136363636365"/>
    <n v="0.15340909090909091"/>
    <n v="0.25568181818181818"/>
    <n v="6.8181818181818177E-2"/>
    <n v="0.28622159090909094"/>
  </r>
  <r>
    <x v="182"/>
    <n v="2"/>
    <n v="225"/>
    <n v="0"/>
    <n v="108"/>
    <n v="1"/>
    <n v="181"/>
    <n v="0"/>
    <n v="48"/>
    <x v="6"/>
    <x v="26"/>
    <n v="0.48"/>
    <n v="0.26519337016574585"/>
    <n v="117"/>
    <n v="133"/>
    <n v="12"/>
    <n v="0.31960227272727271"/>
    <n v="0.15340909090909091"/>
    <n v="0.25710227272727271"/>
    <n v="6.8181818181818177E-2"/>
    <n v="0.28835227272727271"/>
  </r>
  <r>
    <x v="183"/>
    <n v="3"/>
    <n v="228"/>
    <n v="0"/>
    <n v="108"/>
    <n v="2"/>
    <n v="183"/>
    <n v="0"/>
    <n v="48"/>
    <x v="6"/>
    <x v="26"/>
    <n v="0.47368421052631576"/>
    <n v="0.26229508196721313"/>
    <n v="120"/>
    <n v="135"/>
    <n v="12"/>
    <n v="0.32386363636363635"/>
    <n v="0.15340909090909091"/>
    <n v="0.25994318181818182"/>
    <n v="6.8181818181818177E-2"/>
    <n v="0.29190340909090906"/>
  </r>
  <r>
    <x v="184"/>
    <n v="2"/>
    <n v="230"/>
    <n v="0"/>
    <n v="108"/>
    <n v="2"/>
    <n v="185"/>
    <n v="0"/>
    <n v="48"/>
    <x v="6"/>
    <x v="26"/>
    <n v="0.46956521739130436"/>
    <n v="0.25945945945945947"/>
    <n v="122"/>
    <n v="137"/>
    <n v="12"/>
    <n v="0.32670454545454547"/>
    <n v="0.15340909090909091"/>
    <n v="0.26278409090909088"/>
    <n v="6.8181818181818177E-2"/>
    <n v="0.29474431818181818"/>
  </r>
  <r>
    <x v="185"/>
    <n v="3"/>
    <n v="233"/>
    <n v="0"/>
    <n v="108"/>
    <n v="3"/>
    <n v="188"/>
    <n v="0"/>
    <n v="48"/>
    <x v="6"/>
    <x v="26"/>
    <n v="0.46351931330472101"/>
    <n v="0.25531914893617019"/>
    <n v="125"/>
    <n v="140"/>
    <n v="12"/>
    <n v="0.33096590909090912"/>
    <n v="0.15340909090909091"/>
    <n v="0.26704545454545453"/>
    <n v="6.8181818181818177E-2"/>
    <n v="0.29900568181818182"/>
  </r>
  <r>
    <x v="186"/>
    <n v="2"/>
    <n v="235"/>
    <n v="0"/>
    <n v="108"/>
    <n v="1"/>
    <n v="189"/>
    <n v="0"/>
    <n v="48"/>
    <x v="6"/>
    <x v="26"/>
    <n v="0.45957446808510638"/>
    <n v="0.25396825396825395"/>
    <n v="127"/>
    <n v="141"/>
    <n v="12"/>
    <n v="0.33380681818181818"/>
    <n v="0.15340909090909091"/>
    <n v="0.26846590909090912"/>
    <n v="6.8181818181818177E-2"/>
    <n v="0.30113636363636365"/>
  </r>
  <r>
    <x v="187"/>
    <n v="0"/>
    <n v="235"/>
    <n v="0"/>
    <n v="108"/>
    <n v="2"/>
    <n v="191"/>
    <n v="0"/>
    <n v="48"/>
    <x v="6"/>
    <x v="26"/>
    <n v="0.45957446808510638"/>
    <n v="0.2513089005235602"/>
    <n v="127"/>
    <n v="143"/>
    <n v="12"/>
    <n v="0.33380681818181818"/>
    <n v="0.15340909090909091"/>
    <n v="0.27130681818181818"/>
    <n v="6.8181818181818177E-2"/>
    <n v="0.30255681818181818"/>
  </r>
  <r>
    <x v="188"/>
    <n v="0"/>
    <n v="235"/>
    <n v="0"/>
    <n v="108"/>
    <n v="1"/>
    <n v="192"/>
    <n v="0"/>
    <n v="48"/>
    <x v="6"/>
    <x v="27"/>
    <n v="0.45957446808510638"/>
    <n v="0.25"/>
    <n v="127"/>
    <n v="144"/>
    <n v="13"/>
    <n v="0.33380681818181818"/>
    <n v="0.15340909090909091"/>
    <n v="0.27272727272727271"/>
    <n v="6.8181818181818177E-2"/>
    <n v="0.30326704545454541"/>
  </r>
  <r>
    <x v="189"/>
    <n v="3"/>
    <n v="238"/>
    <n v="0"/>
    <n v="108"/>
    <n v="1"/>
    <n v="193"/>
    <n v="0"/>
    <n v="48"/>
    <x v="6"/>
    <x v="27"/>
    <n v="0.45378151260504201"/>
    <n v="0.24870466321243523"/>
    <n v="130"/>
    <n v="145"/>
    <n v="13"/>
    <n v="0.33806818181818182"/>
    <n v="0.15340909090909091"/>
    <n v="0.27414772727272729"/>
    <n v="6.8181818181818177E-2"/>
    <n v="0.30610795454545459"/>
  </r>
  <r>
    <x v="190"/>
    <n v="2"/>
    <n v="240"/>
    <n v="0"/>
    <n v="108"/>
    <n v="2"/>
    <n v="195"/>
    <n v="0"/>
    <n v="48"/>
    <x v="6"/>
    <x v="27"/>
    <n v="0.45"/>
    <n v="0.24615384615384617"/>
    <n v="132"/>
    <n v="147"/>
    <n v="13"/>
    <n v="0.34090909090909088"/>
    <n v="0.15340909090909091"/>
    <n v="0.27698863636363635"/>
    <n v="6.8181818181818177E-2"/>
    <n v="0.30894886363636365"/>
  </r>
  <r>
    <x v="191"/>
    <n v="3"/>
    <n v="243"/>
    <n v="0"/>
    <n v="108"/>
    <n v="3"/>
    <n v="198"/>
    <n v="0"/>
    <n v="48"/>
    <x v="6"/>
    <x v="27"/>
    <n v="0.44444444444444442"/>
    <n v="0.24242424242424243"/>
    <n v="135"/>
    <n v="150"/>
    <n v="13"/>
    <n v="0.34517045454545453"/>
    <n v="0.15340909090909091"/>
    <n v="0.28125"/>
    <n v="6.8181818181818177E-2"/>
    <n v="0.31321022727272729"/>
  </r>
  <r>
    <x v="192"/>
    <n v="2"/>
    <n v="245"/>
    <n v="0"/>
    <n v="108"/>
    <n v="2"/>
    <n v="200"/>
    <n v="0"/>
    <n v="48"/>
    <x v="6"/>
    <x v="27"/>
    <n v="0.44081632653061226"/>
    <n v="0.24"/>
    <n v="137"/>
    <n v="152"/>
    <n v="13"/>
    <n v="0.34801136363636365"/>
    <n v="0.15340909090909091"/>
    <n v="0.28409090909090912"/>
    <n v="6.8181818181818177E-2"/>
    <n v="0.31605113636363635"/>
  </r>
  <r>
    <x v="193"/>
    <n v="3"/>
    <n v="248"/>
    <n v="0"/>
    <n v="108"/>
    <n v="1"/>
    <n v="201"/>
    <n v="0"/>
    <n v="48"/>
    <x v="6"/>
    <x v="27"/>
    <n v="0.43548387096774194"/>
    <n v="0.23880597014925373"/>
    <n v="140"/>
    <n v="153"/>
    <n v="13"/>
    <n v="0.35227272727272729"/>
    <n v="0.15340909090909091"/>
    <n v="0.28551136363636365"/>
    <n v="6.8181818181818177E-2"/>
    <n v="0.31889204545454547"/>
  </r>
  <r>
    <x v="194"/>
    <n v="0"/>
    <n v="248"/>
    <n v="0"/>
    <n v="108"/>
    <n v="2"/>
    <n v="203"/>
    <n v="0"/>
    <n v="48"/>
    <x v="6"/>
    <x v="27"/>
    <n v="0.43548387096774194"/>
    <n v="0.23645320197044334"/>
    <n v="140"/>
    <n v="155"/>
    <n v="13"/>
    <n v="0.35227272727272729"/>
    <n v="0.15340909090909091"/>
    <n v="0.28835227272727271"/>
    <n v="6.8181818181818177E-2"/>
    <n v="0.3203125"/>
  </r>
  <r>
    <x v="195"/>
    <n v="0"/>
    <n v="248"/>
    <n v="0"/>
    <n v="108"/>
    <n v="3"/>
    <n v="206"/>
    <n v="0"/>
    <n v="48"/>
    <x v="6"/>
    <x v="28"/>
    <n v="0.43548387096774194"/>
    <n v="0.23300970873786409"/>
    <n v="140"/>
    <n v="158"/>
    <n v="2"/>
    <n v="0.35227272727272729"/>
    <n v="0.15340909090909091"/>
    <n v="0.29261363636363635"/>
    <n v="6.8181818181818177E-2"/>
    <n v="0.32244318181818182"/>
  </r>
  <r>
    <x v="196"/>
    <n v="2"/>
    <n v="250"/>
    <n v="0"/>
    <n v="108"/>
    <n v="0"/>
    <n v="206"/>
    <n v="0"/>
    <n v="48"/>
    <x v="6"/>
    <x v="28"/>
    <n v="0.432"/>
    <n v="0.23300970873786409"/>
    <n v="142"/>
    <n v="158"/>
    <n v="2"/>
    <n v="0.35511363636363635"/>
    <n v="0.15340909090909091"/>
    <n v="0.29261363636363635"/>
    <n v="6.8181818181818177E-2"/>
    <n v="0.32386363636363635"/>
  </r>
  <r>
    <x v="197"/>
    <n v="3"/>
    <n v="253"/>
    <n v="0"/>
    <n v="108"/>
    <n v="2"/>
    <n v="208"/>
    <n v="0"/>
    <n v="48"/>
    <x v="7"/>
    <x v="28"/>
    <n v="0.4268774703557312"/>
    <n v="0.23076923076923078"/>
    <n v="145"/>
    <n v="160"/>
    <n v="12"/>
    <n v="0.359375"/>
    <n v="0.15340909090909091"/>
    <n v="0.29545454545454547"/>
    <n v="6.8181818181818177E-2"/>
    <n v="0.32741477272727271"/>
  </r>
  <r>
    <x v="198"/>
    <n v="3"/>
    <n v="256"/>
    <n v="0"/>
    <n v="108"/>
    <n v="2"/>
    <n v="210"/>
    <n v="0"/>
    <n v="48"/>
    <x v="7"/>
    <x v="28"/>
    <n v="0.421875"/>
    <n v="0.22857142857142856"/>
    <n v="148"/>
    <n v="162"/>
    <n v="12"/>
    <n v="0.36363636363636365"/>
    <n v="0.15340909090909091"/>
    <n v="0.29829545454545453"/>
    <n v="6.8181818181818177E-2"/>
    <n v="0.33096590909090906"/>
  </r>
  <r>
    <x v="199"/>
    <n v="3"/>
    <n v="259"/>
    <n v="0"/>
    <n v="108"/>
    <n v="3"/>
    <n v="213"/>
    <n v="0"/>
    <n v="48"/>
    <x v="7"/>
    <x v="28"/>
    <n v="0.41698841698841699"/>
    <n v="0.22535211267605634"/>
    <n v="151"/>
    <n v="165"/>
    <n v="12"/>
    <n v="0.36789772727272729"/>
    <n v="0.15340909090909091"/>
    <n v="0.30255681818181818"/>
    <n v="6.8181818181818177E-2"/>
    <n v="0.33522727272727271"/>
  </r>
  <r>
    <x v="200"/>
    <n v="3"/>
    <n v="262"/>
    <n v="0"/>
    <n v="108"/>
    <n v="0"/>
    <n v="213"/>
    <n v="0"/>
    <n v="48"/>
    <x v="7"/>
    <x v="28"/>
    <n v="0.41221374045801529"/>
    <n v="0.22535211267605634"/>
    <n v="154"/>
    <n v="165"/>
    <n v="12"/>
    <n v="0.37215909090909088"/>
    <n v="0.15340909090909091"/>
    <n v="0.30255681818181818"/>
    <n v="6.8181818181818177E-2"/>
    <n v="0.33735795454545453"/>
  </r>
  <r>
    <x v="201"/>
    <n v="0"/>
    <n v="262"/>
    <n v="0"/>
    <n v="108"/>
    <n v="2"/>
    <n v="215"/>
    <n v="0"/>
    <n v="48"/>
    <x v="7"/>
    <x v="28"/>
    <n v="0.41221374045801529"/>
    <n v="0.22325581395348837"/>
    <n v="154"/>
    <n v="167"/>
    <n v="12"/>
    <n v="0.37215909090909088"/>
    <n v="0.15340909090909091"/>
    <n v="0.30539772727272729"/>
    <n v="6.8181818181818177E-2"/>
    <n v="0.33877840909090906"/>
  </r>
  <r>
    <x v="202"/>
    <n v="0"/>
    <n v="262"/>
    <n v="0"/>
    <n v="108"/>
    <n v="3"/>
    <n v="218"/>
    <n v="0"/>
    <n v="48"/>
    <x v="7"/>
    <x v="29"/>
    <n v="0.41221374045801529"/>
    <n v="0.22018348623853212"/>
    <n v="154"/>
    <n v="170"/>
    <n v="15"/>
    <n v="0.37215909090909088"/>
    <n v="0.15340909090909091"/>
    <n v="0.30965909090909088"/>
    <n v="6.8181818181818177E-2"/>
    <n v="0.34090909090909088"/>
  </r>
  <r>
    <x v="203"/>
    <n v="3"/>
    <n v="265"/>
    <n v="0"/>
    <n v="108"/>
    <n v="1"/>
    <n v="219"/>
    <n v="0"/>
    <n v="48"/>
    <x v="7"/>
    <x v="29"/>
    <n v="0.40754716981132078"/>
    <n v="0.21917808219178081"/>
    <n v="157"/>
    <n v="171"/>
    <n v="15"/>
    <n v="0.37642045454545453"/>
    <n v="0.15340909090909091"/>
    <n v="0.31107954545454547"/>
    <n v="6.8181818181818177E-2"/>
    <n v="0.34375"/>
  </r>
  <r>
    <x v="204"/>
    <n v="3"/>
    <n v="268"/>
    <n v="0"/>
    <n v="108"/>
    <n v="1"/>
    <n v="220"/>
    <n v="0"/>
    <n v="48"/>
    <x v="7"/>
    <x v="29"/>
    <n v="0.40298507462686567"/>
    <n v="0.21818181818181817"/>
    <n v="160"/>
    <n v="172"/>
    <n v="15"/>
    <n v="0.38068181818181818"/>
    <n v="0.15340909090909091"/>
    <n v="0.3125"/>
    <n v="6.8181818181818177E-2"/>
    <n v="0.34659090909090906"/>
  </r>
  <r>
    <x v="205"/>
    <n v="3"/>
    <n v="271"/>
    <n v="0"/>
    <n v="108"/>
    <n v="3"/>
    <n v="223"/>
    <n v="0"/>
    <n v="48"/>
    <x v="7"/>
    <x v="29"/>
    <n v="0.39852398523985239"/>
    <n v="0.21524663677130046"/>
    <n v="163"/>
    <n v="175"/>
    <n v="15"/>
    <n v="0.38494318181818182"/>
    <n v="0.15340909090909091"/>
    <n v="0.31676136363636365"/>
    <n v="6.8181818181818177E-2"/>
    <n v="0.35085227272727271"/>
  </r>
  <r>
    <x v="206"/>
    <n v="3"/>
    <n v="274"/>
    <n v="0"/>
    <n v="108"/>
    <n v="2"/>
    <n v="225"/>
    <n v="0"/>
    <n v="48"/>
    <x v="7"/>
    <x v="29"/>
    <n v="0.39416058394160586"/>
    <n v="0.21333333333333335"/>
    <n v="166"/>
    <n v="177"/>
    <n v="15"/>
    <n v="0.38920454545454547"/>
    <n v="0.15340909090909091"/>
    <n v="0.31960227272727271"/>
    <n v="6.8181818181818177E-2"/>
    <n v="0.35440340909090906"/>
  </r>
  <r>
    <x v="207"/>
    <n v="3"/>
    <n v="277"/>
    <n v="0"/>
    <n v="108"/>
    <n v="1"/>
    <n v="226"/>
    <n v="0"/>
    <n v="48"/>
    <x v="7"/>
    <x v="29"/>
    <n v="0.38989169675090252"/>
    <n v="0.21238938053097345"/>
    <n v="169"/>
    <n v="178"/>
    <n v="15"/>
    <n v="0.39346590909090912"/>
    <n v="0.15340909090909091"/>
    <n v="0.32102272727272729"/>
    <n v="6.8181818181818177E-2"/>
    <n v="0.35724431818181823"/>
  </r>
  <r>
    <x v="208"/>
    <n v="0"/>
    <n v="277"/>
    <n v="0"/>
    <n v="108"/>
    <n v="1"/>
    <n v="227"/>
    <n v="0"/>
    <n v="48"/>
    <x v="7"/>
    <x v="29"/>
    <n v="0.38989169675090252"/>
    <n v="0.21145374449339208"/>
    <n v="169"/>
    <n v="179"/>
    <n v="15"/>
    <n v="0.39346590909090912"/>
    <n v="0.15340909090909091"/>
    <n v="0.32244318181818182"/>
    <n v="6.8181818181818177E-2"/>
    <n v="0.35795454545454547"/>
  </r>
  <r>
    <x v="209"/>
    <n v="0"/>
    <n v="277"/>
    <n v="0"/>
    <n v="108"/>
    <n v="4"/>
    <n v="231"/>
    <n v="0"/>
    <n v="48"/>
    <x v="7"/>
    <x v="30"/>
    <n v="0.38989169675090252"/>
    <n v="0.20779220779220781"/>
    <n v="169"/>
    <n v="183"/>
    <n v="6"/>
    <n v="0.39346590909090912"/>
    <n v="0.15340909090909091"/>
    <n v="0.328125"/>
    <n v="6.8181818181818177E-2"/>
    <n v="0.36079545454545459"/>
  </r>
  <r>
    <x v="210"/>
    <n v="3"/>
    <n v="280"/>
    <n v="0"/>
    <n v="108"/>
    <n v="1"/>
    <n v="232"/>
    <n v="0"/>
    <n v="48"/>
    <x v="7"/>
    <x v="30"/>
    <n v="0.38571428571428573"/>
    <n v="0.20689655172413793"/>
    <n v="172"/>
    <n v="184"/>
    <n v="6"/>
    <n v="0.39772727272727271"/>
    <n v="0.15340909090909091"/>
    <n v="0.32954545454545453"/>
    <n v="6.8181818181818177E-2"/>
    <n v="0.36363636363636365"/>
  </r>
  <r>
    <x v="211"/>
    <n v="3"/>
    <n v="283"/>
    <n v="0"/>
    <n v="108"/>
    <n v="1"/>
    <n v="233"/>
    <n v="0"/>
    <n v="48"/>
    <x v="7"/>
    <x v="30"/>
    <n v="0.38162544169611307"/>
    <n v="0.20600858369098712"/>
    <n v="175"/>
    <n v="185"/>
    <n v="6"/>
    <n v="0.40198863636363635"/>
    <n v="0.15340909090909091"/>
    <n v="0.33096590909090912"/>
    <n v="6.8181818181818177E-2"/>
    <n v="0.36647727272727271"/>
  </r>
  <r>
    <x v="212"/>
    <n v="0"/>
    <n v="283"/>
    <n v="0"/>
    <n v="108"/>
    <n v="2"/>
    <n v="235"/>
    <n v="0"/>
    <n v="48"/>
    <x v="7"/>
    <x v="30"/>
    <n v="0.38162544169611307"/>
    <n v="0.20425531914893616"/>
    <n v="175"/>
    <n v="187"/>
    <n v="6"/>
    <n v="0.40198863636363635"/>
    <n v="0.15340909090909091"/>
    <n v="0.33380681818181818"/>
    <n v="6.8181818181818177E-2"/>
    <n v="0.36789772727272729"/>
  </r>
  <r>
    <x v="213"/>
    <n v="0"/>
    <n v="283"/>
    <n v="0"/>
    <n v="108"/>
    <n v="3"/>
    <n v="238"/>
    <n v="0"/>
    <n v="48"/>
    <x v="7"/>
    <x v="30"/>
    <n v="0.38162544169611307"/>
    <n v="0.20168067226890757"/>
    <n v="175"/>
    <n v="190"/>
    <n v="6"/>
    <n v="0.40198863636363635"/>
    <n v="0.15340909090909091"/>
    <n v="0.33806818181818182"/>
    <n v="6.8181818181818177E-2"/>
    <n v="0.37002840909090906"/>
  </r>
  <r>
    <x v="214"/>
    <n v="0"/>
    <n v="283"/>
    <n v="0"/>
    <n v="108"/>
    <n v="1"/>
    <n v="239"/>
    <n v="0"/>
    <n v="48"/>
    <x v="7"/>
    <x v="30"/>
    <n v="0.38162544169611307"/>
    <n v="0.20083682008368201"/>
    <n v="175"/>
    <n v="191"/>
    <n v="6"/>
    <n v="0.40198863636363635"/>
    <n v="0.15340909090909091"/>
    <n v="0.33948863636363635"/>
    <n v="6.8181818181818177E-2"/>
    <n v="0.37073863636363635"/>
  </r>
  <r>
    <x v="215"/>
    <n v="0"/>
    <n v="283"/>
    <n v="0"/>
    <n v="108"/>
    <n v="1"/>
    <n v="240"/>
    <n v="0"/>
    <n v="48"/>
    <x v="7"/>
    <x v="30"/>
    <n v="0.38162544169611307"/>
    <n v="0.2"/>
    <n v="175"/>
    <n v="192"/>
    <n v="6"/>
    <n v="0.40198863636363635"/>
    <n v="0.15340909090909091"/>
    <n v="0.34090909090909088"/>
    <n v="6.8181818181818177E-2"/>
    <n v="0.37144886363636365"/>
  </r>
  <r>
    <x v="216"/>
    <n v="0"/>
    <n v="283"/>
    <n v="0"/>
    <n v="108"/>
    <n v="3"/>
    <n v="243"/>
    <n v="0"/>
    <n v="48"/>
    <x v="7"/>
    <x v="31"/>
    <n v="0.38162544169611307"/>
    <n v="0.19753086419753085"/>
    <n v="175"/>
    <n v="195"/>
    <n v="15"/>
    <n v="0.40198863636363635"/>
    <n v="0.15340909090909091"/>
    <n v="0.34517045454545453"/>
    <n v="6.8181818181818177E-2"/>
    <n v="0.37357954545454541"/>
  </r>
  <r>
    <x v="217"/>
    <n v="3"/>
    <n v="286"/>
    <n v="0"/>
    <n v="108"/>
    <n v="2"/>
    <n v="245"/>
    <n v="0"/>
    <n v="48"/>
    <x v="7"/>
    <x v="31"/>
    <n v="0.3776223776223776"/>
    <n v="0.19591836734693877"/>
    <n v="178"/>
    <n v="197"/>
    <n v="15"/>
    <n v="0.40625"/>
    <n v="0.15340909090909091"/>
    <n v="0.34801136363636365"/>
    <n v="6.8181818181818177E-2"/>
    <n v="0.37713068181818182"/>
  </r>
  <r>
    <x v="218"/>
    <n v="3"/>
    <n v="289"/>
    <n v="0"/>
    <n v="108"/>
    <n v="1"/>
    <n v="246"/>
    <n v="0"/>
    <n v="48"/>
    <x v="7"/>
    <x v="31"/>
    <n v="0.37370242214532873"/>
    <n v="0.1951219512195122"/>
    <n v="181"/>
    <n v="198"/>
    <n v="15"/>
    <n v="0.41051136363636365"/>
    <n v="0.15340909090909091"/>
    <n v="0.34943181818181818"/>
    <n v="6.8181818181818177E-2"/>
    <n v="0.37997159090909094"/>
  </r>
  <r>
    <x v="219"/>
    <n v="3"/>
    <n v="292"/>
    <n v="0"/>
    <n v="108"/>
    <n v="2"/>
    <n v="248"/>
    <n v="0"/>
    <n v="48"/>
    <x v="7"/>
    <x v="31"/>
    <n v="0.36986301369863012"/>
    <n v="0.19354838709677419"/>
    <n v="184"/>
    <n v="200"/>
    <n v="15"/>
    <n v="0.41477272727272729"/>
    <n v="0.15340909090909091"/>
    <n v="0.35227272727272729"/>
    <n v="6.8181818181818177E-2"/>
    <n v="0.38352272727272729"/>
  </r>
  <r>
    <x v="220"/>
    <n v="3"/>
    <n v="295"/>
    <n v="0"/>
    <n v="108"/>
    <n v="3"/>
    <n v="251"/>
    <n v="0"/>
    <n v="48"/>
    <x v="7"/>
    <x v="31"/>
    <n v="0.36610169491525424"/>
    <n v="0.19123505976095617"/>
    <n v="187"/>
    <n v="203"/>
    <n v="15"/>
    <n v="0.41903409090909088"/>
    <n v="0.15340909090909091"/>
    <n v="0.35653409090909088"/>
    <n v="6.8181818181818177E-2"/>
    <n v="0.38778409090909088"/>
  </r>
  <r>
    <x v="221"/>
    <n v="3"/>
    <n v="298"/>
    <n v="0"/>
    <n v="108"/>
    <n v="2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2"/>
    <n v="0"/>
    <n v="298"/>
    <n v="0"/>
    <n v="108"/>
    <n v="0"/>
    <n v="253"/>
    <n v="0"/>
    <n v="48"/>
    <x v="7"/>
    <x v="31"/>
    <n v="0.36241610738255031"/>
    <n v="0.18972332015810275"/>
    <n v="190"/>
    <n v="205"/>
    <n v="15"/>
    <n v="0.42329545454545453"/>
    <n v="0.15340909090909091"/>
    <n v="0.359375"/>
    <n v="6.8181818181818177E-2"/>
    <n v="0.39133522727272729"/>
  </r>
  <r>
    <x v="223"/>
    <n v="0"/>
    <n v="298"/>
    <n v="0"/>
    <n v="108"/>
    <n v="4"/>
    <n v="257"/>
    <n v="0"/>
    <n v="48"/>
    <x v="7"/>
    <x v="32"/>
    <n v="0.36241610738255031"/>
    <n v="0.1867704280155642"/>
    <n v="190"/>
    <n v="209"/>
    <n v="9"/>
    <n v="0.42329545454545453"/>
    <n v="0.15340909090909091"/>
    <n v="0.36505681818181818"/>
    <n v="6.8181818181818177E-2"/>
    <n v="0.39417613636363635"/>
  </r>
  <r>
    <x v="224"/>
    <n v="3"/>
    <n v="301"/>
    <n v="0"/>
    <n v="108"/>
    <n v="1"/>
    <n v="258"/>
    <n v="0"/>
    <n v="48"/>
    <x v="7"/>
    <x v="32"/>
    <n v="0.35880398671096347"/>
    <n v="0.18604651162790697"/>
    <n v="193"/>
    <n v="210"/>
    <n v="9"/>
    <n v="0.42755681818181818"/>
    <n v="0.15340909090909091"/>
    <n v="0.36647727272727271"/>
    <n v="6.8181818181818177E-2"/>
    <n v="0.39701704545454541"/>
  </r>
  <r>
    <x v="225"/>
    <n v="3"/>
    <n v="304"/>
    <n v="0"/>
    <n v="108"/>
    <n v="1"/>
    <n v="259"/>
    <n v="0"/>
    <n v="48"/>
    <x v="7"/>
    <x v="32"/>
    <n v="0.35526315789473684"/>
    <n v="0.18532818532818532"/>
    <n v="196"/>
    <n v="211"/>
    <n v="9"/>
    <n v="0.43181818181818182"/>
    <n v="0.15340909090909091"/>
    <n v="0.36789772727272729"/>
    <n v="6.8181818181818177E-2"/>
    <n v="0.39985795454545459"/>
  </r>
  <r>
    <x v="226"/>
    <n v="3"/>
    <n v="307"/>
    <n v="0"/>
    <n v="108"/>
    <n v="3"/>
    <n v="262"/>
    <n v="0"/>
    <n v="48"/>
    <x v="7"/>
    <x v="32"/>
    <n v="0.3517915309446254"/>
    <n v="0.18320610687022901"/>
    <n v="199"/>
    <n v="214"/>
    <n v="9"/>
    <n v="0.43607954545454547"/>
    <n v="0.15340909090909091"/>
    <n v="0.37215909090909088"/>
    <n v="6.8181818181818177E-2"/>
    <n v="0.40411931818181818"/>
  </r>
  <r>
    <x v="227"/>
    <n v="3"/>
    <n v="310"/>
    <n v="0"/>
    <n v="108"/>
    <n v="3"/>
    <n v="265"/>
    <n v="0"/>
    <n v="48"/>
    <x v="8"/>
    <x v="32"/>
    <n v="0.34838709677419355"/>
    <n v="0.1811320754716981"/>
    <n v="202"/>
    <n v="217"/>
    <n v="6"/>
    <n v="0.44034090909090912"/>
    <n v="0.15340909090909091"/>
    <n v="0.37642045454545453"/>
    <n v="6.8181818181818177E-2"/>
    <n v="0.40838068181818182"/>
  </r>
  <r>
    <x v="228"/>
    <n v="3"/>
    <n v="313"/>
    <n v="0"/>
    <n v="108"/>
    <n v="2"/>
    <n v="267"/>
    <n v="0"/>
    <n v="48"/>
    <x v="8"/>
    <x v="32"/>
    <n v="0.34504792332268369"/>
    <n v="0.1797752808988764"/>
    <n v="205"/>
    <n v="219"/>
    <n v="6"/>
    <n v="0.44460227272727271"/>
    <n v="0.15340909090909091"/>
    <n v="0.37926136363636365"/>
    <n v="6.8181818181818177E-2"/>
    <n v="0.41193181818181818"/>
  </r>
  <r>
    <x v="229"/>
    <n v="0"/>
    <n v="313"/>
    <n v="0"/>
    <n v="108"/>
    <n v="2"/>
    <n v="269"/>
    <n v="0"/>
    <n v="48"/>
    <x v="8"/>
    <x v="32"/>
    <n v="0.34504792332268369"/>
    <n v="0.17843866171003717"/>
    <n v="205"/>
    <n v="221"/>
    <n v="6"/>
    <n v="0.44460227272727271"/>
    <n v="0.15340909090909091"/>
    <n v="0.38210227272727271"/>
    <n v="6.8181818181818177E-2"/>
    <n v="0.41335227272727271"/>
  </r>
  <r>
    <x v="230"/>
    <n v="0"/>
    <n v="313"/>
    <n v="0"/>
    <n v="108"/>
    <n v="2"/>
    <n v="271"/>
    <n v="0"/>
    <n v="48"/>
    <x v="8"/>
    <x v="33"/>
    <n v="0.34504792332268369"/>
    <n v="0.17712177121771217"/>
    <n v="205"/>
    <n v="223"/>
    <n v="15"/>
    <n v="0.44460227272727271"/>
    <n v="0.15340909090909091"/>
    <n v="0.38494318181818182"/>
    <n v="6.8181818181818177E-2"/>
    <n v="0.41477272727272729"/>
  </r>
  <r>
    <x v="231"/>
    <n v="3"/>
    <n v="316"/>
    <n v="0"/>
    <n v="108"/>
    <n v="1"/>
    <n v="272"/>
    <n v="0"/>
    <n v="48"/>
    <x v="8"/>
    <x v="33"/>
    <n v="0.34177215189873417"/>
    <n v="0.17647058823529413"/>
    <n v="208"/>
    <n v="224"/>
    <n v="15"/>
    <n v="0.44886363636363635"/>
    <n v="0.15340909090909091"/>
    <n v="0.38636363636363635"/>
    <n v="6.8181818181818177E-2"/>
    <n v="0.41761363636363635"/>
  </r>
  <r>
    <x v="232"/>
    <n v="3"/>
    <n v="319"/>
    <n v="0"/>
    <n v="108"/>
    <n v="0"/>
    <n v="272"/>
    <n v="0"/>
    <n v="48"/>
    <x v="8"/>
    <x v="33"/>
    <n v="0.33855799373040751"/>
    <n v="0.17647058823529413"/>
    <n v="211"/>
    <n v="224"/>
    <n v="15"/>
    <n v="0.453125"/>
    <n v="0.15340909090909091"/>
    <n v="0.38636363636363635"/>
    <n v="6.8181818181818177E-2"/>
    <n v="0.41974431818181818"/>
  </r>
  <r>
    <x v="233"/>
    <n v="3"/>
    <n v="322"/>
    <n v="0"/>
    <n v="108"/>
    <n v="1"/>
    <n v="273"/>
    <n v="0"/>
    <n v="48"/>
    <x v="8"/>
    <x v="33"/>
    <n v="0.33540372670807456"/>
    <n v="0.17582417582417584"/>
    <n v="214"/>
    <n v="225"/>
    <n v="15"/>
    <n v="0.45738636363636365"/>
    <n v="0.15340909090909091"/>
    <n v="0.38778409090909088"/>
    <n v="6.8181818181818177E-2"/>
    <n v="0.42258522727272729"/>
  </r>
  <r>
    <x v="234"/>
    <n v="3"/>
    <n v="325"/>
    <n v="0"/>
    <n v="108"/>
    <n v="2"/>
    <n v="275"/>
    <n v="0"/>
    <n v="48"/>
    <x v="8"/>
    <x v="33"/>
    <n v="0.3323076923076923"/>
    <n v="0.17454545454545456"/>
    <n v="217"/>
    <n v="227"/>
    <n v="15"/>
    <n v="0.46164772727272729"/>
    <n v="0.15340909090909091"/>
    <n v="0.390625"/>
    <n v="6.8181818181818177E-2"/>
    <n v="0.42613636363636365"/>
  </r>
  <r>
    <x v="235"/>
    <n v="3"/>
    <n v="328"/>
    <n v="0"/>
    <n v="108"/>
    <n v="2"/>
    <n v="277"/>
    <n v="0"/>
    <n v="48"/>
    <x v="8"/>
    <x v="33"/>
    <n v="0.32926829268292684"/>
    <n v="0.17328519855595667"/>
    <n v="220"/>
    <n v="229"/>
    <n v="15"/>
    <n v="0.46590909090909088"/>
    <n v="0.15340909090909091"/>
    <n v="0.39346590909090912"/>
    <n v="6.8181818181818177E-2"/>
    <n v="0.4296875"/>
  </r>
  <r>
    <x v="236"/>
    <n v="0"/>
    <n v="328"/>
    <n v="0"/>
    <n v="108"/>
    <n v="1"/>
    <n v="278"/>
    <n v="0"/>
    <n v="48"/>
    <x v="8"/>
    <x v="33"/>
    <n v="0.32926829268292684"/>
    <n v="0.17266187050359713"/>
    <n v="220"/>
    <n v="230"/>
    <n v="15"/>
    <n v="0.46590909090909088"/>
    <n v="0.15340909090909091"/>
    <n v="0.39488636363636365"/>
    <n v="6.8181818181818177E-2"/>
    <n v="0.43039772727272729"/>
  </r>
  <r>
    <x v="237"/>
    <n v="0"/>
    <n v="328"/>
    <n v="0"/>
    <n v="108"/>
    <n v="3"/>
    <n v="281"/>
    <n v="0"/>
    <n v="48"/>
    <x v="8"/>
    <x v="34"/>
    <n v="0.32926829268292684"/>
    <n v="0.1708185053380783"/>
    <n v="220"/>
    <n v="233"/>
    <n v="15"/>
    <n v="0.46590909090909088"/>
    <n v="0.15340909090909091"/>
    <n v="0.39914772727272729"/>
    <n v="6.8181818181818177E-2"/>
    <n v="0.43252840909090906"/>
  </r>
  <r>
    <x v="238"/>
    <n v="3"/>
    <n v="331"/>
    <n v="0"/>
    <n v="108"/>
    <n v="2"/>
    <n v="283"/>
    <n v="0"/>
    <n v="48"/>
    <x v="8"/>
    <x v="34"/>
    <n v="0.32628398791540786"/>
    <n v="0.16961130742049471"/>
    <n v="223"/>
    <n v="235"/>
    <n v="15"/>
    <n v="0.47017045454545453"/>
    <n v="0.15340909090909091"/>
    <n v="0.40198863636363635"/>
    <n v="6.8181818181818177E-2"/>
    <n v="0.43607954545454541"/>
  </r>
  <r>
    <x v="239"/>
    <n v="3"/>
    <n v="334"/>
    <n v="0"/>
    <n v="108"/>
    <n v="1"/>
    <n v="284"/>
    <n v="0"/>
    <n v="48"/>
    <x v="8"/>
    <x v="34"/>
    <n v="0.32335329341317365"/>
    <n v="0.16901408450704225"/>
    <n v="226"/>
    <n v="236"/>
    <n v="15"/>
    <n v="0.47443181818181818"/>
    <n v="0.15340909090909091"/>
    <n v="0.40340909090909088"/>
    <n v="6.8181818181818177E-2"/>
    <n v="0.43892045454545453"/>
  </r>
  <r>
    <x v="240"/>
    <n v="3"/>
    <n v="337"/>
    <n v="0"/>
    <n v="108"/>
    <n v="3"/>
    <n v="287"/>
    <n v="0"/>
    <n v="48"/>
    <x v="8"/>
    <x v="34"/>
    <n v="0.32047477744807124"/>
    <n v="0.1672473867595819"/>
    <n v="229"/>
    <n v="239"/>
    <n v="15"/>
    <n v="0.47869318181818182"/>
    <n v="0.15340909090909091"/>
    <n v="0.40767045454545453"/>
    <n v="6.8181818181818177E-2"/>
    <n v="0.44318181818181818"/>
  </r>
  <r>
    <x v="241"/>
    <n v="3"/>
    <n v="340"/>
    <n v="0"/>
    <n v="108"/>
    <n v="4"/>
    <n v="291"/>
    <n v="0"/>
    <n v="48"/>
    <x v="8"/>
    <x v="34"/>
    <n v="0.31764705882352939"/>
    <n v="0.16494845360824742"/>
    <n v="232"/>
    <n v="243"/>
    <n v="15"/>
    <n v="0.48295454545454547"/>
    <n v="0.15340909090909091"/>
    <n v="0.41335227272727271"/>
    <n v="6.8181818181818177E-2"/>
    <n v="0.44815340909090906"/>
  </r>
  <r>
    <x v="242"/>
    <n v="3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3"/>
    <n v="0"/>
    <n v="343"/>
    <n v="0"/>
    <n v="108"/>
    <n v="0"/>
    <n v="291"/>
    <n v="0"/>
    <n v="48"/>
    <x v="8"/>
    <x v="34"/>
    <n v="0.31486880466472306"/>
    <n v="0.16494845360824742"/>
    <n v="235"/>
    <n v="243"/>
    <n v="15"/>
    <n v="0.48721590909090912"/>
    <n v="0.15340909090909091"/>
    <n v="0.41335227272727271"/>
    <n v="6.8181818181818177E-2"/>
    <n v="0.45028409090909094"/>
  </r>
  <r>
    <x v="244"/>
    <n v="0"/>
    <n v="343"/>
    <n v="0"/>
    <n v="108"/>
    <n v="2"/>
    <n v="293"/>
    <n v="0"/>
    <n v="48"/>
    <x v="8"/>
    <x v="35"/>
    <n v="0.31486880466472306"/>
    <n v="0.16382252559726962"/>
    <n v="235"/>
    <n v="245"/>
    <n v="15"/>
    <n v="0.48721590909090912"/>
    <n v="0.15340909090909091"/>
    <n v="0.41619318181818182"/>
    <n v="6.8181818181818177E-2"/>
    <n v="0.45170454545454547"/>
  </r>
  <r>
    <x v="245"/>
    <n v="3"/>
    <n v="346"/>
    <n v="0"/>
    <n v="108"/>
    <n v="1"/>
    <n v="294"/>
    <n v="0"/>
    <n v="48"/>
    <x v="8"/>
    <x v="35"/>
    <n v="0.31213872832369943"/>
    <n v="0.16326530612244897"/>
    <n v="238"/>
    <n v="246"/>
    <n v="15"/>
    <n v="0.49147727272727271"/>
    <n v="0.15340909090909091"/>
    <n v="0.41761363636363635"/>
    <n v="6.8181818181818177E-2"/>
    <n v="0.45454545454545453"/>
  </r>
  <r>
    <x v="246"/>
    <n v="3"/>
    <n v="349"/>
    <n v="0"/>
    <n v="108"/>
    <n v="1"/>
    <n v="295"/>
    <n v="0"/>
    <n v="48"/>
    <x v="8"/>
    <x v="35"/>
    <n v="0.30945558739255014"/>
    <n v="0.16271186440677965"/>
    <n v="241"/>
    <n v="247"/>
    <n v="15"/>
    <n v="0.49573863636363635"/>
    <n v="0.15340909090909091"/>
    <n v="0.41903409090909088"/>
    <n v="6.8181818181818177E-2"/>
    <n v="0.45738636363636365"/>
  </r>
  <r>
    <x v="247"/>
    <n v="3"/>
    <n v="352"/>
    <n v="0"/>
    <n v="108"/>
    <n v="3"/>
    <n v="298"/>
    <n v="0"/>
    <n v="48"/>
    <x v="8"/>
    <x v="35"/>
    <n v="0.30681818181818182"/>
    <n v="0.16107382550335569"/>
    <n v="244"/>
    <n v="250"/>
    <n v="15"/>
    <n v="0.5"/>
    <n v="0.15340909090909091"/>
    <n v="0.42329545454545453"/>
    <n v="6.8181818181818177E-2"/>
    <n v="0.46164772727272729"/>
  </r>
  <r>
    <x v="248"/>
    <n v="3"/>
    <n v="355"/>
    <n v="0"/>
    <n v="108"/>
    <n v="3"/>
    <n v="301"/>
    <n v="0"/>
    <n v="48"/>
    <x v="8"/>
    <x v="35"/>
    <n v="0.30422535211267604"/>
    <n v="0.15946843853820597"/>
    <n v="247"/>
    <n v="253"/>
    <n v="15"/>
    <n v="0.50426136363636365"/>
    <n v="0.15340909090909091"/>
    <n v="0.42755681818181818"/>
    <n v="6.8181818181818177E-2"/>
    <n v="0.46590909090909094"/>
  </r>
  <r>
    <x v="249"/>
    <n v="3"/>
    <n v="358"/>
    <n v="0"/>
    <n v="108"/>
    <n v="2"/>
    <n v="303"/>
    <n v="0"/>
    <n v="48"/>
    <x v="8"/>
    <x v="35"/>
    <n v="0.3016759776536313"/>
    <n v="0.15841584158415842"/>
    <n v="250"/>
    <n v="255"/>
    <n v="15"/>
    <n v="0.50852272727272729"/>
    <n v="0.15340909090909091"/>
    <n v="0.43039772727272729"/>
    <n v="6.8181818181818177E-2"/>
    <n v="0.46946022727272729"/>
  </r>
  <r>
    <x v="250"/>
    <n v="0"/>
    <n v="358"/>
    <n v="0"/>
    <n v="108"/>
    <n v="2"/>
    <n v="305"/>
    <n v="0"/>
    <n v="48"/>
    <x v="8"/>
    <x v="35"/>
    <n v="0.3016759776536313"/>
    <n v="0.15737704918032788"/>
    <n v="250"/>
    <n v="257"/>
    <n v="15"/>
    <n v="0.50852272727272729"/>
    <n v="0.15340909090909091"/>
    <n v="0.43323863636363635"/>
    <n v="6.8181818181818177E-2"/>
    <n v="0.47088068181818182"/>
  </r>
  <r>
    <x v="251"/>
    <n v="0"/>
    <n v="358"/>
    <n v="0"/>
    <n v="108"/>
    <n v="2"/>
    <n v="307"/>
    <n v="0"/>
    <n v="48"/>
    <x v="8"/>
    <x v="36"/>
    <n v="0.3016759776536313"/>
    <n v="0.15635179153094461"/>
    <n v="250"/>
    <n v="259"/>
    <n v="15"/>
    <n v="0.50852272727272729"/>
    <n v="0.15340909090909091"/>
    <n v="0.43607954545454547"/>
    <n v="6.8181818181818177E-2"/>
    <n v="0.47230113636363635"/>
  </r>
  <r>
    <x v="252"/>
    <n v="3"/>
    <n v="361"/>
    <n v="0"/>
    <n v="108"/>
    <n v="1"/>
    <n v="308"/>
    <n v="0"/>
    <n v="48"/>
    <x v="8"/>
    <x v="36"/>
    <n v="0.29916897506925205"/>
    <n v="0.15584415584415584"/>
    <n v="253"/>
    <n v="260"/>
    <n v="15"/>
    <n v="0.51278409090909094"/>
    <n v="0.15340909090909091"/>
    <n v="0.4375"/>
    <n v="6.8181818181818177E-2"/>
    <n v="0.47514204545454547"/>
  </r>
  <r>
    <x v="253"/>
    <n v="3"/>
    <n v="364"/>
    <n v="0"/>
    <n v="108"/>
    <n v="2"/>
    <n v="310"/>
    <n v="0"/>
    <n v="48"/>
    <x v="8"/>
    <x v="36"/>
    <n v="0.2967032967032967"/>
    <n v="0.15483870967741936"/>
    <n v="256"/>
    <n v="262"/>
    <n v="15"/>
    <n v="0.51704545454545459"/>
    <n v="0.15340909090909091"/>
    <n v="0.44034090909090912"/>
    <n v="6.8181818181818177E-2"/>
    <n v="0.47869318181818188"/>
  </r>
  <r>
    <x v="254"/>
    <n v="3"/>
    <n v="367"/>
    <n v="0"/>
    <n v="108"/>
    <n v="3"/>
    <n v="313"/>
    <n v="0"/>
    <n v="48"/>
    <x v="8"/>
    <x v="36"/>
    <n v="0.29427792915531337"/>
    <n v="0.15335463258785942"/>
    <n v="259"/>
    <n v="265"/>
    <n v="15"/>
    <n v="0.52130681818181823"/>
    <n v="0.15340909090909091"/>
    <n v="0.44460227272727271"/>
    <n v="6.8181818181818177E-2"/>
    <n v="0.48295454545454547"/>
  </r>
  <r>
    <x v="255"/>
    <n v="3"/>
    <n v="370"/>
    <n v="0"/>
    <n v="108"/>
    <n v="3"/>
    <n v="316"/>
    <n v="0"/>
    <n v="48"/>
    <x v="8"/>
    <x v="36"/>
    <n v="0.29189189189189191"/>
    <n v="0.15189873417721519"/>
    <n v="262"/>
    <n v="268"/>
    <n v="15"/>
    <n v="0.52556818181818177"/>
    <n v="0.15340909090909091"/>
    <n v="0.44886363636363635"/>
    <n v="6.8181818181818177E-2"/>
    <n v="0.48721590909090906"/>
  </r>
  <r>
    <x v="256"/>
    <n v="3"/>
    <n v="373"/>
    <n v="0"/>
    <n v="108"/>
    <n v="2"/>
    <n v="318"/>
    <n v="0"/>
    <n v="48"/>
    <x v="8"/>
    <x v="36"/>
    <n v="0.289544235924933"/>
    <n v="0.15094339622641509"/>
    <n v="265"/>
    <n v="270"/>
    <n v="15"/>
    <n v="0.52982954545454541"/>
    <n v="0.15340909090909091"/>
    <n v="0.45170454545454547"/>
    <n v="6.8181818181818177E-2"/>
    <n v="0.49076704545454541"/>
  </r>
  <r>
    <x v="257"/>
    <n v="0"/>
    <n v="373"/>
    <n v="0"/>
    <n v="108"/>
    <n v="1"/>
    <n v="319"/>
    <n v="0"/>
    <n v="48"/>
    <x v="8"/>
    <x v="36"/>
    <n v="0.289544235924933"/>
    <n v="0.15047021943573669"/>
    <n v="265"/>
    <n v="271"/>
    <n v="15"/>
    <n v="0.52982954545454541"/>
    <n v="0.15340909090909091"/>
    <n v="0.453125"/>
    <n v="6.8181818181818177E-2"/>
    <n v="0.49147727272727271"/>
  </r>
  <r>
    <x v="258"/>
    <n v="0"/>
    <n v="373"/>
    <n v="0"/>
    <n v="108"/>
    <n v="2"/>
    <n v="321"/>
    <n v="0"/>
    <n v="48"/>
    <x v="9"/>
    <x v="37"/>
    <n v="0.289544235924933"/>
    <n v="0.14953271028037382"/>
    <n v="265"/>
    <n v="273"/>
    <n v="15"/>
    <n v="0.52982954545454541"/>
    <n v="0.15340909090909091"/>
    <n v="0.45596590909090912"/>
    <n v="6.8181818181818177E-2"/>
    <n v="0.49289772727272729"/>
  </r>
  <r>
    <x v="259"/>
    <n v="3"/>
    <n v="376"/>
    <n v="0"/>
    <n v="108"/>
    <n v="2"/>
    <n v="323"/>
    <n v="0"/>
    <n v="48"/>
    <x v="9"/>
    <x v="37"/>
    <n v="0.28723404255319152"/>
    <n v="0.14860681114551083"/>
    <n v="268"/>
    <n v="275"/>
    <n v="15"/>
    <n v="0.53409090909090906"/>
    <n v="0.15340909090909091"/>
    <n v="0.45880681818181818"/>
    <n v="6.8181818181818177E-2"/>
    <n v="0.49644886363636365"/>
  </r>
  <r>
    <x v="260"/>
    <n v="3"/>
    <n v="379"/>
    <n v="0"/>
    <n v="108"/>
    <n v="2"/>
    <n v="325"/>
    <n v="0"/>
    <n v="48"/>
    <x v="9"/>
    <x v="37"/>
    <n v="0.28496042216358841"/>
    <n v="0.14769230769230771"/>
    <n v="271"/>
    <n v="277"/>
    <n v="15"/>
    <n v="0.53835227272727271"/>
    <n v="0.15340909090909091"/>
    <n v="0.46164772727272729"/>
    <n v="6.8181818181818177E-2"/>
    <n v="0.5"/>
  </r>
  <r>
    <x v="261"/>
    <n v="3"/>
    <n v="382"/>
    <n v="0"/>
    <n v="108"/>
    <n v="3"/>
    <n v="328"/>
    <n v="0"/>
    <n v="48"/>
    <x v="9"/>
    <x v="37"/>
    <n v="0.28272251308900526"/>
    <n v="0.14634146341463414"/>
    <n v="274"/>
    <n v="280"/>
    <n v="15"/>
    <n v="0.54261363636363635"/>
    <n v="0.15340909090909091"/>
    <n v="0.46590909090909088"/>
    <n v="6.8181818181818177E-2"/>
    <n v="0.50426136363636365"/>
  </r>
  <r>
    <x v="262"/>
    <n v="3"/>
    <n v="385"/>
    <n v="0"/>
    <n v="108"/>
    <n v="3"/>
    <n v="331"/>
    <n v="0"/>
    <n v="48"/>
    <x v="9"/>
    <x v="37"/>
    <n v="0.2805194805194805"/>
    <n v="0.14501510574018128"/>
    <n v="277"/>
    <n v="283"/>
    <n v="15"/>
    <n v="0.546875"/>
    <n v="0.15340909090909091"/>
    <n v="0.47017045454545453"/>
    <n v="6.8181818181818177E-2"/>
    <n v="0.50852272727272729"/>
  </r>
  <r>
    <x v="263"/>
    <n v="3"/>
    <n v="388"/>
    <n v="0"/>
    <n v="108"/>
    <n v="1"/>
    <n v="332"/>
    <n v="0"/>
    <n v="48"/>
    <x v="9"/>
    <x v="37"/>
    <n v="0.27835051546391754"/>
    <n v="0.14457831325301204"/>
    <n v="280"/>
    <n v="284"/>
    <n v="15"/>
    <n v="0.55113636363636365"/>
    <n v="0.15340909090909091"/>
    <n v="0.47159090909090912"/>
    <n v="6.8181818181818177E-2"/>
    <n v="0.51136363636363635"/>
  </r>
  <r>
    <x v="264"/>
    <n v="0"/>
    <n v="388"/>
    <n v="0"/>
    <n v="108"/>
    <n v="1"/>
    <n v="333"/>
    <n v="0"/>
    <n v="48"/>
    <x v="9"/>
    <x v="37"/>
    <n v="0.27835051546391754"/>
    <n v="0.14414414414414414"/>
    <n v="280"/>
    <n v="285"/>
    <n v="15"/>
    <n v="0.55113636363636365"/>
    <n v="0.15340909090909091"/>
    <n v="0.47301136363636365"/>
    <n v="6.8181818181818177E-2"/>
    <n v="0.51207386363636365"/>
  </r>
  <r>
    <x v="265"/>
    <n v="0"/>
    <n v="388"/>
    <n v="0"/>
    <n v="108"/>
    <n v="4"/>
    <n v="337"/>
    <n v="0"/>
    <n v="48"/>
    <x v="9"/>
    <x v="38"/>
    <n v="0.27835051546391754"/>
    <n v="0.14243323442136499"/>
    <n v="280"/>
    <n v="289"/>
    <n v="15"/>
    <n v="0.55113636363636365"/>
    <n v="0.15340909090909091"/>
    <n v="0.47869318181818182"/>
    <n v="6.8181818181818177E-2"/>
    <n v="0.51491477272727271"/>
  </r>
  <r>
    <x v="266"/>
    <n v="3"/>
    <n v="391"/>
    <n v="0"/>
    <n v="108"/>
    <n v="2"/>
    <n v="339"/>
    <n v="0"/>
    <n v="48"/>
    <x v="9"/>
    <x v="38"/>
    <n v="0.27621483375959077"/>
    <n v="0.1415929203539823"/>
    <n v="283"/>
    <n v="291"/>
    <n v="15"/>
    <n v="0.55539772727272729"/>
    <n v="0.15340909090909091"/>
    <n v="0.48153409090909088"/>
    <n v="6.8181818181818177E-2"/>
    <n v="0.51846590909090906"/>
  </r>
  <r>
    <x v="267"/>
    <n v="3"/>
    <n v="394"/>
    <n v="0"/>
    <n v="108"/>
    <n v="1"/>
    <n v="340"/>
    <n v="0"/>
    <n v="48"/>
    <x v="9"/>
    <x v="38"/>
    <n v="0.27411167512690354"/>
    <n v="0.14117647058823529"/>
    <n v="286"/>
    <n v="292"/>
    <n v="15"/>
    <n v="0.55965909090909094"/>
    <n v="0.15340909090909091"/>
    <n v="0.48295454545454547"/>
    <n v="6.8181818181818177E-2"/>
    <n v="0.52130681818181823"/>
  </r>
  <r>
    <x v="268"/>
    <n v="3"/>
    <n v="397"/>
    <n v="0"/>
    <n v="108"/>
    <n v="3"/>
    <n v="343"/>
    <n v="0"/>
    <n v="48"/>
    <x v="9"/>
    <x v="38"/>
    <n v="0.27204030226700254"/>
    <n v="0.13994169096209913"/>
    <n v="289"/>
    <n v="295"/>
    <n v="15"/>
    <n v="0.56392045454545459"/>
    <n v="0.15340909090909091"/>
    <n v="0.48721590909090912"/>
    <n v="6.8181818181818177E-2"/>
    <n v="0.52556818181818188"/>
  </r>
  <r>
    <x v="269"/>
    <n v="3"/>
    <n v="400"/>
    <n v="0"/>
    <n v="108"/>
    <n v="3"/>
    <n v="346"/>
    <n v="0"/>
    <n v="48"/>
    <x v="9"/>
    <x v="38"/>
    <n v="0.27"/>
    <n v="0.13872832369942195"/>
    <n v="292"/>
    <n v="298"/>
    <n v="15"/>
    <n v="0.56818181818181823"/>
    <n v="0.15340909090909091"/>
    <n v="0.49147727272727271"/>
    <n v="6.8181818181818177E-2"/>
    <n v="0.52982954545454541"/>
  </r>
  <r>
    <x v="270"/>
    <n v="3"/>
    <n v="403"/>
    <n v="0"/>
    <n v="108"/>
    <n v="1"/>
    <n v="347"/>
    <n v="0"/>
    <n v="48"/>
    <x v="9"/>
    <x v="38"/>
    <n v="0.26799007444168732"/>
    <n v="0.13832853025936601"/>
    <n v="295"/>
    <n v="299"/>
    <n v="15"/>
    <n v="0.57244318181818177"/>
    <n v="0.15340909090909091"/>
    <n v="0.49289772727272729"/>
    <n v="6.8181818181818177E-2"/>
    <n v="0.53267045454545459"/>
  </r>
  <r>
    <x v="271"/>
    <n v="0"/>
    <n v="403"/>
    <n v="0"/>
    <n v="108"/>
    <n v="2"/>
    <n v="349"/>
    <n v="0"/>
    <n v="48"/>
    <x v="9"/>
    <x v="38"/>
    <n v="0.26799007444168732"/>
    <n v="0.13753581661891118"/>
    <n v="295"/>
    <n v="301"/>
    <n v="15"/>
    <n v="0.57244318181818177"/>
    <n v="0.15340909090909091"/>
    <n v="0.49573863636363635"/>
    <n v="6.8181818181818177E-2"/>
    <n v="0.53409090909090906"/>
  </r>
  <r>
    <x v="272"/>
    <n v="0"/>
    <n v="403"/>
    <n v="0"/>
    <n v="108"/>
    <n v="4"/>
    <n v="353"/>
    <n v="0"/>
    <n v="48"/>
    <x v="9"/>
    <x v="39"/>
    <n v="0.26799007444168732"/>
    <n v="0.1359773371104816"/>
    <n v="295"/>
    <n v="305"/>
    <n v="15"/>
    <n v="0.57244318181818177"/>
    <n v="0.15340909090909091"/>
    <n v="0.50142045454545459"/>
    <n v="6.8181818181818177E-2"/>
    <n v="0.53693181818181812"/>
  </r>
  <r>
    <x v="273"/>
    <n v="3"/>
    <n v="406"/>
    <n v="0"/>
    <n v="108"/>
    <n v="1"/>
    <n v="354"/>
    <n v="0"/>
    <n v="48"/>
    <x v="9"/>
    <x v="39"/>
    <n v="0.26600985221674878"/>
    <n v="0.13559322033898305"/>
    <n v="298"/>
    <n v="306"/>
    <n v="15"/>
    <n v="0.57670454545454541"/>
    <n v="0.15340909090909091"/>
    <n v="0.50284090909090906"/>
    <n v="6.8181818181818177E-2"/>
    <n v="0.53977272727272729"/>
  </r>
  <r>
    <x v="274"/>
    <n v="3"/>
    <n v="409"/>
    <n v="0"/>
    <n v="108"/>
    <n v="1"/>
    <n v="355"/>
    <n v="0"/>
    <n v="48"/>
    <x v="9"/>
    <x v="39"/>
    <n v="0.26405867970660146"/>
    <n v="0.13521126760563379"/>
    <n v="301"/>
    <n v="307"/>
    <n v="15"/>
    <n v="0.58096590909090906"/>
    <n v="0.15340909090909091"/>
    <n v="0.50426136363636365"/>
    <n v="6.8181818181818177E-2"/>
    <n v="0.54261363636363635"/>
  </r>
  <r>
    <x v="275"/>
    <n v="3"/>
    <n v="412"/>
    <n v="0"/>
    <n v="108"/>
    <n v="3"/>
    <n v="358"/>
    <n v="0"/>
    <n v="48"/>
    <x v="9"/>
    <x v="39"/>
    <n v="0.26213592233009708"/>
    <n v="0.13407821229050279"/>
    <n v="304"/>
    <n v="310"/>
    <n v="15"/>
    <n v="0.58522727272727271"/>
    <n v="0.15340909090909091"/>
    <n v="0.50852272727272729"/>
    <n v="6.8181818181818177E-2"/>
    <n v="0.546875"/>
  </r>
  <r>
    <x v="276"/>
    <n v="3"/>
    <n v="415"/>
    <n v="0"/>
    <n v="108"/>
    <n v="3"/>
    <n v="361"/>
    <n v="0"/>
    <n v="48"/>
    <x v="9"/>
    <x v="39"/>
    <n v="0.26024096385542167"/>
    <n v="0.1329639889196676"/>
    <n v="307"/>
    <n v="313"/>
    <n v="15"/>
    <n v="0.58948863636363635"/>
    <n v="0.15340909090909091"/>
    <n v="0.51278409090909094"/>
    <n v="6.8181818181818177E-2"/>
    <n v="0.55113636363636365"/>
  </r>
  <r>
    <x v="277"/>
    <n v="3"/>
    <n v="418"/>
    <n v="0"/>
    <n v="108"/>
    <n v="2"/>
    <n v="363"/>
    <n v="0"/>
    <n v="48"/>
    <x v="9"/>
    <x v="39"/>
    <n v="0.25837320574162681"/>
    <n v="0.13223140495867769"/>
    <n v="310"/>
    <n v="315"/>
    <n v="15"/>
    <n v="0.59375"/>
    <n v="0.15340909090909091"/>
    <n v="0.515625"/>
    <n v="6.8181818181818177E-2"/>
    <n v="0.5546875"/>
  </r>
  <r>
    <x v="278"/>
    <n v="0"/>
    <n v="418"/>
    <n v="0"/>
    <n v="108"/>
    <n v="2"/>
    <n v="365"/>
    <n v="0"/>
    <n v="48"/>
    <x v="9"/>
    <x v="39"/>
    <n v="0.25837320574162681"/>
    <n v="0.13150684931506848"/>
    <n v="310"/>
    <n v="317"/>
    <n v="15"/>
    <n v="0.59375"/>
    <n v="0.15340909090909091"/>
    <n v="0.51846590909090906"/>
    <n v="6.8181818181818177E-2"/>
    <n v="0.55610795454545459"/>
  </r>
  <r>
    <x v="279"/>
    <n v="0"/>
    <n v="418"/>
    <n v="0"/>
    <n v="108"/>
    <n v="2"/>
    <n v="367"/>
    <n v="0"/>
    <n v="48"/>
    <x v="9"/>
    <x v="40"/>
    <n v="0.25837320574162681"/>
    <n v="0.13079019073569481"/>
    <n v="310"/>
    <n v="319"/>
    <n v="15"/>
    <n v="0.59375"/>
    <n v="0.15340909090909091"/>
    <n v="0.52130681818181823"/>
    <n v="6.8181818181818177E-2"/>
    <n v="0.55752840909090917"/>
  </r>
  <r>
    <x v="280"/>
    <n v="3"/>
    <n v="421"/>
    <n v="0"/>
    <n v="108"/>
    <n v="1"/>
    <n v="368"/>
    <n v="0"/>
    <n v="48"/>
    <x v="9"/>
    <x v="40"/>
    <n v="0.25653206650831356"/>
    <n v="0.13043478260869565"/>
    <n v="313"/>
    <n v="320"/>
    <n v="15"/>
    <n v="0.59801136363636365"/>
    <n v="0.15340909090909091"/>
    <n v="0.52272727272727271"/>
    <n v="6.8181818181818177E-2"/>
    <n v="0.56036931818181812"/>
  </r>
  <r>
    <x v="281"/>
    <n v="3"/>
    <n v="424"/>
    <n v="0"/>
    <n v="108"/>
    <n v="2"/>
    <n v="370"/>
    <n v="0"/>
    <n v="48"/>
    <x v="9"/>
    <x v="40"/>
    <n v="0.25471698113207547"/>
    <n v="0.12972972972972974"/>
    <n v="316"/>
    <n v="322"/>
    <n v="15"/>
    <n v="0.60227272727272729"/>
    <n v="0.15340909090909091"/>
    <n v="0.52556818181818177"/>
    <n v="6.8181818181818177E-2"/>
    <n v="0.56392045454545459"/>
  </r>
  <r>
    <x v="282"/>
    <n v="3"/>
    <n v="427"/>
    <n v="0"/>
    <n v="108"/>
    <n v="3"/>
    <n v="373"/>
    <n v="0"/>
    <n v="48"/>
    <x v="9"/>
    <x v="40"/>
    <n v="0.25292740046838408"/>
    <n v="0.12868632707774799"/>
    <n v="319"/>
    <n v="325"/>
    <n v="15"/>
    <n v="0.60653409090909094"/>
    <n v="0.15340909090909091"/>
    <n v="0.52982954545454541"/>
    <n v="6.8181818181818177E-2"/>
    <n v="0.56818181818181812"/>
  </r>
  <r>
    <x v="283"/>
    <n v="3"/>
    <n v="430"/>
    <n v="0"/>
    <n v="108"/>
    <n v="3"/>
    <n v="376"/>
    <n v="0"/>
    <n v="48"/>
    <x v="9"/>
    <x v="40"/>
    <n v="0.25116279069767444"/>
    <n v="0.1276595744680851"/>
    <n v="322"/>
    <n v="328"/>
    <n v="15"/>
    <n v="0.61079545454545459"/>
    <n v="0.15340909090909091"/>
    <n v="0.53409090909090906"/>
    <n v="6.8181818181818177E-2"/>
    <n v="0.57244318181818188"/>
  </r>
  <r>
    <x v="284"/>
    <n v="3"/>
    <n v="433"/>
    <n v="0"/>
    <n v="108"/>
    <n v="2"/>
    <n v="378"/>
    <n v="0"/>
    <n v="48"/>
    <x v="9"/>
    <x v="40"/>
    <n v="0.24942263279445728"/>
    <n v="0.12698412698412698"/>
    <n v="325"/>
    <n v="330"/>
    <n v="15"/>
    <n v="0.61505681818181823"/>
    <n v="0.15340909090909091"/>
    <n v="0.53693181818181823"/>
    <n v="6.8181818181818177E-2"/>
    <n v="0.57599431818181823"/>
  </r>
  <r>
    <x v="285"/>
    <n v="0"/>
    <n v="433"/>
    <n v="0"/>
    <n v="108"/>
    <n v="1"/>
    <n v="379"/>
    <n v="0"/>
    <n v="48"/>
    <x v="9"/>
    <x v="40"/>
    <n v="0.24942263279445728"/>
    <n v="0.12664907651715041"/>
    <n v="325"/>
    <n v="331"/>
    <n v="15"/>
    <n v="0.61505681818181823"/>
    <n v="0.15340909090909091"/>
    <n v="0.53835227272727271"/>
    <n v="6.8181818181818177E-2"/>
    <n v="0.57670454545454541"/>
  </r>
  <r>
    <x v="286"/>
    <n v="0"/>
    <n v="433"/>
    <n v="0"/>
    <n v="108"/>
    <n v="2"/>
    <n v="381"/>
    <n v="0"/>
    <n v="48"/>
    <x v="9"/>
    <x v="41"/>
    <n v="0.24942263279445728"/>
    <n v="0.12598425196850394"/>
    <n v="325"/>
    <n v="333"/>
    <n v="3"/>
    <n v="0.61505681818181823"/>
    <n v="0.15340909090909091"/>
    <n v="0.54119318181818177"/>
    <n v="6.8181818181818177E-2"/>
    <n v="0.578125"/>
  </r>
  <r>
    <x v="287"/>
    <n v="3"/>
    <n v="436"/>
    <n v="0"/>
    <n v="108"/>
    <n v="2"/>
    <n v="383"/>
    <n v="0"/>
    <n v="48"/>
    <x v="9"/>
    <x v="41"/>
    <n v="0.24770642201834864"/>
    <n v="0.12532637075718014"/>
    <n v="328"/>
    <n v="335"/>
    <n v="3"/>
    <n v="0.61931818181818177"/>
    <n v="0.15340909090909091"/>
    <n v="0.54403409090909094"/>
    <n v="6.8181818181818177E-2"/>
    <n v="0.58167613636363635"/>
  </r>
  <r>
    <x v="288"/>
    <n v="3"/>
    <n v="439"/>
    <n v="0"/>
    <n v="108"/>
    <n v="2"/>
    <n v="385"/>
    <n v="0"/>
    <n v="48"/>
    <x v="10"/>
    <x v="41"/>
    <n v="0.24601366742596811"/>
    <n v="0.12467532467532468"/>
    <n v="331"/>
    <n v="337"/>
    <n v="12"/>
    <n v="0.62357954545454541"/>
    <n v="0.15340909090909091"/>
    <n v="0.546875"/>
    <n v="6.8181818181818177E-2"/>
    <n v="0.58522727272727271"/>
  </r>
  <r>
    <x v="289"/>
    <n v="3"/>
    <n v="442"/>
    <n v="0"/>
    <n v="108"/>
    <n v="3"/>
    <n v="388"/>
    <n v="0"/>
    <n v="48"/>
    <x v="10"/>
    <x v="41"/>
    <n v="0.24434389140271492"/>
    <n v="0.12371134020618557"/>
    <n v="334"/>
    <n v="340"/>
    <n v="12"/>
    <n v="0.62784090909090906"/>
    <n v="0.15340909090909091"/>
    <n v="0.55113636363636365"/>
    <n v="6.8181818181818177E-2"/>
    <n v="0.58948863636363635"/>
  </r>
  <r>
    <x v="290"/>
    <n v="3"/>
    <n v="445"/>
    <n v="0"/>
    <n v="108"/>
    <n v="3"/>
    <n v="391"/>
    <n v="0"/>
    <n v="48"/>
    <x v="10"/>
    <x v="41"/>
    <n v="0.24269662921348314"/>
    <n v="0.12276214833759591"/>
    <n v="337"/>
    <n v="343"/>
    <n v="12"/>
    <n v="0.63210227272727271"/>
    <n v="0.15340909090909091"/>
    <n v="0.55539772727272729"/>
    <n v="6.8181818181818177E-2"/>
    <n v="0.59375"/>
  </r>
  <r>
    <x v="291"/>
    <n v="3"/>
    <n v="448"/>
    <n v="0"/>
    <n v="108"/>
    <n v="1"/>
    <n v="392"/>
    <n v="0"/>
    <n v="48"/>
    <x v="10"/>
    <x v="41"/>
    <n v="0.24107142857142858"/>
    <n v="0.12244897959183673"/>
    <n v="340"/>
    <n v="344"/>
    <n v="12"/>
    <n v="0.63636363636363635"/>
    <n v="0.15340909090909091"/>
    <n v="0.55681818181818177"/>
    <n v="6.8181818181818177E-2"/>
    <n v="0.59659090909090906"/>
  </r>
  <r>
    <x v="292"/>
    <n v="0"/>
    <n v="448"/>
    <n v="0"/>
    <n v="108"/>
    <n v="1"/>
    <n v="393"/>
    <n v="0"/>
    <n v="48"/>
    <x v="10"/>
    <x v="41"/>
    <n v="0.24107142857142858"/>
    <n v="0.12213740458015267"/>
    <n v="340"/>
    <n v="345"/>
    <n v="12"/>
    <n v="0.63636363636363635"/>
    <n v="0.15340909090909091"/>
    <n v="0.55823863636363635"/>
    <n v="6.8181818181818177E-2"/>
    <n v="0.59730113636363635"/>
  </r>
  <r>
    <x v="293"/>
    <n v="0"/>
    <n v="448"/>
    <n v="0"/>
    <n v="108"/>
    <n v="4"/>
    <n v="397"/>
    <n v="0"/>
    <n v="48"/>
    <x v="10"/>
    <x v="42"/>
    <n v="0.24107142857142858"/>
    <n v="0.12090680100755667"/>
    <n v="340"/>
    <n v="349"/>
    <n v="12"/>
    <n v="0.63636363636363635"/>
    <n v="0.15340909090909091"/>
    <n v="0.56392045454545459"/>
    <n v="6.8181818181818177E-2"/>
    <n v="0.60014204545454541"/>
  </r>
  <r>
    <x v="294"/>
    <n v="3"/>
    <n v="451"/>
    <n v="0"/>
    <n v="108"/>
    <n v="2"/>
    <n v="399"/>
    <n v="0"/>
    <n v="48"/>
    <x v="10"/>
    <x v="42"/>
    <n v="0.23946784922394679"/>
    <n v="0.12030075187969924"/>
    <n v="343"/>
    <n v="351"/>
    <n v="12"/>
    <n v="0.640625"/>
    <n v="0.15340909090909091"/>
    <n v="0.56676136363636365"/>
    <n v="6.8181818181818177E-2"/>
    <n v="0.60369318181818188"/>
  </r>
  <r>
    <x v="295"/>
    <n v="0"/>
    <n v="451"/>
    <n v="0"/>
    <n v="108"/>
    <n v="1"/>
    <n v="400"/>
    <n v="0"/>
    <n v="48"/>
    <x v="10"/>
    <x v="42"/>
    <n v="0.23946784922394679"/>
    <n v="0.12"/>
    <n v="343"/>
    <n v="352"/>
    <n v="12"/>
    <n v="0.640625"/>
    <n v="0.15340909090909091"/>
    <n v="0.56818181818181823"/>
    <n v="6.8181818181818177E-2"/>
    <n v="0.60440340909090917"/>
  </r>
  <r>
    <x v="296"/>
    <n v="3"/>
    <n v="454"/>
    <n v="0"/>
    <n v="108"/>
    <n v="3"/>
    <n v="403"/>
    <n v="0"/>
    <n v="48"/>
    <x v="10"/>
    <x v="42"/>
    <n v="0.23788546255506607"/>
    <n v="0.11910669975186104"/>
    <n v="346"/>
    <n v="355"/>
    <n v="12"/>
    <n v="0.64488636363636365"/>
    <n v="0.15340909090909091"/>
    <n v="0.57244318181818177"/>
    <n v="6.8181818181818177E-2"/>
    <n v="0.60866477272727271"/>
  </r>
  <r>
    <x v="297"/>
    <n v="3"/>
    <n v="457"/>
    <n v="0"/>
    <n v="108"/>
    <n v="3"/>
    <n v="406"/>
    <n v="0"/>
    <n v="48"/>
    <x v="10"/>
    <x v="42"/>
    <n v="0.23632385120350111"/>
    <n v="0.11822660098522167"/>
    <n v="349"/>
    <n v="358"/>
    <n v="12"/>
    <n v="0.64914772727272729"/>
    <n v="0.15340909090909091"/>
    <n v="0.57670454545454541"/>
    <n v="6.8181818181818177E-2"/>
    <n v="0.61292613636363635"/>
  </r>
  <r>
    <x v="298"/>
    <n v="3"/>
    <n v="460"/>
    <n v="0"/>
    <n v="108"/>
    <n v="1"/>
    <n v="407"/>
    <n v="0"/>
    <n v="48"/>
    <x v="10"/>
    <x v="42"/>
    <n v="0.23478260869565218"/>
    <n v="0.11793611793611794"/>
    <n v="352"/>
    <n v="359"/>
    <n v="12"/>
    <n v="0.65340909090909094"/>
    <n v="0.15340909090909091"/>
    <n v="0.578125"/>
    <n v="6.8181818181818177E-2"/>
    <n v="0.61576704545454541"/>
  </r>
  <r>
    <x v="299"/>
    <n v="0"/>
    <n v="460"/>
    <n v="0"/>
    <n v="108"/>
    <n v="2"/>
    <n v="409"/>
    <n v="0"/>
    <n v="48"/>
    <x v="10"/>
    <x v="42"/>
    <n v="0.23478260869565218"/>
    <n v="0.11735941320293398"/>
    <n v="352"/>
    <n v="361"/>
    <n v="12"/>
    <n v="0.65340909090909094"/>
    <n v="0.15340909090909091"/>
    <n v="0.58096590909090906"/>
    <n v="6.8181818181818177E-2"/>
    <n v="0.6171875"/>
  </r>
  <r>
    <x v="300"/>
    <n v="0"/>
    <n v="460"/>
    <n v="0"/>
    <n v="108"/>
    <n v="4"/>
    <n v="413"/>
    <n v="0"/>
    <n v="48"/>
    <x v="10"/>
    <x v="43"/>
    <n v="0.23478260869565218"/>
    <n v="0.11622276029055691"/>
    <n v="352"/>
    <n v="365"/>
    <n v="15"/>
    <n v="0.65340909090909094"/>
    <n v="0.15340909090909091"/>
    <n v="0.58664772727272729"/>
    <n v="6.8181818181818177E-2"/>
    <n v="0.62002840909090917"/>
  </r>
  <r>
    <x v="301"/>
    <n v="3"/>
    <n v="463"/>
    <n v="0"/>
    <n v="108"/>
    <n v="1"/>
    <n v="414"/>
    <n v="0"/>
    <n v="48"/>
    <x v="10"/>
    <x v="43"/>
    <n v="0.23326133909287258"/>
    <n v="0.11594202898550725"/>
    <n v="355"/>
    <n v="366"/>
    <n v="15"/>
    <n v="0.65767045454545459"/>
    <n v="0.15340909090909091"/>
    <n v="0.58806818181818177"/>
    <n v="6.8181818181818177E-2"/>
    <n v="0.62286931818181812"/>
  </r>
  <r>
    <x v="302"/>
    <n v="3"/>
    <n v="466"/>
    <n v="0"/>
    <n v="108"/>
    <n v="1"/>
    <n v="415"/>
    <n v="0"/>
    <n v="48"/>
    <x v="10"/>
    <x v="43"/>
    <n v="0.23175965665236051"/>
    <n v="0.11566265060240964"/>
    <n v="358"/>
    <n v="367"/>
    <n v="15"/>
    <n v="0.66193181818181823"/>
    <n v="0.15340909090909091"/>
    <n v="0.58948863636363635"/>
    <n v="6.8181818181818177E-2"/>
    <n v="0.62571022727272729"/>
  </r>
  <r>
    <x v="303"/>
    <n v="3"/>
    <n v="469"/>
    <n v="0"/>
    <n v="108"/>
    <n v="3"/>
    <n v="418"/>
    <n v="0"/>
    <n v="48"/>
    <x v="10"/>
    <x v="43"/>
    <n v="0.2302771855010661"/>
    <n v="0.11483253588516747"/>
    <n v="361"/>
    <n v="370"/>
    <n v="15"/>
    <n v="0.66619318181818177"/>
    <n v="0.15340909090909091"/>
    <n v="0.59375"/>
    <n v="6.8181818181818177E-2"/>
    <n v="0.62997159090909083"/>
  </r>
  <r>
    <x v="304"/>
    <n v="3"/>
    <n v="472"/>
    <n v="0"/>
    <n v="108"/>
    <n v="3"/>
    <n v="421"/>
    <n v="0"/>
    <n v="48"/>
    <x v="10"/>
    <x v="43"/>
    <n v="0.2288135593220339"/>
    <n v="0.11401425178147269"/>
    <n v="364"/>
    <n v="373"/>
    <n v="15"/>
    <n v="0.67045454545454541"/>
    <n v="0.15340909090909091"/>
    <n v="0.59801136363636365"/>
    <n v="6.8181818181818177E-2"/>
    <n v="0.63423295454545459"/>
  </r>
  <r>
    <x v="305"/>
    <n v="3"/>
    <n v="475"/>
    <n v="0"/>
    <n v="108"/>
    <n v="2"/>
    <n v="423"/>
    <n v="0"/>
    <n v="48"/>
    <x v="10"/>
    <x v="43"/>
    <n v="0.22736842105263158"/>
    <n v="0.11347517730496454"/>
    <n v="367"/>
    <n v="375"/>
    <n v="15"/>
    <n v="0.67471590909090906"/>
    <n v="0.15340909090909091"/>
    <n v="0.60085227272727271"/>
    <n v="6.8181818181818177E-2"/>
    <n v="0.63778409090909083"/>
  </r>
  <r>
    <x v="306"/>
    <n v="0"/>
    <n v="475"/>
    <n v="0"/>
    <n v="108"/>
    <n v="2"/>
    <n v="425"/>
    <n v="0"/>
    <n v="48"/>
    <x v="10"/>
    <x v="43"/>
    <n v="0.22736842105263158"/>
    <n v="0.11294117647058824"/>
    <n v="367"/>
    <n v="377"/>
    <n v="15"/>
    <n v="0.67471590909090906"/>
    <n v="0.15340909090909091"/>
    <n v="0.60369318181818177"/>
    <n v="6.8181818181818177E-2"/>
    <n v="0.63920454545454541"/>
  </r>
  <r>
    <x v="307"/>
    <n v="0"/>
    <n v="475"/>
    <n v="0"/>
    <n v="108"/>
    <n v="2"/>
    <n v="427"/>
    <n v="0"/>
    <n v="48"/>
    <x v="10"/>
    <x v="44"/>
    <n v="0.22736842105263158"/>
    <n v="0.11241217798594848"/>
    <n v="367"/>
    <n v="379"/>
    <n v="9"/>
    <n v="0.67471590909090906"/>
    <n v="0.15340909090909091"/>
    <n v="0.60653409090909094"/>
    <n v="6.8181818181818177E-2"/>
    <n v="0.640625"/>
  </r>
  <r>
    <x v="308"/>
    <n v="3"/>
    <n v="478"/>
    <n v="0"/>
    <n v="108"/>
    <n v="1"/>
    <n v="428"/>
    <n v="0"/>
    <n v="48"/>
    <x v="10"/>
    <x v="44"/>
    <n v="0.22594142259414227"/>
    <n v="0.11214953271028037"/>
    <n v="370"/>
    <n v="380"/>
    <n v="9"/>
    <n v="0.67897727272727271"/>
    <n v="0.15340909090909091"/>
    <n v="0.60795454545454541"/>
    <n v="6.8181818181818177E-2"/>
    <n v="0.64346590909090906"/>
  </r>
  <r>
    <x v="309"/>
    <n v="3"/>
    <n v="481"/>
    <n v="0"/>
    <n v="108"/>
    <n v="2"/>
    <n v="430"/>
    <n v="0"/>
    <n v="48"/>
    <x v="10"/>
    <x v="44"/>
    <n v="0.22453222453222454"/>
    <n v="0.11162790697674418"/>
    <n v="373"/>
    <n v="382"/>
    <n v="9"/>
    <n v="0.68323863636363635"/>
    <n v="0.15340909090909091"/>
    <n v="0.61079545454545459"/>
    <n v="6.8181818181818177E-2"/>
    <n v="0.64701704545454541"/>
  </r>
  <r>
    <x v="310"/>
    <n v="3"/>
    <n v="484"/>
    <n v="0"/>
    <n v="108"/>
    <n v="3"/>
    <n v="433"/>
    <n v="0"/>
    <n v="48"/>
    <x v="10"/>
    <x v="44"/>
    <n v="0.2231404958677686"/>
    <n v="0.11085450346420324"/>
    <n v="376"/>
    <n v="385"/>
    <n v="9"/>
    <n v="0.6875"/>
    <n v="0.15340909090909091"/>
    <n v="0.61505681818181823"/>
    <n v="6.8181818181818177E-2"/>
    <n v="0.65127840909090917"/>
  </r>
  <r>
    <x v="311"/>
    <n v="0"/>
    <n v="484"/>
    <n v="0"/>
    <n v="108"/>
    <n v="3"/>
    <n v="436"/>
    <n v="0"/>
    <n v="48"/>
    <x v="10"/>
    <x v="44"/>
    <n v="0.2231404958677686"/>
    <n v="0.11009174311926606"/>
    <n v="376"/>
    <n v="388"/>
    <n v="9"/>
    <n v="0.6875"/>
    <n v="0.15340909090909091"/>
    <n v="0.61931818181818177"/>
    <n v="6.8181818181818177E-2"/>
    <n v="0.65340909090909083"/>
  </r>
  <r>
    <x v="312"/>
    <n v="0"/>
    <n v="484"/>
    <n v="0"/>
    <n v="108"/>
    <n v="2"/>
    <n v="438"/>
    <n v="0"/>
    <n v="48"/>
    <x v="10"/>
    <x v="44"/>
    <n v="0.2231404958677686"/>
    <n v="0.1095890410958904"/>
    <n v="376"/>
    <n v="390"/>
    <n v="9"/>
    <n v="0.6875"/>
    <n v="0.15340909090909091"/>
    <n v="0.62215909090909094"/>
    <n v="6.8181818181818177E-2"/>
    <n v="0.65482954545454541"/>
  </r>
  <r>
    <x v="313"/>
    <n v="0"/>
    <n v="484"/>
    <n v="0"/>
    <n v="108"/>
    <n v="1"/>
    <n v="439"/>
    <n v="0"/>
    <n v="48"/>
    <x v="10"/>
    <x v="44"/>
    <n v="0.2231404958677686"/>
    <n v="0.10933940774487472"/>
    <n v="376"/>
    <n v="391"/>
    <n v="9"/>
    <n v="0.6875"/>
    <n v="0.15340909090909091"/>
    <n v="0.62357954545454541"/>
    <n v="6.8181818181818177E-2"/>
    <n v="0.65553977272727271"/>
  </r>
  <r>
    <x v="314"/>
    <n v="0"/>
    <n v="484"/>
    <n v="0"/>
    <n v="108"/>
    <n v="2"/>
    <n v="441"/>
    <n v="0"/>
    <n v="48"/>
    <x v="10"/>
    <x v="45"/>
    <n v="0.2231404958677686"/>
    <n v="0.10884353741496598"/>
    <n v="376"/>
    <n v="393"/>
    <n v="9"/>
    <n v="0.6875"/>
    <n v="0.15340909090909091"/>
    <n v="0.62642045454545459"/>
    <n v="6.8181818181818177E-2"/>
    <n v="0.65696022727272729"/>
  </r>
  <r>
    <x v="315"/>
    <n v="3"/>
    <n v="487"/>
    <n v="0"/>
    <n v="108"/>
    <n v="0"/>
    <n v="441"/>
    <n v="0"/>
    <n v="48"/>
    <x v="10"/>
    <x v="45"/>
    <n v="0.22176591375770022"/>
    <n v="0.10884353741496598"/>
    <n v="379"/>
    <n v="393"/>
    <n v="9"/>
    <n v="0.69176136363636365"/>
    <n v="0.15340909090909091"/>
    <n v="0.62642045454545459"/>
    <n v="6.8181818181818177E-2"/>
    <n v="0.65909090909090917"/>
  </r>
  <r>
    <x v="316"/>
    <n v="3"/>
    <n v="490"/>
    <n v="0"/>
    <n v="108"/>
    <n v="2"/>
    <n v="443"/>
    <n v="0"/>
    <n v="48"/>
    <x v="10"/>
    <x v="45"/>
    <n v="0.22040816326530613"/>
    <n v="0.10835214446952596"/>
    <n v="382"/>
    <n v="395"/>
    <n v="9"/>
    <n v="0.69602272727272729"/>
    <n v="0.15340909090909091"/>
    <n v="0.62926136363636365"/>
    <n v="6.8181818181818177E-2"/>
    <n v="0.66264204545454541"/>
  </r>
  <r>
    <x v="317"/>
    <n v="3"/>
    <n v="493"/>
    <n v="0"/>
    <n v="108"/>
    <n v="4"/>
    <n v="447"/>
    <n v="0"/>
    <n v="48"/>
    <x v="10"/>
    <x v="45"/>
    <n v="0.21906693711967545"/>
    <n v="0.10738255033557047"/>
    <n v="385"/>
    <n v="399"/>
    <n v="9"/>
    <n v="0.70028409090909094"/>
    <n v="0.15340909090909091"/>
    <n v="0.63494318181818177"/>
    <n v="6.8181818181818177E-2"/>
    <n v="0.66761363636363635"/>
  </r>
  <r>
    <x v="318"/>
    <n v="0"/>
    <n v="493"/>
    <n v="0"/>
    <n v="108"/>
    <n v="3"/>
    <n v="450"/>
    <n v="0"/>
    <n v="48"/>
    <x v="10"/>
    <x v="45"/>
    <n v="0.21906693711967545"/>
    <n v="0.10666666666666667"/>
    <n v="385"/>
    <n v="402"/>
    <n v="9"/>
    <n v="0.70028409090909094"/>
    <n v="0.15340909090909091"/>
    <n v="0.63920454545454541"/>
    <n v="6.8181818181818177E-2"/>
    <n v="0.66974431818181812"/>
  </r>
  <r>
    <x v="319"/>
    <n v="0"/>
    <n v="493"/>
    <n v="0"/>
    <n v="108"/>
    <n v="1"/>
    <n v="451"/>
    <n v="0"/>
    <n v="48"/>
    <x v="11"/>
    <x v="46"/>
    <n v="0.21906693711967545"/>
    <n v="0.10643015521064302"/>
    <n v="385"/>
    <n v="403"/>
    <n v="0"/>
    <n v="0.70028409090909094"/>
    <n v="0.15340909090909091"/>
    <n v="0.640625"/>
    <n v="6.8181818181818177E-2"/>
    <n v="0.67045454545454541"/>
  </r>
  <r>
    <x v="320"/>
    <n v="0"/>
    <n v="493"/>
    <n v="0"/>
    <n v="108"/>
    <n v="1"/>
    <n v="452"/>
    <n v="0"/>
    <n v="48"/>
    <x v="11"/>
    <x v="46"/>
    <n v="0.21906693711967545"/>
    <n v="0.10619469026548672"/>
    <n v="385"/>
    <n v="404"/>
    <n v="0"/>
    <n v="0.70028409090909094"/>
    <n v="0.15340909090909091"/>
    <n v="0.64204545454545459"/>
    <n v="6.8181818181818177E-2"/>
    <n v="0.67116477272727271"/>
  </r>
  <r>
    <x v="321"/>
    <n v="0"/>
    <n v="493"/>
    <n v="0"/>
    <n v="108"/>
    <n v="3"/>
    <n v="455"/>
    <n v="0"/>
    <n v="48"/>
    <x v="11"/>
    <x v="47"/>
    <n v="0.21906693711967545"/>
    <n v="0.10549450549450549"/>
    <n v="385"/>
    <n v="407"/>
    <n v="15"/>
    <n v="0.70028409090909094"/>
    <n v="0.15340909090909091"/>
    <n v="0.64630681818181823"/>
    <n v="6.8181818181818177E-2"/>
    <n v="0.67329545454545459"/>
  </r>
  <r>
    <x v="322"/>
    <n v="3"/>
    <n v="496"/>
    <n v="0"/>
    <n v="108"/>
    <n v="2"/>
    <n v="457"/>
    <n v="0"/>
    <n v="48"/>
    <x v="11"/>
    <x v="47"/>
    <n v="0.21774193548387097"/>
    <n v="0.10503282275711159"/>
    <n v="388"/>
    <n v="409"/>
    <n v="15"/>
    <n v="0.70454545454545459"/>
    <n v="0.15340909090909091"/>
    <n v="0.64914772727272729"/>
    <n v="6.8181818181818177E-2"/>
    <n v="0.67684659090909094"/>
  </r>
  <r>
    <x v="323"/>
    <n v="3"/>
    <n v="499"/>
    <n v="0"/>
    <n v="108"/>
    <n v="2"/>
    <n v="459"/>
    <n v="0"/>
    <n v="48"/>
    <x v="11"/>
    <x v="47"/>
    <n v="0.21643286573146292"/>
    <n v="0.10457516339869281"/>
    <n v="391"/>
    <n v="411"/>
    <n v="15"/>
    <n v="0.70880681818181823"/>
    <n v="0.15340909090909091"/>
    <n v="0.65198863636363635"/>
    <n v="6.8181818181818177E-2"/>
    <n v="0.68039772727272729"/>
  </r>
  <r>
    <x v="324"/>
    <n v="3"/>
    <n v="502"/>
    <n v="0"/>
    <n v="108"/>
    <n v="3"/>
    <n v="462"/>
    <n v="0"/>
    <n v="48"/>
    <x v="11"/>
    <x v="47"/>
    <n v="0.2151394422310757"/>
    <n v="0.1038961038961039"/>
    <n v="394"/>
    <n v="414"/>
    <n v="15"/>
    <n v="0.71306818181818177"/>
    <n v="0.15340909090909091"/>
    <n v="0.65625"/>
    <n v="6.8181818181818177E-2"/>
    <n v="0.68465909090909083"/>
  </r>
  <r>
    <x v="325"/>
    <n v="3"/>
    <n v="505"/>
    <n v="0"/>
    <n v="108"/>
    <n v="1"/>
    <n v="463"/>
    <n v="0"/>
    <n v="48"/>
    <x v="11"/>
    <x v="47"/>
    <n v="0.21386138613861386"/>
    <n v="0.10367170626349892"/>
    <n v="397"/>
    <n v="415"/>
    <n v="15"/>
    <n v="0.71732954545454541"/>
    <n v="0.15340909090909091"/>
    <n v="0.65767045454545459"/>
    <n v="6.8181818181818177E-2"/>
    <n v="0.6875"/>
  </r>
  <r>
    <x v="326"/>
    <n v="3"/>
    <n v="508"/>
    <n v="0"/>
    <n v="108"/>
    <n v="1"/>
    <n v="464"/>
    <n v="0"/>
    <n v="48"/>
    <x v="11"/>
    <x v="47"/>
    <n v="0.2125984251968504"/>
    <n v="0.10344827586206896"/>
    <n v="400"/>
    <n v="416"/>
    <n v="15"/>
    <n v="0.72159090909090906"/>
    <n v="0.15340909090909091"/>
    <n v="0.65909090909090906"/>
    <n v="6.8181818181818177E-2"/>
    <n v="0.69034090909090906"/>
  </r>
  <r>
    <x v="327"/>
    <n v="0"/>
    <n v="508"/>
    <n v="0"/>
    <n v="108"/>
    <n v="1"/>
    <n v="465"/>
    <n v="0"/>
    <n v="48"/>
    <x v="11"/>
    <x v="47"/>
    <n v="0.2125984251968504"/>
    <n v="0.1032258064516129"/>
    <n v="400"/>
    <n v="417"/>
    <n v="15"/>
    <n v="0.72159090909090906"/>
    <n v="0.15340909090909091"/>
    <n v="0.66051136363636365"/>
    <n v="6.8181818181818177E-2"/>
    <n v="0.69105113636363635"/>
  </r>
  <r>
    <x v="328"/>
    <n v="0"/>
    <n v="508"/>
    <n v="0"/>
    <n v="108"/>
    <n v="4"/>
    <n v="469"/>
    <n v="0"/>
    <n v="48"/>
    <x v="11"/>
    <x v="48"/>
    <n v="0.2125984251968504"/>
    <n v="0.1023454157782516"/>
    <n v="400"/>
    <n v="421"/>
    <n v="15"/>
    <n v="0.72159090909090906"/>
    <n v="0.15340909090909091"/>
    <n v="0.66619318181818177"/>
    <n v="6.8181818181818177E-2"/>
    <n v="0.69389204545454541"/>
  </r>
  <r>
    <x v="329"/>
    <n v="3"/>
    <n v="511"/>
    <n v="0"/>
    <n v="108"/>
    <n v="2"/>
    <n v="471"/>
    <n v="0"/>
    <n v="48"/>
    <x v="11"/>
    <x v="48"/>
    <n v="0.21135029354207435"/>
    <n v="0.10191082802547771"/>
    <n v="403"/>
    <n v="423"/>
    <n v="15"/>
    <n v="0.72585227272727271"/>
    <n v="0.15340909090909091"/>
    <n v="0.66903409090909094"/>
    <n v="6.8181818181818177E-2"/>
    <n v="0.69744318181818188"/>
  </r>
  <r>
    <x v="330"/>
    <n v="3"/>
    <n v="514"/>
    <n v="0"/>
    <n v="108"/>
    <n v="1"/>
    <n v="472"/>
    <n v="0"/>
    <n v="48"/>
    <x v="11"/>
    <x v="48"/>
    <n v="0.21011673151750973"/>
    <n v="0.10169491525423729"/>
    <n v="406"/>
    <n v="424"/>
    <n v="15"/>
    <n v="0.73011363636363635"/>
    <n v="0.15340909090909091"/>
    <n v="0.67045454545454541"/>
    <n v="6.8181818181818177E-2"/>
    <n v="0.70028409090909083"/>
  </r>
  <r>
    <x v="331"/>
    <n v="3"/>
    <n v="517"/>
    <n v="0"/>
    <n v="108"/>
    <n v="2"/>
    <n v="474"/>
    <n v="0"/>
    <n v="48"/>
    <x v="11"/>
    <x v="48"/>
    <n v="0.20889748549323017"/>
    <n v="0.10126582278481013"/>
    <n v="409"/>
    <n v="426"/>
    <n v="15"/>
    <n v="0.734375"/>
    <n v="0.15340909090909091"/>
    <n v="0.67329545454545459"/>
    <n v="6.8181818181818177E-2"/>
    <n v="0.70383522727272729"/>
  </r>
  <r>
    <x v="332"/>
    <n v="3"/>
    <n v="520"/>
    <n v="0"/>
    <n v="108"/>
    <n v="1"/>
    <n v="475"/>
    <n v="0"/>
    <n v="48"/>
    <x v="11"/>
    <x v="48"/>
    <n v="0.2076923076923077"/>
    <n v="0.10105263157894737"/>
    <n v="412"/>
    <n v="427"/>
    <n v="15"/>
    <n v="0.73863636363636365"/>
    <n v="0.15340909090909091"/>
    <n v="0.67471590909090906"/>
    <n v="6.8181818181818177E-2"/>
    <n v="0.70667613636363635"/>
  </r>
  <r>
    <x v="333"/>
    <n v="3"/>
    <n v="523"/>
    <n v="0"/>
    <n v="108"/>
    <n v="1"/>
    <n v="476"/>
    <n v="0"/>
    <n v="48"/>
    <x v="11"/>
    <x v="48"/>
    <n v="0.20650095602294455"/>
    <n v="0.10084033613445378"/>
    <n v="415"/>
    <n v="428"/>
    <n v="15"/>
    <n v="0.74289772727272729"/>
    <n v="0.15340909090909091"/>
    <n v="0.67613636363636365"/>
    <n v="6.8181818181818177E-2"/>
    <n v="0.70951704545454541"/>
  </r>
  <r>
    <x v="334"/>
    <n v="0"/>
    <n v="523"/>
    <n v="0"/>
    <n v="108"/>
    <n v="2"/>
    <n v="478"/>
    <n v="0"/>
    <n v="48"/>
    <x v="11"/>
    <x v="48"/>
    <n v="0.20650095602294455"/>
    <n v="0.100418410041841"/>
    <n v="415"/>
    <n v="430"/>
    <n v="15"/>
    <n v="0.74289772727272729"/>
    <n v="0.15340909090909091"/>
    <n v="0.67897727272727271"/>
    <n v="6.8181818181818177E-2"/>
    <n v="0.7109375"/>
  </r>
  <r>
    <x v="335"/>
    <n v="0"/>
    <n v="523"/>
    <n v="0"/>
    <n v="108"/>
    <n v="3"/>
    <n v="481"/>
    <n v="0"/>
    <n v="48"/>
    <x v="11"/>
    <x v="49"/>
    <n v="0.20650095602294455"/>
    <n v="9.9792099792099798E-2"/>
    <n v="415"/>
    <n v="433"/>
    <n v="15"/>
    <n v="0.74289772727272729"/>
    <n v="0.15340909090909091"/>
    <n v="0.68323863636363635"/>
    <n v="6.8181818181818177E-2"/>
    <n v="0.71306818181818188"/>
  </r>
  <r>
    <x v="336"/>
    <n v="3"/>
    <n v="526"/>
    <n v="0"/>
    <n v="108"/>
    <n v="2"/>
    <n v="483"/>
    <n v="0"/>
    <n v="48"/>
    <x v="11"/>
    <x v="49"/>
    <n v="0.20532319391634982"/>
    <n v="9.9378881987577633E-2"/>
    <n v="418"/>
    <n v="435"/>
    <n v="15"/>
    <n v="0.74715909090909094"/>
    <n v="0.15340909090909091"/>
    <n v="0.68607954545454541"/>
    <n v="6.8181818181818177E-2"/>
    <n v="0.71661931818181812"/>
  </r>
  <r>
    <x v="337"/>
    <n v="3"/>
    <n v="529"/>
    <n v="0"/>
    <n v="108"/>
    <n v="2"/>
    <n v="485"/>
    <n v="0"/>
    <n v="48"/>
    <x v="11"/>
    <x v="49"/>
    <n v="0.20415879017013233"/>
    <n v="9.8969072164948449E-2"/>
    <n v="421"/>
    <n v="437"/>
    <n v="15"/>
    <n v="0.75142045454545459"/>
    <n v="0.15340909090909091"/>
    <n v="0.68892045454545459"/>
    <n v="6.8181818181818177E-2"/>
    <n v="0.72017045454545459"/>
  </r>
  <r>
    <x v="338"/>
    <n v="3"/>
    <n v="532"/>
    <n v="0"/>
    <n v="108"/>
    <n v="1"/>
    <n v="486"/>
    <n v="0"/>
    <n v="48"/>
    <x v="11"/>
    <x v="49"/>
    <n v="0.20300751879699247"/>
    <n v="9.8765432098765427E-2"/>
    <n v="424"/>
    <n v="438"/>
    <n v="15"/>
    <n v="0.75568181818181823"/>
    <n v="0.15340909090909091"/>
    <n v="0.69034090909090906"/>
    <n v="6.8181818181818177E-2"/>
    <n v="0.72301136363636365"/>
  </r>
  <r>
    <x v="339"/>
    <n v="3"/>
    <n v="535"/>
    <n v="0"/>
    <n v="108"/>
    <n v="1"/>
    <n v="487"/>
    <n v="0"/>
    <n v="48"/>
    <x v="11"/>
    <x v="49"/>
    <n v="0.20186915887850468"/>
    <n v="9.856262833675565E-2"/>
    <n v="427"/>
    <n v="439"/>
    <n v="15"/>
    <n v="0.75994318181818177"/>
    <n v="0.15340909090909091"/>
    <n v="0.69176136363636365"/>
    <n v="6.8181818181818177E-2"/>
    <n v="0.72585227272727271"/>
  </r>
  <r>
    <x v="340"/>
    <n v="3"/>
    <n v="538"/>
    <n v="0"/>
    <n v="108"/>
    <n v="2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1"/>
    <n v="0"/>
    <n v="538"/>
    <n v="0"/>
    <n v="108"/>
    <n v="0"/>
    <n v="489"/>
    <n v="0"/>
    <n v="48"/>
    <x v="11"/>
    <x v="49"/>
    <n v="0.20074349442379183"/>
    <n v="9.815950920245399E-2"/>
    <n v="430"/>
    <n v="441"/>
    <n v="15"/>
    <n v="0.76420454545454541"/>
    <n v="0.15340909090909091"/>
    <n v="0.69460227272727271"/>
    <n v="6.8181818181818177E-2"/>
    <n v="0.72940340909090906"/>
  </r>
  <r>
    <x v="342"/>
    <n v="0"/>
    <n v="538"/>
    <n v="0"/>
    <n v="108"/>
    <n v="1"/>
    <n v="490"/>
    <n v="0"/>
    <n v="48"/>
    <x v="11"/>
    <x v="50"/>
    <n v="0.20074349442379183"/>
    <n v="9.7959183673469383E-2"/>
    <n v="430"/>
    <n v="442"/>
    <n v="15"/>
    <n v="0.76420454545454541"/>
    <n v="0.15340909090909091"/>
    <n v="0.69602272727272729"/>
    <n v="6.8181818181818177E-2"/>
    <n v="0.73011363636363635"/>
  </r>
  <r>
    <x v="343"/>
    <n v="3"/>
    <n v="541"/>
    <n v="0"/>
    <n v="108"/>
    <n v="1"/>
    <n v="491"/>
    <n v="0"/>
    <n v="48"/>
    <x v="11"/>
    <x v="50"/>
    <n v="0.19963031423290203"/>
    <n v="9.775967413441955E-2"/>
    <n v="433"/>
    <n v="443"/>
    <n v="15"/>
    <n v="0.76846590909090906"/>
    <n v="0.15340909090909091"/>
    <n v="0.69744318181818177"/>
    <n v="6.8181818181818177E-2"/>
    <n v="0.73295454545454541"/>
  </r>
  <r>
    <x v="344"/>
    <n v="3"/>
    <n v="544"/>
    <n v="0"/>
    <n v="108"/>
    <n v="2"/>
    <n v="493"/>
    <n v="0"/>
    <n v="48"/>
    <x v="11"/>
    <x v="50"/>
    <n v="0.19852941176470587"/>
    <n v="9.7363083164300201E-2"/>
    <n v="436"/>
    <n v="445"/>
    <n v="15"/>
    <n v="0.77272727272727271"/>
    <n v="0.15340909090909091"/>
    <n v="0.70028409090909094"/>
    <n v="6.8181818181818177E-2"/>
    <n v="0.73650568181818188"/>
  </r>
  <r>
    <x v="345"/>
    <n v="3"/>
    <n v="547"/>
    <n v="0"/>
    <n v="108"/>
    <n v="4"/>
    <n v="497"/>
    <n v="0"/>
    <n v="48"/>
    <x v="11"/>
    <x v="50"/>
    <n v="0.19744058500914077"/>
    <n v="9.6579476861166996E-2"/>
    <n v="439"/>
    <n v="449"/>
    <n v="15"/>
    <n v="0.77698863636363635"/>
    <n v="0.15340909090909091"/>
    <n v="0.70596590909090906"/>
    <n v="6.8181818181818177E-2"/>
    <n v="0.74147727272727271"/>
  </r>
  <r>
    <x v="346"/>
    <n v="3"/>
    <n v="550"/>
    <n v="0"/>
    <n v="108"/>
    <n v="2"/>
    <n v="499"/>
    <n v="0"/>
    <n v="48"/>
    <x v="11"/>
    <x v="50"/>
    <n v="0.19636363636363635"/>
    <n v="9.6192384769539077E-2"/>
    <n v="442"/>
    <n v="451"/>
    <n v="15"/>
    <n v="0.78125"/>
    <n v="0.15340909090909091"/>
    <n v="0.70880681818181823"/>
    <n v="6.8181818181818177E-2"/>
    <n v="0.74502840909090917"/>
  </r>
  <r>
    <x v="347"/>
    <n v="3"/>
    <n v="553"/>
    <n v="0"/>
    <n v="108"/>
    <n v="1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8"/>
    <n v="0"/>
    <n v="553"/>
    <n v="0"/>
    <n v="108"/>
    <n v="0"/>
    <n v="500"/>
    <n v="0"/>
    <n v="48"/>
    <x v="11"/>
    <x v="50"/>
    <n v="0.19529837251356238"/>
    <n v="9.6000000000000002E-2"/>
    <n v="445"/>
    <n v="452"/>
    <n v="15"/>
    <n v="0.78551136363636365"/>
    <n v="0.15340909090909091"/>
    <n v="0.71022727272727271"/>
    <n v="6.8181818181818177E-2"/>
    <n v="0.74786931818181812"/>
  </r>
  <r>
    <x v="349"/>
    <n v="0"/>
    <n v="553"/>
    <n v="0"/>
    <n v="108"/>
    <n v="1"/>
    <n v="501"/>
    <n v="0"/>
    <n v="48"/>
    <x v="11"/>
    <x v="51"/>
    <n v="0.19529837251356238"/>
    <n v="9.580838323353294E-2"/>
    <n v="445"/>
    <n v="453"/>
    <n v="0"/>
    <n v="0.78551136363636365"/>
    <n v="0.15340909090909091"/>
    <n v="0.71164772727272729"/>
    <n v="6.8181818181818177E-2"/>
    <n v="0.74857954545454541"/>
  </r>
  <r>
    <x v="350"/>
    <n v="3"/>
    <n v="556"/>
    <n v="0"/>
    <n v="108"/>
    <n v="2"/>
    <n v="503"/>
    <n v="0"/>
    <n v="48"/>
    <x v="0"/>
    <x v="51"/>
    <n v="0.19424460431654678"/>
    <n v="9.5427435387673953E-2"/>
    <n v="448"/>
    <n v="455"/>
    <n v="15"/>
    <n v="0.78977272727272729"/>
    <n v="0.15340909090909091"/>
    <n v="0.71448863636363635"/>
    <n v="6.8181818181818177E-2"/>
    <n v="0.75213068181818188"/>
  </r>
  <r>
    <x v="351"/>
    <n v="3"/>
    <n v="559"/>
    <n v="0"/>
    <n v="108"/>
    <n v="2"/>
    <n v="505"/>
    <n v="0"/>
    <n v="48"/>
    <x v="0"/>
    <x v="51"/>
    <n v="0.19320214669051877"/>
    <n v="9.5049504950495051E-2"/>
    <n v="451"/>
    <n v="457"/>
    <n v="15"/>
    <n v="0.79403409090909094"/>
    <n v="0.15340909090909091"/>
    <n v="0.71732954545454541"/>
    <n v="6.8181818181818177E-2"/>
    <n v="0.75568181818181812"/>
  </r>
  <r>
    <x v="352"/>
    <n v="3"/>
    <n v="562"/>
    <n v="0"/>
    <n v="108"/>
    <n v="3"/>
    <n v="508"/>
    <n v="0"/>
    <n v="48"/>
    <x v="0"/>
    <x v="51"/>
    <n v="0.19217081850533807"/>
    <n v="9.4488188976377951E-2"/>
    <n v="454"/>
    <n v="460"/>
    <n v="15"/>
    <n v="0.79829545454545459"/>
    <n v="0.15340909090909091"/>
    <n v="0.72159090909090906"/>
    <n v="6.8181818181818177E-2"/>
    <n v="0.75994318181818188"/>
  </r>
  <r>
    <x v="353"/>
    <n v="3"/>
    <n v="565"/>
    <n v="0"/>
    <n v="108"/>
    <n v="3"/>
    <n v="511"/>
    <n v="0"/>
    <n v="48"/>
    <x v="0"/>
    <x v="51"/>
    <n v="0.1911504424778761"/>
    <n v="9.393346379647749E-2"/>
    <n v="457"/>
    <n v="463"/>
    <n v="15"/>
    <n v="0.80255681818181823"/>
    <n v="0.15340909090909091"/>
    <n v="0.72585227272727271"/>
    <n v="6.8181818181818177E-2"/>
    <n v="0.76420454545454541"/>
  </r>
  <r>
    <x v="354"/>
    <n v="3"/>
    <n v="568"/>
    <n v="0"/>
    <n v="108"/>
    <n v="1"/>
    <n v="512"/>
    <n v="0"/>
    <n v="48"/>
    <x v="0"/>
    <x v="51"/>
    <n v="0.19014084507042253"/>
    <n v="9.375E-2"/>
    <n v="460"/>
    <n v="464"/>
    <n v="15"/>
    <n v="0.80681818181818177"/>
    <n v="0.15340909090909091"/>
    <n v="0.72727272727272729"/>
    <n v="6.8181818181818177E-2"/>
    <n v="0.76704545454545459"/>
  </r>
  <r>
    <x v="355"/>
    <n v="0"/>
    <n v="568"/>
    <n v="0"/>
    <n v="108"/>
    <n v="1"/>
    <n v="513"/>
    <n v="0"/>
    <n v="48"/>
    <x v="0"/>
    <x v="51"/>
    <n v="0.19014084507042253"/>
    <n v="9.3567251461988299E-2"/>
    <n v="460"/>
    <n v="465"/>
    <n v="15"/>
    <n v="0.80681818181818177"/>
    <n v="0.15340909090909091"/>
    <n v="0.72869318181818177"/>
    <n v="6.8181818181818177E-2"/>
    <n v="0.76775568181818177"/>
  </r>
  <r>
    <x v="356"/>
    <n v="0"/>
    <n v="568"/>
    <n v="0"/>
    <n v="108"/>
    <n v="4"/>
    <n v="517"/>
    <n v="0"/>
    <n v="48"/>
    <x v="0"/>
    <x v="52"/>
    <n v="0.19014084507042253"/>
    <n v="9.2843326885880081E-2"/>
    <n v="460"/>
    <n v="469"/>
    <n v="15"/>
    <n v="0.80681818181818177"/>
    <n v="0.15340909090909091"/>
    <n v="0.734375"/>
    <n v="6.8181818181818177E-2"/>
    <n v="0.77059659090909083"/>
  </r>
  <r>
    <x v="357"/>
    <n v="3"/>
    <n v="571"/>
    <n v="0"/>
    <n v="108"/>
    <n v="2"/>
    <n v="519"/>
    <n v="0"/>
    <n v="48"/>
    <x v="0"/>
    <x v="52"/>
    <n v="0.18914185639229422"/>
    <n v="9.2485549132947972E-2"/>
    <n v="463"/>
    <n v="471"/>
    <n v="15"/>
    <n v="0.81107954545454541"/>
    <n v="0.15340909090909091"/>
    <n v="0.73721590909090906"/>
    <n v="6.8181818181818177E-2"/>
    <n v="0.77414772727272729"/>
  </r>
  <r>
    <x v="358"/>
    <n v="3"/>
    <n v="574"/>
    <n v="0"/>
    <n v="108"/>
    <n v="1"/>
    <n v="520"/>
    <n v="0"/>
    <n v="48"/>
    <x v="0"/>
    <x v="52"/>
    <n v="0.18815331010452963"/>
    <n v="9.2307692307692313E-2"/>
    <n v="466"/>
    <n v="472"/>
    <n v="15"/>
    <n v="0.81534090909090906"/>
    <n v="0.15340909090909091"/>
    <n v="0.73863636363636365"/>
    <n v="6.8181818181818177E-2"/>
    <n v="0.77698863636363635"/>
  </r>
  <r>
    <x v="359"/>
    <n v="3"/>
    <n v="577"/>
    <n v="0"/>
    <n v="108"/>
    <n v="3"/>
    <n v="523"/>
    <n v="0"/>
    <n v="48"/>
    <x v="0"/>
    <x v="52"/>
    <n v="0.18717504332755633"/>
    <n v="9.1778202676864248E-2"/>
    <n v="469"/>
    <n v="475"/>
    <n v="15"/>
    <n v="0.81960227272727271"/>
    <n v="0.15340909090909091"/>
    <n v="0.74289772727272729"/>
    <n v="6.8181818181818177E-2"/>
    <n v="0.78125"/>
  </r>
  <r>
    <x v="360"/>
    <n v="3"/>
    <n v="580"/>
    <n v="0"/>
    <n v="108"/>
    <n v="3"/>
    <n v="526"/>
    <n v="0"/>
    <n v="48"/>
    <x v="0"/>
    <x v="52"/>
    <n v="0.18620689655172415"/>
    <n v="9.125475285171103E-2"/>
    <n v="472"/>
    <n v="478"/>
    <n v="15"/>
    <n v="0.82386363636363635"/>
    <n v="0.15340909090909091"/>
    <n v="0.74715909090909094"/>
    <n v="6.8181818181818177E-2"/>
    <n v="0.78551136363636365"/>
  </r>
  <r>
    <x v="361"/>
    <n v="3"/>
    <n v="583"/>
    <n v="0"/>
    <n v="108"/>
    <n v="1"/>
    <n v="527"/>
    <n v="0"/>
    <n v="48"/>
    <x v="0"/>
    <x v="52"/>
    <n v="0.18524871355060035"/>
    <n v="9.1081593927893736E-2"/>
    <n v="475"/>
    <n v="479"/>
    <n v="15"/>
    <n v="0.828125"/>
    <n v="0.15340909090909091"/>
    <n v="0.74857954545454541"/>
    <n v="6.8181818181818177E-2"/>
    <n v="0.78835227272727271"/>
  </r>
  <r>
    <x v="362"/>
    <n v="0"/>
    <n v="583"/>
    <n v="0"/>
    <n v="108"/>
    <n v="2"/>
    <n v="529"/>
    <n v="0"/>
    <n v="48"/>
    <x v="0"/>
    <x v="52"/>
    <n v="0.18524871355060035"/>
    <n v="9.0737240075614373E-2"/>
    <n v="475"/>
    <n v="481"/>
    <n v="15"/>
    <n v="0.828125"/>
    <n v="0.15340909090909091"/>
    <n v="0.75142045454545459"/>
    <n v="6.8181818181818177E-2"/>
    <n v="0.78977272727272729"/>
  </r>
  <r>
    <x v="363"/>
    <n v="0"/>
    <n v="583"/>
    <n v="0"/>
    <n v="108"/>
    <n v="4"/>
    <n v="533"/>
    <n v="0"/>
    <n v="48"/>
    <x v="0"/>
    <x v="0"/>
    <n v="0.18524871355060035"/>
    <n v="9.0056285178236398E-2"/>
    <n v="475"/>
    <n v="485"/>
    <n v="15"/>
    <n v="0.828125"/>
    <n v="0.15340909090909091"/>
    <n v="0.75710227272727271"/>
    <n v="6.8181818181818177E-2"/>
    <n v="0.79261363636363635"/>
  </r>
  <r>
    <x v="364"/>
    <n v="3"/>
    <n v="586"/>
    <n v="0"/>
    <n v="108"/>
    <n v="1"/>
    <n v="534"/>
    <n v="0"/>
    <n v="48"/>
    <x v="0"/>
    <x v="0"/>
    <n v="0.18430034129692832"/>
    <n v="8.98876404494382E-2"/>
    <n v="478"/>
    <n v="486"/>
    <n v="15"/>
    <n v="0.83238636363636365"/>
    <n v="0.15340909090909091"/>
    <n v="0.75852272727272729"/>
    <n v="6.8181818181818177E-2"/>
    <n v="0.79545454545454541"/>
  </r>
  <r>
    <x v="365"/>
    <n v="3"/>
    <n v="589"/>
    <n v="0"/>
    <n v="108"/>
    <n v="1"/>
    <n v="535"/>
    <n v="0"/>
    <n v="48"/>
    <x v="0"/>
    <x v="0"/>
    <n v="0.18336162988115451"/>
    <n v="8.9719626168224292E-2"/>
    <n v="481"/>
    <n v="487"/>
    <n v="15"/>
    <n v="0.83664772727272729"/>
    <n v="0.15340909090909091"/>
    <n v="0.75994318181818177"/>
    <n v="6.8181818181818177E-2"/>
    <n v="0.79829545454545459"/>
  </r>
  <r>
    <x v="366"/>
    <n v="3"/>
    <n v="592"/>
    <n v="0"/>
    <n v="108"/>
    <n v="3"/>
    <n v="538"/>
    <n v="0"/>
    <n v="48"/>
    <x v="0"/>
    <x v="0"/>
    <n v="0.18243243243243243"/>
    <n v="8.9219330855018583E-2"/>
    <n v="484"/>
    <n v="490"/>
    <n v="15"/>
    <n v="0.84090909090909094"/>
    <n v="0.15340909090909091"/>
    <n v="0.76420454545454541"/>
    <n v="6.8181818181818177E-2"/>
    <n v="0.80255681818181812"/>
  </r>
  <r>
    <x v="367"/>
    <n v="3"/>
    <n v="595"/>
    <n v="0"/>
    <n v="108"/>
    <n v="3"/>
    <n v="541"/>
    <n v="0"/>
    <n v="48"/>
    <x v="0"/>
    <x v="0"/>
    <n v="0.1815126050420168"/>
    <n v="8.8724584103512014E-2"/>
    <n v="487"/>
    <n v="493"/>
    <n v="15"/>
    <n v="0.84517045454545459"/>
    <n v="0.15340909090909091"/>
    <n v="0.76846590909090906"/>
    <n v="6.8181818181818177E-2"/>
    <n v="0.80681818181818188"/>
  </r>
  <r>
    <x v="368"/>
    <n v="3"/>
    <n v="598"/>
    <n v="0"/>
    <n v="108"/>
    <n v="2"/>
    <n v="543"/>
    <n v="0"/>
    <n v="48"/>
    <x v="0"/>
    <x v="0"/>
    <n v="0.1806020066889632"/>
    <n v="8.8397790055248615E-2"/>
    <n v="490"/>
    <n v="495"/>
    <n v="15"/>
    <n v="0.84943181818181823"/>
    <n v="0.15340909090909091"/>
    <n v="0.77130681818181823"/>
    <n v="6.8181818181818177E-2"/>
    <n v="0.81036931818181823"/>
  </r>
  <r>
    <x v="369"/>
    <n v="0"/>
    <n v="598"/>
    <n v="0"/>
    <n v="108"/>
    <n v="2"/>
    <n v="545"/>
    <n v="0"/>
    <n v="48"/>
    <x v="0"/>
    <x v="0"/>
    <n v="0.1806020066889632"/>
    <n v="8.8073394495412849E-2"/>
    <n v="490"/>
    <n v="497"/>
    <n v="15"/>
    <n v="0.84943181818181823"/>
    <n v="0.15340909090909091"/>
    <n v="0.77414772727272729"/>
    <n v="6.8181818181818177E-2"/>
    <n v="0.81178977272727271"/>
  </r>
  <r>
    <x v="370"/>
    <n v="0"/>
    <n v="598"/>
    <n v="0"/>
    <n v="108"/>
    <n v="2"/>
    <n v="547"/>
    <n v="0"/>
    <n v="48"/>
    <x v="0"/>
    <x v="1"/>
    <n v="0.1806020066889632"/>
    <n v="8.7751371115173671E-2"/>
    <n v="490"/>
    <n v="499"/>
    <n v="15"/>
    <n v="0.84943181818181823"/>
    <n v="0.15340909090909091"/>
    <n v="0.77698863636363635"/>
    <n v="6.8181818181818177E-2"/>
    <n v="0.81321022727272729"/>
  </r>
  <r>
    <x v="371"/>
    <n v="3"/>
    <n v="601"/>
    <n v="0"/>
    <n v="108"/>
    <n v="1"/>
    <n v="548"/>
    <n v="0"/>
    <n v="48"/>
    <x v="0"/>
    <x v="1"/>
    <n v="0.17970049916805325"/>
    <n v="8.7591240875912413E-2"/>
    <n v="493"/>
    <n v="500"/>
    <n v="15"/>
    <n v="0.85369318181818177"/>
    <n v="0.15340909090909091"/>
    <n v="0.77840909090909094"/>
    <n v="6.8181818181818177E-2"/>
    <n v="0.81605113636363635"/>
  </r>
  <r>
    <x v="372"/>
    <n v="3"/>
    <n v="604"/>
    <n v="0"/>
    <n v="108"/>
    <n v="2"/>
    <n v="550"/>
    <n v="0"/>
    <n v="48"/>
    <x v="0"/>
    <x v="1"/>
    <n v="0.17880794701986755"/>
    <n v="8.727272727272728E-2"/>
    <n v="496"/>
    <n v="502"/>
    <n v="15"/>
    <n v="0.85795454545454541"/>
    <n v="0.15340909090909091"/>
    <n v="0.78125"/>
    <n v="6.8181818181818177E-2"/>
    <n v="0.81960227272727271"/>
  </r>
  <r>
    <x v="373"/>
    <n v="3"/>
    <n v="607"/>
    <n v="0"/>
    <n v="108"/>
    <n v="3"/>
    <n v="553"/>
    <n v="0"/>
    <n v="48"/>
    <x v="0"/>
    <x v="1"/>
    <n v="0.17792421746293247"/>
    <n v="8.6799276672694395E-2"/>
    <n v="499"/>
    <n v="505"/>
    <n v="15"/>
    <n v="0.86221590909090906"/>
    <n v="0.15340909090909091"/>
    <n v="0.78551136363636365"/>
    <n v="6.8181818181818177E-2"/>
    <n v="0.82386363636363635"/>
  </r>
  <r>
    <x v="374"/>
    <n v="3"/>
    <n v="610"/>
    <n v="0"/>
    <n v="108"/>
    <n v="3"/>
    <n v="556"/>
    <n v="0"/>
    <n v="48"/>
    <x v="0"/>
    <x v="1"/>
    <n v="0.17704918032786884"/>
    <n v="8.6330935251798566E-2"/>
    <n v="502"/>
    <n v="508"/>
    <n v="15"/>
    <n v="0.86647727272727271"/>
    <n v="0.15340909090909091"/>
    <n v="0.78977272727272729"/>
    <n v="6.8181818181818177E-2"/>
    <n v="0.828125"/>
  </r>
  <r>
    <x v="375"/>
    <n v="3"/>
    <n v="613"/>
    <n v="0"/>
    <n v="108"/>
    <n v="2"/>
    <n v="558"/>
    <n v="0"/>
    <n v="48"/>
    <x v="0"/>
    <x v="1"/>
    <n v="0.17618270799347471"/>
    <n v="8.6021505376344093E-2"/>
    <n v="505"/>
    <n v="510"/>
    <n v="15"/>
    <n v="0.87073863636363635"/>
    <n v="0.15340909090909091"/>
    <n v="0.79261363636363635"/>
    <n v="6.8181818181818177E-2"/>
    <n v="0.83167613636363635"/>
  </r>
  <r>
    <x v="376"/>
    <n v="0"/>
    <n v="613"/>
    <n v="0"/>
    <n v="108"/>
    <n v="1"/>
    <n v="559"/>
    <n v="0"/>
    <n v="48"/>
    <x v="0"/>
    <x v="1"/>
    <n v="0.17618270799347471"/>
    <n v="8.5867620751341675E-2"/>
    <n v="505"/>
    <n v="511"/>
    <n v="15"/>
    <n v="0.87073863636363635"/>
    <n v="0.15340909090909091"/>
    <n v="0.79403409090909094"/>
    <n v="6.8181818181818177E-2"/>
    <n v="0.83238636363636365"/>
  </r>
  <r>
    <x v="377"/>
    <n v="0"/>
    <n v="613"/>
    <n v="0"/>
    <n v="108"/>
    <n v="2"/>
    <n v="561"/>
    <n v="0"/>
    <n v="48"/>
    <x v="0"/>
    <x v="2"/>
    <n v="0.17618270799347471"/>
    <n v="8.5561497326203204E-2"/>
    <n v="505"/>
    <n v="513"/>
    <n v="0"/>
    <n v="0.87073863636363635"/>
    <n v="0.15340909090909091"/>
    <n v="0.796875"/>
    <n v="6.8181818181818177E-2"/>
    <n v="0.83380681818181812"/>
  </r>
  <r>
    <x v="378"/>
    <n v="3"/>
    <n v="616"/>
    <n v="0"/>
    <n v="108"/>
    <n v="2"/>
    <n v="563"/>
    <n v="0"/>
    <n v="48"/>
    <x v="1"/>
    <x v="2"/>
    <n v="0.17532467532467533"/>
    <n v="8.5257548845470696E-2"/>
    <n v="508"/>
    <n v="515"/>
    <n v="15"/>
    <n v="0.875"/>
    <n v="0.15340909090909091"/>
    <n v="0.79971590909090906"/>
    <n v="6.8181818181818177E-2"/>
    <n v="0.83735795454545459"/>
  </r>
  <r>
    <x v="379"/>
    <n v="3"/>
    <n v="619"/>
    <n v="0"/>
    <n v="108"/>
    <n v="2"/>
    <n v="565"/>
    <n v="0"/>
    <n v="48"/>
    <x v="1"/>
    <x v="2"/>
    <n v="0.17447495961227788"/>
    <n v="8.4955752212389379E-2"/>
    <n v="511"/>
    <n v="517"/>
    <n v="15"/>
    <n v="0.87926136363636365"/>
    <n v="0.15340909090909091"/>
    <n v="0.80255681818181823"/>
    <n v="6.8181818181818177E-2"/>
    <n v="0.84090909090909094"/>
  </r>
  <r>
    <x v="380"/>
    <n v="3"/>
    <n v="622"/>
    <n v="0"/>
    <n v="108"/>
    <n v="3"/>
    <n v="568"/>
    <n v="0"/>
    <n v="48"/>
    <x v="1"/>
    <x v="2"/>
    <n v="0.17363344051446947"/>
    <n v="8.4507042253521125E-2"/>
    <n v="514"/>
    <n v="520"/>
    <n v="15"/>
    <n v="0.88352272727272729"/>
    <n v="0.15340909090909091"/>
    <n v="0.80681818181818177"/>
    <n v="6.8181818181818177E-2"/>
    <n v="0.84517045454545459"/>
  </r>
  <r>
    <x v="381"/>
    <n v="3"/>
    <n v="625"/>
    <n v="0"/>
    <n v="108"/>
    <n v="3"/>
    <n v="571"/>
    <n v="0"/>
    <n v="48"/>
    <x v="1"/>
    <x v="2"/>
    <n v="0.17280000000000001"/>
    <n v="8.4063047285464099E-2"/>
    <n v="517"/>
    <n v="523"/>
    <n v="15"/>
    <n v="0.88778409090909094"/>
    <n v="0.15340909090909091"/>
    <n v="0.81107954545454541"/>
    <n v="6.8181818181818177E-2"/>
    <n v="0.84943181818181812"/>
  </r>
  <r>
    <x v="382"/>
    <n v="3"/>
    <n v="628"/>
    <n v="0"/>
    <n v="108"/>
    <n v="1"/>
    <n v="572"/>
    <n v="0"/>
    <n v="48"/>
    <x v="1"/>
    <x v="2"/>
    <n v="0.17197452229299362"/>
    <n v="8.3916083916083919E-2"/>
    <n v="520"/>
    <n v="524"/>
    <n v="15"/>
    <n v="0.89204545454545459"/>
    <n v="0.15340909090909091"/>
    <n v="0.8125"/>
    <n v="6.8181818181818177E-2"/>
    <n v="0.85227272727272729"/>
  </r>
  <r>
    <x v="383"/>
    <n v="0"/>
    <n v="628"/>
    <n v="0"/>
    <n v="108"/>
    <n v="1"/>
    <n v="573"/>
    <n v="0"/>
    <n v="48"/>
    <x v="1"/>
    <x v="2"/>
    <n v="0.17197452229299362"/>
    <n v="8.3769633507853408E-2"/>
    <n v="520"/>
    <n v="525"/>
    <n v="15"/>
    <n v="0.89204545454545459"/>
    <n v="0.15340909090909091"/>
    <n v="0.81392045454545459"/>
    <n v="6.8181818181818177E-2"/>
    <n v="0.85298295454545459"/>
  </r>
  <r>
    <x v="384"/>
    <n v="0"/>
    <n v="628"/>
    <n v="0"/>
    <n v="108"/>
    <n v="4"/>
    <n v="577"/>
    <n v="0"/>
    <n v="48"/>
    <x v="1"/>
    <x v="3"/>
    <n v="0.17197452229299362"/>
    <n v="8.3188908145580595E-2"/>
    <n v="520"/>
    <n v="529"/>
    <n v="15"/>
    <n v="0.89204545454545459"/>
    <n v="0.15340909090909091"/>
    <n v="0.81960227272727271"/>
    <n v="6.8181818181818177E-2"/>
    <n v="0.85582386363636365"/>
  </r>
  <r>
    <x v="385"/>
    <n v="3"/>
    <n v="631"/>
    <n v="0"/>
    <n v="108"/>
    <n v="2"/>
    <n v="579"/>
    <n v="0"/>
    <n v="48"/>
    <x v="1"/>
    <x v="3"/>
    <n v="0.17115689381933438"/>
    <n v="8.2901554404145081E-2"/>
    <n v="523"/>
    <n v="531"/>
    <n v="15"/>
    <n v="0.89630681818181823"/>
    <n v="0.15340909090909091"/>
    <n v="0.82244318181818177"/>
    <n v="6.8181818181818177E-2"/>
    <n v="0.859375"/>
  </r>
  <r>
    <x v="386"/>
    <n v="3"/>
    <n v="634"/>
    <n v="0"/>
    <n v="108"/>
    <n v="1"/>
    <n v="580"/>
    <n v="0"/>
    <n v="48"/>
    <x v="1"/>
    <x v="3"/>
    <n v="0.17034700315457413"/>
    <n v="8.2758620689655171E-2"/>
    <n v="526"/>
    <n v="532"/>
    <n v="15"/>
    <n v="0.90056818181818177"/>
    <n v="0.15340909090909091"/>
    <n v="0.82386363636363635"/>
    <n v="6.8181818181818177E-2"/>
    <n v="0.86221590909090906"/>
  </r>
  <r>
    <x v="387"/>
    <n v="3"/>
    <n v="637"/>
    <n v="0"/>
    <n v="108"/>
    <n v="3"/>
    <n v="583"/>
    <n v="0"/>
    <n v="48"/>
    <x v="1"/>
    <x v="3"/>
    <n v="0.1695447409733124"/>
    <n v="8.2332761578044603E-2"/>
    <n v="529"/>
    <n v="535"/>
    <n v="15"/>
    <n v="0.90482954545454541"/>
    <n v="0.15340909090909091"/>
    <n v="0.828125"/>
    <n v="6.8181818181818177E-2"/>
    <n v="0.86647727272727271"/>
  </r>
  <r>
    <x v="388"/>
    <n v="3"/>
    <n v="640"/>
    <n v="0"/>
    <n v="108"/>
    <n v="3"/>
    <n v="586"/>
    <n v="0"/>
    <n v="48"/>
    <x v="1"/>
    <x v="3"/>
    <n v="0.16875000000000001"/>
    <n v="8.191126279863481E-2"/>
    <n v="532"/>
    <n v="538"/>
    <n v="15"/>
    <n v="0.90909090909090906"/>
    <n v="0.15340909090909091"/>
    <n v="0.83238636363636365"/>
    <n v="6.8181818181818177E-2"/>
    <n v="0.87073863636363635"/>
  </r>
  <r>
    <x v="389"/>
    <n v="3"/>
    <n v="643"/>
    <n v="0"/>
    <n v="108"/>
    <n v="1"/>
    <n v="587"/>
    <n v="0"/>
    <n v="48"/>
    <x v="1"/>
    <x v="3"/>
    <n v="0.16796267496111975"/>
    <n v="8.1771720613287899E-2"/>
    <n v="535"/>
    <n v="539"/>
    <n v="15"/>
    <n v="0.91335227272727271"/>
    <n v="0.15340909090909091"/>
    <n v="0.83380681818181823"/>
    <n v="6.8181818181818177E-2"/>
    <n v="0.87357954545454541"/>
  </r>
  <r>
    <x v="390"/>
    <n v="0"/>
    <n v="643"/>
    <n v="0"/>
    <n v="108"/>
    <n v="2"/>
    <n v="589"/>
    <n v="0"/>
    <n v="48"/>
    <x v="1"/>
    <x v="3"/>
    <n v="0.16796267496111975"/>
    <n v="8.1494057724957561E-2"/>
    <n v="535"/>
    <n v="541"/>
    <n v="15"/>
    <n v="0.91335227272727271"/>
    <n v="0.15340909090909091"/>
    <n v="0.83664772727272729"/>
    <n v="6.8181818181818177E-2"/>
    <n v="0.875"/>
  </r>
  <r>
    <x v="391"/>
    <n v="0"/>
    <n v="643"/>
    <n v="0"/>
    <n v="108"/>
    <n v="4"/>
    <n v="593"/>
    <n v="0"/>
    <n v="48"/>
    <x v="1"/>
    <x v="4"/>
    <n v="0.16796267496111975"/>
    <n v="8.0944350758853284E-2"/>
    <n v="535"/>
    <n v="545"/>
    <n v="15"/>
    <n v="0.91335227272727271"/>
    <n v="0.15340909090909091"/>
    <n v="0.84232954545454541"/>
    <n v="6.8181818181818177E-2"/>
    <n v="0.87784090909090906"/>
  </r>
  <r>
    <x v="392"/>
    <n v="3"/>
    <n v="646"/>
    <n v="0"/>
    <n v="108"/>
    <n v="1"/>
    <n v="594"/>
    <n v="0"/>
    <n v="48"/>
    <x v="1"/>
    <x v="4"/>
    <n v="0.16718266253869968"/>
    <n v="8.0808080808080815E-2"/>
    <n v="538"/>
    <n v="546"/>
    <n v="15"/>
    <n v="0.91761363636363635"/>
    <n v="0.15340909090909091"/>
    <n v="0.84375"/>
    <n v="6.8181818181818177E-2"/>
    <n v="0.88068181818181812"/>
  </r>
  <r>
    <x v="393"/>
    <n v="3"/>
    <n v="649"/>
    <n v="0"/>
    <n v="108"/>
    <n v="1"/>
    <n v="595"/>
    <n v="0"/>
    <n v="48"/>
    <x v="1"/>
    <x v="4"/>
    <n v="0.16640986132511557"/>
    <n v="8.067226890756303E-2"/>
    <n v="541"/>
    <n v="547"/>
    <n v="15"/>
    <n v="0.921875"/>
    <n v="0.15340909090909091"/>
    <n v="0.84517045454545459"/>
    <n v="6.8181818181818177E-2"/>
    <n v="0.88352272727272729"/>
  </r>
  <r>
    <x v="394"/>
    <n v="3"/>
    <n v="652"/>
    <n v="0"/>
    <n v="108"/>
    <n v="3"/>
    <n v="598"/>
    <n v="0"/>
    <n v="48"/>
    <x v="1"/>
    <x v="4"/>
    <n v="0.16564417177914109"/>
    <n v="8.0267558528428096E-2"/>
    <n v="544"/>
    <n v="550"/>
    <n v="15"/>
    <n v="0.92613636363636365"/>
    <n v="0.15340909090909091"/>
    <n v="0.84943181818181823"/>
    <n v="6.8181818181818177E-2"/>
    <n v="0.88778409090909094"/>
  </r>
  <r>
    <x v="395"/>
    <n v="3"/>
    <n v="655"/>
    <n v="0"/>
    <n v="108"/>
    <n v="3"/>
    <n v="601"/>
    <n v="0"/>
    <n v="48"/>
    <x v="1"/>
    <x v="4"/>
    <n v="0.16488549618320611"/>
    <n v="7.9866888519134774E-2"/>
    <n v="547"/>
    <n v="553"/>
    <n v="15"/>
    <n v="0.93039772727272729"/>
    <n v="0.15340909090909091"/>
    <n v="0.85369318181818177"/>
    <n v="6.8181818181818177E-2"/>
    <n v="0.89204545454545459"/>
  </r>
  <r>
    <x v="396"/>
    <n v="3"/>
    <n v="658"/>
    <n v="0"/>
    <n v="108"/>
    <n v="2"/>
    <n v="603"/>
    <n v="0"/>
    <n v="48"/>
    <x v="1"/>
    <x v="4"/>
    <n v="0.1641337386018237"/>
    <n v="7.9601990049751242E-2"/>
    <n v="550"/>
    <n v="555"/>
    <n v="15"/>
    <n v="0.93465909090909094"/>
    <n v="0.15340909090909091"/>
    <n v="0.85653409090909094"/>
    <n v="6.8181818181818177E-2"/>
    <n v="0.89559659090909094"/>
  </r>
  <r>
    <x v="397"/>
    <n v="0"/>
    <n v="658"/>
    <n v="0"/>
    <n v="108"/>
    <n v="2"/>
    <n v="605"/>
    <n v="0"/>
    <n v="48"/>
    <x v="1"/>
    <x v="4"/>
    <n v="0.1641337386018237"/>
    <n v="7.9338842975206617E-2"/>
    <n v="550"/>
    <n v="557"/>
    <n v="15"/>
    <n v="0.93465909090909094"/>
    <n v="0.15340909090909091"/>
    <n v="0.859375"/>
    <n v="6.8181818181818177E-2"/>
    <n v="0.89701704545454541"/>
  </r>
  <r>
    <x v="398"/>
    <n v="0"/>
    <n v="658"/>
    <n v="0"/>
    <n v="108"/>
    <n v="2"/>
    <n v="607"/>
    <n v="0"/>
    <n v="48"/>
    <x v="1"/>
    <x v="5"/>
    <n v="0.1641337386018237"/>
    <n v="7.907742998352553E-2"/>
    <n v="550"/>
    <n v="559"/>
    <n v="15"/>
    <n v="0.93465909090909094"/>
    <n v="0.15340909090909091"/>
    <n v="0.86221590909090906"/>
    <n v="6.8181818181818177E-2"/>
    <n v="0.8984375"/>
  </r>
  <r>
    <x v="399"/>
    <n v="3"/>
    <n v="661"/>
    <n v="0"/>
    <n v="108"/>
    <n v="1"/>
    <n v="608"/>
    <n v="0"/>
    <n v="48"/>
    <x v="1"/>
    <x v="5"/>
    <n v="0.16338880484114976"/>
    <n v="7.8947368421052627E-2"/>
    <n v="553"/>
    <n v="560"/>
    <n v="15"/>
    <n v="0.93892045454545459"/>
    <n v="0.15340909090909091"/>
    <n v="0.86363636363636365"/>
    <n v="6.8181818181818177E-2"/>
    <n v="0.90127840909090917"/>
  </r>
  <r>
    <x v="400"/>
    <n v="3"/>
    <n v="664"/>
    <n v="0"/>
    <n v="108"/>
    <n v="2"/>
    <n v="610"/>
    <n v="0"/>
    <n v="48"/>
    <x v="1"/>
    <x v="5"/>
    <n v="0.16265060240963855"/>
    <n v="7.8688524590163941E-2"/>
    <n v="556"/>
    <n v="562"/>
    <n v="15"/>
    <n v="0.94318181818181823"/>
    <n v="0.15340909090909091"/>
    <n v="0.86647727272727271"/>
    <n v="6.8181818181818177E-2"/>
    <n v="0.90482954545454541"/>
  </r>
  <r>
    <x v="401"/>
    <n v="3"/>
    <n v="667"/>
    <n v="0"/>
    <n v="108"/>
    <n v="3"/>
    <n v="613"/>
    <n v="0"/>
    <n v="48"/>
    <x v="1"/>
    <x v="5"/>
    <n v="0.16191904047976011"/>
    <n v="7.8303425774877644E-2"/>
    <n v="559"/>
    <n v="565"/>
    <n v="15"/>
    <n v="0.94744318181818177"/>
    <n v="0.15340909090909091"/>
    <n v="0.87073863636363635"/>
    <n v="6.8181818181818177E-2"/>
    <n v="0.90909090909090906"/>
  </r>
  <r>
    <x v="402"/>
    <n v="3"/>
    <n v="670"/>
    <n v="0"/>
    <n v="108"/>
    <n v="3"/>
    <n v="616"/>
    <n v="0"/>
    <n v="48"/>
    <x v="1"/>
    <x v="5"/>
    <n v="0.16119402985074627"/>
    <n v="7.792207792207792E-2"/>
    <n v="562"/>
    <n v="568"/>
    <n v="15"/>
    <n v="0.95170454545454541"/>
    <n v="0.15340909090909091"/>
    <n v="0.875"/>
    <n v="6.8181818181818177E-2"/>
    <n v="0.91335227272727271"/>
  </r>
  <r>
    <x v="403"/>
    <n v="3"/>
    <n v="673"/>
    <n v="0"/>
    <n v="108"/>
    <n v="2"/>
    <n v="618"/>
    <n v="0"/>
    <n v="48"/>
    <x v="1"/>
    <x v="5"/>
    <n v="0.16047548291233285"/>
    <n v="7.7669902912621352E-2"/>
    <n v="565"/>
    <n v="570"/>
    <n v="15"/>
    <n v="0.95596590909090906"/>
    <n v="0.15340909090909091"/>
    <n v="0.87784090909090906"/>
    <n v="6.8181818181818177E-2"/>
    <n v="0.91690340909090906"/>
  </r>
  <r>
    <x v="404"/>
    <n v="0"/>
    <n v="673"/>
    <n v="0"/>
    <n v="108"/>
    <n v="1"/>
    <n v="619"/>
    <n v="0"/>
    <n v="48"/>
    <x v="1"/>
    <x v="5"/>
    <n v="0.16047548291233285"/>
    <n v="7.7544426494345717E-2"/>
    <n v="565"/>
    <n v="571"/>
    <n v="15"/>
    <n v="0.95596590909090906"/>
    <n v="0.15340909090909091"/>
    <n v="0.87926136363636365"/>
    <n v="6.8181818181818177E-2"/>
    <n v="0.91761363636363635"/>
  </r>
  <r>
    <x v="405"/>
    <n v="0"/>
    <n v="673"/>
    <n v="0"/>
    <n v="108"/>
    <n v="2"/>
    <n v="621"/>
    <n v="0"/>
    <n v="48"/>
    <x v="1"/>
    <x v="6"/>
    <n v="0.16047548291233285"/>
    <n v="7.7294685990338161E-2"/>
    <n v="565"/>
    <n v="573"/>
    <n v="9"/>
    <n v="0.95596590909090906"/>
    <n v="0.15340909090909091"/>
    <n v="0.88210227272727271"/>
    <n v="6.8181818181818177E-2"/>
    <n v="0.91903409090909083"/>
  </r>
  <r>
    <x v="406"/>
    <n v="3"/>
    <n v="676"/>
    <n v="0"/>
    <n v="108"/>
    <n v="2"/>
    <n v="623"/>
    <n v="0"/>
    <n v="48"/>
    <x v="1"/>
    <x v="6"/>
    <n v="0.15976331360946747"/>
    <n v="7.7046548956661312E-2"/>
    <n v="568"/>
    <n v="575"/>
    <n v="9"/>
    <n v="0.96022727272727271"/>
    <n v="0.15340909090909091"/>
    <n v="0.88494318181818177"/>
    <n v="6.8181818181818177E-2"/>
    <n v="0.92258522727272729"/>
  </r>
  <r>
    <x v="407"/>
    <n v="3"/>
    <n v="679"/>
    <n v="0"/>
    <n v="108"/>
    <n v="2"/>
    <n v="625"/>
    <n v="0"/>
    <n v="48"/>
    <x v="1"/>
    <x v="6"/>
    <n v="0.15905743740795286"/>
    <n v="7.6799999999999993E-2"/>
    <n v="571"/>
    <n v="577"/>
    <n v="9"/>
    <n v="0.96448863636363635"/>
    <n v="0.15340909090909091"/>
    <n v="0.88778409090909094"/>
    <n v="6.8181818181818177E-2"/>
    <n v="0.92613636363636365"/>
  </r>
  <r>
    <x v="408"/>
    <n v="3"/>
    <n v="682"/>
    <n v="0"/>
    <n v="108"/>
    <n v="3"/>
    <n v="628"/>
    <n v="0"/>
    <n v="48"/>
    <x v="1"/>
    <x v="6"/>
    <n v="0.15835777126099707"/>
    <n v="7.6433121019108277E-2"/>
    <n v="574"/>
    <n v="580"/>
    <n v="9"/>
    <n v="0.96875"/>
    <n v="0.15340909090909091"/>
    <n v="0.89204545454545459"/>
    <n v="6.8181818181818177E-2"/>
    <n v="0.93039772727272729"/>
  </r>
  <r>
    <x v="409"/>
    <n v="3"/>
    <n v="685"/>
    <n v="0"/>
    <n v="108"/>
    <n v="3"/>
    <n v="631"/>
    <n v="0"/>
    <n v="48"/>
    <x v="2"/>
    <x v="6"/>
    <n v="0.15766423357664233"/>
    <n v="7.6069730586370843E-2"/>
    <n v="577"/>
    <n v="583"/>
    <n v="6"/>
    <n v="0.97301136363636365"/>
    <n v="0.15340909090909091"/>
    <n v="0.89630681818181823"/>
    <n v="6.8181818181818177E-2"/>
    <n v="0.93465909090909094"/>
  </r>
  <r>
    <x v="410"/>
    <n v="3"/>
    <n v="688"/>
    <n v="0"/>
    <n v="108"/>
    <n v="1"/>
    <n v="632"/>
    <n v="0"/>
    <n v="48"/>
    <x v="2"/>
    <x v="6"/>
    <n v="0.15697674418604651"/>
    <n v="7.5949367088607597E-2"/>
    <n v="580"/>
    <n v="584"/>
    <n v="6"/>
    <n v="0.97727272727272729"/>
    <n v="0.15340909090909091"/>
    <n v="0.89772727272727271"/>
    <n v="6.8181818181818177E-2"/>
    <n v="0.9375"/>
  </r>
  <r>
    <x v="411"/>
    <n v="0"/>
    <n v="688"/>
    <n v="0"/>
    <n v="108"/>
    <n v="1"/>
    <n v="633"/>
    <n v="0"/>
    <n v="48"/>
    <x v="2"/>
    <x v="6"/>
    <n v="0.15697674418604651"/>
    <n v="7.582938388625593E-2"/>
    <n v="580"/>
    <n v="585"/>
    <n v="6"/>
    <n v="0.97727272727272729"/>
    <n v="0.15340909090909091"/>
    <n v="0.89914772727272729"/>
    <n v="6.8181818181818177E-2"/>
    <n v="0.93821022727272729"/>
  </r>
  <r>
    <x v="412"/>
    <n v="0"/>
    <n v="688"/>
    <n v="0"/>
    <n v="108"/>
    <n v="4"/>
    <n v="637"/>
    <n v="0"/>
    <n v="48"/>
    <x v="2"/>
    <x v="7"/>
    <n v="0.15697674418604651"/>
    <n v="7.5353218210361061E-2"/>
    <n v="580"/>
    <n v="589"/>
    <n v="15"/>
    <n v="0.97727272727272729"/>
    <n v="0.15340909090909091"/>
    <n v="0.90482954545454541"/>
    <n v="6.8181818181818177E-2"/>
    <n v="0.94105113636363635"/>
  </r>
  <r>
    <x v="413"/>
    <n v="3"/>
    <n v="691"/>
    <n v="0"/>
    <n v="108"/>
    <n v="2"/>
    <n v="639"/>
    <n v="0"/>
    <n v="48"/>
    <x v="2"/>
    <x v="7"/>
    <n v="0.15629522431259044"/>
    <n v="7.5117370892018781E-2"/>
    <n v="583"/>
    <n v="591"/>
    <n v="15"/>
    <n v="0.98153409090909094"/>
    <n v="0.15340909090909091"/>
    <n v="0.90767045454545459"/>
    <n v="6.8181818181818177E-2"/>
    <n v="0.94460227272727271"/>
  </r>
  <r>
    <x v="414"/>
    <n v="3"/>
    <n v="694"/>
    <n v="0"/>
    <n v="108"/>
    <n v="1"/>
    <n v="640"/>
    <n v="0"/>
    <n v="48"/>
    <x v="2"/>
    <x v="7"/>
    <n v="0.15561959654178675"/>
    <n v="7.4999999999999997E-2"/>
    <n v="586"/>
    <n v="592"/>
    <n v="15"/>
    <n v="0.98579545454545459"/>
    <n v="0.15340909090909091"/>
    <n v="0.90909090909090906"/>
    <n v="6.8181818181818177E-2"/>
    <n v="0.94744318181818188"/>
  </r>
  <r>
    <x v="415"/>
    <n v="3"/>
    <n v="697"/>
    <n v="0"/>
    <n v="108"/>
    <n v="3"/>
    <n v="643"/>
    <n v="0"/>
    <n v="48"/>
    <x v="2"/>
    <x v="7"/>
    <n v="0.15494978479196556"/>
    <n v="7.4650077760497674E-2"/>
    <n v="589"/>
    <n v="595"/>
    <n v="15"/>
    <n v="0.99005681818181823"/>
    <n v="0.15340909090909091"/>
    <n v="0.91335227272727271"/>
    <n v="6.8181818181818177E-2"/>
    <n v="0.95170454545454541"/>
  </r>
  <r>
    <x v="416"/>
    <n v="3"/>
    <n v="700"/>
    <n v="0"/>
    <n v="108"/>
    <n v="3"/>
    <n v="646"/>
    <n v="0"/>
    <n v="48"/>
    <x v="2"/>
    <x v="7"/>
    <n v="0.15428571428571428"/>
    <n v="7.4303405572755415E-2"/>
    <n v="592"/>
    <n v="598"/>
    <n v="15"/>
    <n v="0.99431818181818177"/>
    <n v="0.15340909090909091"/>
    <n v="0.91761363636363635"/>
    <n v="6.8181818181818177E-2"/>
    <n v="0.95596590909090906"/>
  </r>
  <r>
    <x v="417"/>
    <n v="3"/>
    <n v="703"/>
    <n v="0"/>
    <n v="108"/>
    <n v="1"/>
    <n v="647"/>
    <n v="0"/>
    <n v="48"/>
    <x v="2"/>
    <x v="7"/>
    <n v="0.15362731152204837"/>
    <n v="7.4188562596599686E-2"/>
    <n v="595"/>
    <n v="599"/>
    <n v="15"/>
    <n v="0.99857954545454541"/>
    <n v="0.15340909090909091"/>
    <n v="0.91903409090909094"/>
    <n v="6.8181818181818177E-2"/>
    <n v="0.95880681818181812"/>
  </r>
  <r>
    <x v="418"/>
    <n v="0"/>
    <n v="703"/>
    <n v="0"/>
    <n v="108"/>
    <n v="2"/>
    <n v="649"/>
    <n v="0"/>
    <n v="48"/>
    <x v="2"/>
    <x v="7"/>
    <n v="0.15362731152204837"/>
    <n v="7.3959938366718034E-2"/>
    <n v="595"/>
    <n v="601"/>
    <n v="15"/>
    <n v="0.99857954545454541"/>
    <n v="0.15340909090909091"/>
    <n v="0.921875"/>
    <n v="6.8181818181818177E-2"/>
    <n v="0.96022727272727271"/>
  </r>
  <r>
    <x v="419"/>
    <n v="0"/>
    <n v="703"/>
    <n v="0"/>
    <n v="108"/>
    <n v="4"/>
    <n v="653"/>
    <n v="0"/>
    <n v="48"/>
    <x v="2"/>
    <x v="8"/>
    <n v="0.15362731152204837"/>
    <n v="7.3506891271056668E-2"/>
    <n v="595"/>
    <n v="605"/>
    <n v="1"/>
    <n v="0.99857954545454541"/>
    <n v="0.15340909090909091"/>
    <n v="0.92755681818181823"/>
    <n v="6.8181818181818177E-2"/>
    <n v="0.96306818181818188"/>
  </r>
  <r>
    <x v="420"/>
    <n v="1"/>
    <n v="704"/>
    <n v="0"/>
    <n v="108"/>
    <n v="1"/>
    <n v="654"/>
    <n v="0"/>
    <n v="48"/>
    <x v="2"/>
    <x v="8"/>
    <n v="0.15340909090909091"/>
    <n v="7.3394495412844041E-2"/>
    <n v="596"/>
    <n v="606"/>
    <n v="1"/>
    <n v="1"/>
    <n v="0.15340909090909091"/>
    <n v="0.92897727272727271"/>
    <n v="6.8181818181818177E-2"/>
    <n v="0.96448863636363635"/>
  </r>
  <r>
    <x v="421"/>
    <n v="0"/>
    <n v="704"/>
    <n v="0"/>
    <n v="108"/>
    <n v="1"/>
    <n v="655"/>
    <n v="0"/>
    <n v="48"/>
    <x v="2"/>
    <x v="8"/>
    <n v="0.15340909090909091"/>
    <n v="7.3282442748091606E-2"/>
    <n v="596"/>
    <n v="607"/>
    <n v="1"/>
    <n v="1"/>
    <n v="0.15340909090909091"/>
    <n v="0.93039772727272729"/>
    <n v="6.8181818181818177E-2"/>
    <n v="0.96519886363636365"/>
  </r>
  <r>
    <x v="422"/>
    <n v="0"/>
    <n v="704"/>
    <n v="0"/>
    <n v="108"/>
    <n v="3"/>
    <n v="658"/>
    <n v="0"/>
    <n v="48"/>
    <x v="2"/>
    <x v="8"/>
    <n v="0.15340909090909091"/>
    <n v="7.29483282674772E-2"/>
    <n v="596"/>
    <n v="610"/>
    <n v="1"/>
    <n v="1"/>
    <n v="0.15340909090909091"/>
    <n v="0.93465909090909094"/>
    <n v="6.8181818181818177E-2"/>
    <n v="0.96732954545454541"/>
  </r>
  <r>
    <x v="423"/>
    <n v="0"/>
    <n v="704"/>
    <n v="0"/>
    <n v="108"/>
    <n v="3"/>
    <n v="661"/>
    <n v="0"/>
    <n v="48"/>
    <x v="2"/>
    <x v="8"/>
    <n v="0.15340909090909091"/>
    <n v="7.2617246596066568E-2"/>
    <n v="596"/>
    <n v="613"/>
    <n v="1"/>
    <n v="1"/>
    <n v="0.15340909090909091"/>
    <n v="0.93892045454545459"/>
    <n v="6.8181818181818177E-2"/>
    <n v="0.96946022727272729"/>
  </r>
  <r>
    <x v="424"/>
    <n v="0"/>
    <n v="704"/>
    <n v="0"/>
    <n v="108"/>
    <n v="2"/>
    <n v="663"/>
    <n v="0"/>
    <n v="48"/>
    <x v="2"/>
    <x v="8"/>
    <n v="0.15340909090909091"/>
    <n v="7.2398190045248875E-2"/>
    <n v="596"/>
    <n v="615"/>
    <n v="1"/>
    <n v="1"/>
    <n v="0.15340909090909091"/>
    <n v="0.94176136363636365"/>
    <n v="6.8181818181818177E-2"/>
    <n v="0.97088068181818188"/>
  </r>
  <r>
    <x v="425"/>
    <n v="0"/>
    <n v="704"/>
    <n v="0"/>
    <n v="108"/>
    <n v="2"/>
    <n v="665"/>
    <n v="0"/>
    <n v="48"/>
    <x v="2"/>
    <x v="8"/>
    <n v="0.15340909090909091"/>
    <n v="7.2180451127819553E-2"/>
    <n v="596"/>
    <n v="617"/>
    <n v="1"/>
    <n v="1"/>
    <n v="0.15340909090909091"/>
    <n v="0.94460227272727271"/>
    <n v="6.8181818181818177E-2"/>
    <n v="0.97230113636363635"/>
  </r>
  <r>
    <x v="426"/>
    <n v="0"/>
    <n v="704"/>
    <n v="0"/>
    <n v="108"/>
    <n v="2"/>
    <n v="667"/>
    <n v="0"/>
    <n v="48"/>
    <x v="2"/>
    <x v="9"/>
    <n v="0.15340909090909091"/>
    <n v="7.1964017991004492E-2"/>
    <n v="596"/>
    <n v="619"/>
    <n v="0"/>
    <n v="1"/>
    <n v="0.15340909090909091"/>
    <n v="0.94744318181818177"/>
    <n v="6.8181818181818177E-2"/>
    <n v="0.97372159090909083"/>
  </r>
  <r>
    <x v="427"/>
    <n v="0"/>
    <n v="704"/>
    <n v="0"/>
    <n v="108"/>
    <n v="1"/>
    <n v="668"/>
    <n v="0"/>
    <n v="48"/>
    <x v="2"/>
    <x v="9"/>
    <n v="0.15340909090909091"/>
    <n v="7.1856287425149698E-2"/>
    <n v="596"/>
    <n v="620"/>
    <n v="0"/>
    <n v="1"/>
    <n v="0.15340909090909091"/>
    <n v="0.94886363636363635"/>
    <n v="6.8181818181818177E-2"/>
    <n v="0.97443181818181812"/>
  </r>
  <r>
    <x v="428"/>
    <n v="0"/>
    <n v="704"/>
    <n v="0"/>
    <n v="108"/>
    <n v="2"/>
    <n v="670"/>
    <n v="0"/>
    <n v="48"/>
    <x v="2"/>
    <x v="9"/>
    <n v="0.15340909090909091"/>
    <n v="7.1641791044776124E-2"/>
    <n v="596"/>
    <n v="622"/>
    <n v="0"/>
    <n v="1"/>
    <n v="0.15340909090909091"/>
    <n v="0.95170454545454541"/>
    <n v="6.8181818181818177E-2"/>
    <n v="0.97585227272727271"/>
  </r>
  <r>
    <x v="429"/>
    <n v="0"/>
    <n v="704"/>
    <n v="0"/>
    <n v="108"/>
    <n v="3"/>
    <n v="673"/>
    <n v="0"/>
    <n v="48"/>
    <x v="2"/>
    <x v="9"/>
    <n v="0.15340909090909091"/>
    <n v="7.1322436849925702E-2"/>
    <n v="596"/>
    <n v="625"/>
    <n v="0"/>
    <n v="1"/>
    <n v="0.15340909090909091"/>
    <n v="0.95596590909090906"/>
    <n v="6.8181818181818177E-2"/>
    <n v="0.97798295454545459"/>
  </r>
  <r>
    <x v="430"/>
    <n v="0"/>
    <n v="704"/>
    <n v="0"/>
    <n v="108"/>
    <n v="3"/>
    <n v="676"/>
    <n v="0"/>
    <n v="48"/>
    <x v="2"/>
    <x v="9"/>
    <n v="0.15340909090909091"/>
    <n v="7.1005917159763315E-2"/>
    <n v="596"/>
    <n v="628"/>
    <n v="0"/>
    <n v="1"/>
    <n v="0.15340909090909091"/>
    <n v="0.96022727272727271"/>
    <n v="6.8181818181818177E-2"/>
    <n v="0.98011363636363635"/>
  </r>
  <r>
    <x v="431"/>
    <n v="0"/>
    <n v="704"/>
    <n v="0"/>
    <n v="108"/>
    <n v="2"/>
    <n v="678"/>
    <n v="0"/>
    <n v="48"/>
    <x v="2"/>
    <x v="9"/>
    <n v="0.15340909090909091"/>
    <n v="7.0796460176991149E-2"/>
    <n v="596"/>
    <n v="630"/>
    <n v="0"/>
    <n v="1"/>
    <n v="0.15340909090909091"/>
    <n v="0.96306818181818177"/>
    <n v="6.8181818181818177E-2"/>
    <n v="0.98153409090909083"/>
  </r>
  <r>
    <x v="432"/>
    <n v="0"/>
    <n v="704"/>
    <n v="0"/>
    <n v="108"/>
    <n v="1"/>
    <n v="679"/>
    <n v="0"/>
    <n v="48"/>
    <x v="2"/>
    <x v="9"/>
    <n v="0.15340909090909091"/>
    <n v="7.0692194403534608E-2"/>
    <n v="596"/>
    <n v="631"/>
    <n v="0"/>
    <n v="1"/>
    <n v="0.15340909090909091"/>
    <n v="0.96448863636363635"/>
    <n v="6.8181818181818177E-2"/>
    <n v="0.98224431818181812"/>
  </r>
  <r>
    <x v="433"/>
    <n v="0"/>
    <n v="704"/>
    <n v="0"/>
    <n v="108"/>
    <n v="2"/>
    <n v="681"/>
    <n v="0"/>
    <n v="48"/>
    <x v="2"/>
    <x v="10"/>
    <n v="0.15340909090909091"/>
    <n v="7.0484581497797363E-2"/>
    <n v="596"/>
    <n v="633"/>
    <n v="0"/>
    <n v="1"/>
    <n v="0.15340909090909091"/>
    <n v="0.96732954545454541"/>
    <n v="6.8181818181818177E-2"/>
    <n v="0.98366477272727271"/>
  </r>
  <r>
    <x v="434"/>
    <n v="0"/>
    <n v="704"/>
    <n v="0"/>
    <n v="108"/>
    <n v="2"/>
    <n v="683"/>
    <n v="0"/>
    <n v="48"/>
    <x v="2"/>
    <x v="10"/>
    <n v="0.15340909090909091"/>
    <n v="7.0278184480234263E-2"/>
    <n v="596"/>
    <n v="635"/>
    <n v="0"/>
    <n v="1"/>
    <n v="0.15340909090909091"/>
    <n v="0.97017045454545459"/>
    <n v="6.8181818181818177E-2"/>
    <n v="0.98508522727272729"/>
  </r>
  <r>
    <x v="435"/>
    <n v="0"/>
    <n v="704"/>
    <n v="0"/>
    <n v="108"/>
    <n v="2"/>
    <n v="685"/>
    <n v="0"/>
    <n v="48"/>
    <x v="2"/>
    <x v="10"/>
    <n v="0.15340909090909091"/>
    <n v="7.0072992700729933E-2"/>
    <n v="596"/>
    <n v="637"/>
    <n v="0"/>
    <n v="1"/>
    <n v="0.15340909090909091"/>
    <n v="0.97301136363636365"/>
    <n v="6.8181818181818177E-2"/>
    <n v="0.98650568181818188"/>
  </r>
  <r>
    <x v="436"/>
    <n v="0"/>
    <n v="704"/>
    <n v="0"/>
    <n v="108"/>
    <n v="3"/>
    <n v="688"/>
    <n v="0"/>
    <n v="48"/>
    <x v="2"/>
    <x v="10"/>
    <n v="0.15340909090909091"/>
    <n v="6.9767441860465115E-2"/>
    <n v="596"/>
    <n v="640"/>
    <n v="0"/>
    <n v="1"/>
    <n v="0.15340909090909091"/>
    <n v="0.97727272727272729"/>
    <n v="6.8181818181818177E-2"/>
    <n v="0.98863636363636365"/>
  </r>
  <r>
    <x v="437"/>
    <n v="0"/>
    <n v="704"/>
    <n v="0"/>
    <n v="108"/>
    <n v="3"/>
    <n v="691"/>
    <n v="0"/>
    <n v="48"/>
    <x v="2"/>
    <x v="10"/>
    <n v="0.15340909090909091"/>
    <n v="6.9464544138929094E-2"/>
    <n v="596"/>
    <n v="643"/>
    <n v="0"/>
    <n v="1"/>
    <n v="0.15340909090909091"/>
    <n v="0.98153409090909094"/>
    <n v="6.8181818181818177E-2"/>
    <n v="0.99076704545454541"/>
  </r>
  <r>
    <x v="438"/>
    <n v="0"/>
    <n v="704"/>
    <n v="0"/>
    <n v="108"/>
    <n v="1"/>
    <n v="692"/>
    <n v="0"/>
    <n v="48"/>
    <x v="2"/>
    <x v="10"/>
    <n v="0.15340909090909091"/>
    <n v="6.9364161849710976E-2"/>
    <n v="596"/>
    <n v="644"/>
    <n v="0"/>
    <n v="1"/>
    <n v="0.15340909090909091"/>
    <n v="0.98295454545454541"/>
    <n v="6.8181818181818177E-2"/>
    <n v="0.99147727272727271"/>
  </r>
  <r>
    <x v="439"/>
    <n v="0"/>
    <n v="704"/>
    <n v="0"/>
    <n v="108"/>
    <n v="1"/>
    <n v="693"/>
    <n v="0"/>
    <n v="48"/>
    <x v="3"/>
    <x v="10"/>
    <n v="0.15340909090909091"/>
    <n v="6.9264069264069264E-2"/>
    <n v="596"/>
    <n v="645"/>
    <n v="0"/>
    <n v="1"/>
    <n v="0.15340909090909091"/>
    <n v="0.984375"/>
    <n v="6.8181818181818177E-2"/>
    <n v="0.9921875"/>
  </r>
  <r>
    <x v="440"/>
    <n v="0"/>
    <n v="704"/>
    <n v="0"/>
    <n v="108"/>
    <n v="3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1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2"/>
    <n v="0"/>
    <n v="704"/>
    <n v="0"/>
    <n v="108"/>
    <n v="0"/>
    <n v="696"/>
    <n v="0"/>
    <n v="48"/>
    <x v="3"/>
    <x v="11"/>
    <n v="0.15340909090909091"/>
    <n v="6.8965517241379309E-2"/>
    <n v="596"/>
    <n v="648"/>
    <n v="0"/>
    <n v="1"/>
    <n v="0.15340909090909091"/>
    <n v="0.98863636363636365"/>
    <n v="6.8181818181818177E-2"/>
    <n v="0.99431818181818188"/>
  </r>
  <r>
    <x v="443"/>
    <n v="0"/>
    <n v="704"/>
    <n v="0"/>
    <n v="108"/>
    <n v="2"/>
    <n v="698"/>
    <n v="0"/>
    <n v="48"/>
    <x v="3"/>
    <x v="11"/>
    <n v="0.15340909090909091"/>
    <n v="6.8767908309455589E-2"/>
    <n v="596"/>
    <n v="650"/>
    <n v="0"/>
    <n v="1"/>
    <n v="0.15340909090909091"/>
    <n v="0.99147727272727271"/>
    <n v="6.8181818181818177E-2"/>
    <n v="0.99573863636363635"/>
  </r>
  <r>
    <x v="444"/>
    <n v="0"/>
    <n v="704"/>
    <n v="0"/>
    <n v="108"/>
    <n v="1"/>
    <n v="699"/>
    <n v="0"/>
    <n v="48"/>
    <x v="3"/>
    <x v="11"/>
    <n v="0.15340909090909091"/>
    <n v="6.8669527896995708E-2"/>
    <n v="596"/>
    <n v="651"/>
    <n v="0"/>
    <n v="1"/>
    <n v="0.15340909090909091"/>
    <n v="0.99289772727272729"/>
    <n v="6.8181818181818177E-2"/>
    <n v="0.99644886363636365"/>
  </r>
  <r>
    <x v="445"/>
    <n v="0"/>
    <n v="704"/>
    <n v="0"/>
    <n v="108"/>
    <n v="1"/>
    <n v="700"/>
    <n v="0"/>
    <n v="48"/>
    <x v="3"/>
    <x v="11"/>
    <n v="0.15340909090909091"/>
    <n v="6.8571428571428575E-2"/>
    <n v="596"/>
    <n v="652"/>
    <n v="0"/>
    <n v="1"/>
    <n v="0.15340909090909091"/>
    <n v="0.99431818181818177"/>
    <n v="6.8181818181818177E-2"/>
    <n v="0.99715909090909083"/>
  </r>
  <r>
    <x v="446"/>
    <n v="0"/>
    <n v="704"/>
    <n v="0"/>
    <n v="108"/>
    <n v="2"/>
    <n v="702"/>
    <n v="0"/>
    <n v="48"/>
    <x v="3"/>
    <x v="11"/>
    <n v="0.15340909090909091"/>
    <n v="6.8376068376068383E-2"/>
    <n v="596"/>
    <n v="654"/>
    <n v="0"/>
    <n v="1"/>
    <n v="0.15340909090909091"/>
    <n v="0.99715909090909094"/>
    <n v="6.8181818181818177E-2"/>
    <n v="0.99857954545454541"/>
  </r>
  <r>
    <x v="447"/>
    <n v="0"/>
    <n v="704"/>
    <n v="0"/>
    <n v="108"/>
    <n v="2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8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49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0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1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2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3"/>
    <n v="0"/>
    <n v="704"/>
    <n v="0"/>
    <n v="108"/>
    <n v="0"/>
    <n v="704"/>
    <n v="0"/>
    <n v="48"/>
    <x v="3"/>
    <x v="12"/>
    <n v="0.15340909090909091"/>
    <n v="6.8181818181818177E-2"/>
    <n v="596"/>
    <n v="656"/>
    <n v="0"/>
    <n v="1"/>
    <n v="0.15340909090909091"/>
    <n v="1"/>
    <n v="6.8181818181818177E-2"/>
    <n v="1"/>
  </r>
  <r>
    <x v="454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5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6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7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8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59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0"/>
    <n v="0"/>
    <n v="704"/>
    <n v="0"/>
    <n v="108"/>
    <n v="0"/>
    <n v="704"/>
    <n v="0"/>
    <n v="48"/>
    <x v="3"/>
    <x v="13"/>
    <n v="0.15340909090909091"/>
    <n v="6.8181818181818177E-2"/>
    <n v="596"/>
    <n v="656"/>
    <n v="0"/>
    <n v="1"/>
    <n v="0.15340909090909091"/>
    <n v="1"/>
    <n v="6.8181818181818177E-2"/>
    <n v="1"/>
  </r>
  <r>
    <x v="461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2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3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4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5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6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7"/>
    <n v="0"/>
    <n v="704"/>
    <n v="0"/>
    <n v="108"/>
    <n v="0"/>
    <n v="704"/>
    <n v="0"/>
    <n v="48"/>
    <x v="3"/>
    <x v="14"/>
    <n v="0.15340909090909091"/>
    <n v="6.8181818181818177E-2"/>
    <n v="596"/>
    <n v="656"/>
    <n v="0"/>
    <n v="1"/>
    <n v="0.15340909090909091"/>
    <n v="1"/>
    <n v="6.8181818181818177E-2"/>
    <n v="1"/>
  </r>
  <r>
    <x v="468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  <r>
    <x v="469"/>
    <n v="0"/>
    <n v="704"/>
    <n v="0"/>
    <n v="108"/>
    <n v="0"/>
    <n v="704"/>
    <n v="0"/>
    <n v="48"/>
    <x v="3"/>
    <x v="15"/>
    <n v="0.15340909090909091"/>
    <n v="6.8181818181818177E-2"/>
    <n v="596"/>
    <n v="656"/>
    <n v="0"/>
    <n v="1"/>
    <n v="0.15340909090909091"/>
    <n v="1"/>
    <n v="6.8181818181818177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0"/>
    <d v="2026-04-07T00:00:00"/>
    <x v="25"/>
    <d v="2026-06-22T00:00:00"/>
    <d v="2026-05-19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0"/>
    <d v="2026-04-15T00:00:00"/>
    <x v="30"/>
    <d v="2026-06-22T00:00:00"/>
    <d v="2026-05-22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0"/>
    <d v="2026-04-14T00:00:00"/>
    <x v="32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6"/>
    <n v="2302600047"/>
    <x v="1"/>
    <x v="1"/>
    <d v="2026-04-15T00:00:00"/>
    <x v="30"/>
    <d v="2026-06-22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0"/>
    <d v="2026-04-14T00:00:00"/>
    <x v="32"/>
    <d v="2026-06-19T00:00:00"/>
    <d v="2026-05-26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22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2"/>
    <d v="2026-04-28T00:00:00"/>
    <x v="35"/>
    <d v="2026-06-22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1"/>
    <n v="2282600052"/>
    <x v="0"/>
    <x v="3"/>
    <d v="2026-04-22T00:00:00"/>
    <x v="33"/>
    <d v="2026-06-15T00:00:00"/>
    <d v="2026-05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3"/>
    <d v="2026-04-27T00:00:00"/>
    <x v="36"/>
    <d v="2026-06-15T00:00:00"/>
    <d v="2026-05-2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4"/>
    <d v="2026-04-29T00:00:00"/>
    <x v="37"/>
    <d v="2026-06-22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5"/>
    <d v="2026-04-24T00:00:00"/>
    <x v="34"/>
    <d v="2026-06-22T00:00:00"/>
    <d v="2026-06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3"/>
    <d v="2026-04-22T00:00:00"/>
    <x v="33"/>
    <d v="2026-05-20T00:00:00"/>
    <d v="2026-06-01T00:00:00"/>
    <n v="3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3"/>
    <d v="2026-05-04T00:00:00"/>
    <x v="38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6"/>
    <d v="2026-05-04T00:00:00"/>
    <x v="39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7"/>
    <d v="2026-05-05T00:00:00"/>
    <x v="40"/>
    <d v="2026-06-22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-1"/>
    <x v="2"/>
    <x v="1"/>
  </r>
  <r>
    <x v="1"/>
    <x v="59"/>
    <n v="2282600060"/>
    <x v="0"/>
    <x v="8"/>
    <d v="2026-05-05T00:00:00"/>
    <x v="41"/>
    <d v="2026-06-16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8"/>
    <d v="2026-05-06T00:00:00"/>
    <x v="42"/>
    <d v="2026-06-17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6"/>
    <d v="2026-05-06T00:00:00"/>
    <x v="41"/>
    <d v="2026-06-19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9"/>
    <d v="2026-05-07T00:00:00"/>
    <x v="39"/>
    <d v="2026-06-17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0"/>
    <d v="2026-05-07T00:00:00"/>
    <x v="41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8"/>
    <d v="2026-05-08T00:00:00"/>
    <x v="43"/>
    <d v="2026-06-19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1"/>
    <d v="2026-05-08T00:00:00"/>
    <x v="44"/>
    <d v="2026-06-22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649999999999999"/>
    <n v="0.716216216216216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4"/>
    <x v="1"/>
    <x v="1"/>
  </r>
  <r>
    <x v="2"/>
    <x v="66"/>
    <n v="2302600067"/>
    <x v="1"/>
    <x v="12"/>
    <d v="2026-05-11T00:00:00"/>
    <x v="45"/>
    <d v="2026-06-18T00:00:00"/>
    <d v="2026-06-16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3"/>
    <d v="2026-05-11T00:00:00"/>
    <x v="46"/>
    <d v="2026-06-22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4"/>
    <d v="2026-05-12T00:00:00"/>
    <x v="46"/>
    <d v="2026-06-22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9"/>
    <d v="2026-05-12T00:00:00"/>
    <x v="45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5"/>
    <d v="2026-05-13T00:00:00"/>
    <x v="46"/>
    <d v="2026-06-22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2.7027027027027015E-2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6"/>
    <d v="2026-05-14T00:00:00"/>
    <x v="47"/>
    <d v="2026-06-22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</r>
  <r>
    <x v="2"/>
    <x v="73"/>
    <n v="2302600074"/>
    <x v="1"/>
    <x v="17"/>
    <d v="2026-05-14T00:00:00"/>
    <x v="48"/>
    <d v="2026-06-19T00:00:00"/>
    <d v="2026-06-19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18"/>
    <d v="2026-05-15T00:00:00"/>
    <x v="49"/>
    <d v="2026-06-22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3"/>
    <x v="1"/>
    <x v="1"/>
  </r>
  <r>
    <x v="2"/>
    <x v="75"/>
    <n v="2282600076"/>
    <x v="0"/>
    <x v="19"/>
    <d v="2026-05-15T00:00:00"/>
    <x v="50"/>
    <d v="2026-06-22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0"/>
    <d v="2026-05-18T00:00:00"/>
    <x v="51"/>
    <d v="2026-06-15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1"/>
    <d v="2026-05-18T00:00:00"/>
    <x v="45"/>
    <d v="2026-06-19T00:00:00"/>
    <d v="2026-06-23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1"/>
    <d v="2026-05-19T00:00:00"/>
    <x v="52"/>
    <d v="2026-06-22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0"/>
    <d v="2026-05-19T00:00:00"/>
    <x v="51"/>
    <d v="2026-06-16T00:00:00"/>
    <d v="2026-06-14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2"/>
    <d v="2026-05-20T00:00:00"/>
    <x v="53"/>
    <d v="2026-06-11T00:00:00"/>
    <d v="2026-06-1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3"/>
    <d v="2026-05-20T00:00:00"/>
    <x v="53"/>
    <d v="2026-06-22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9"/>
    <x v="1"/>
    <x v="1"/>
  </r>
  <r>
    <x v="2"/>
    <x v="82"/>
    <n v="2302600083"/>
    <x v="1"/>
    <x v="24"/>
    <d v="2026-05-22T00:00:00"/>
    <x v="54"/>
    <d v="2026-06-18T00:00:00"/>
    <d v="2026-06-2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0"/>
    <x v="1"/>
    <x v="1"/>
  </r>
  <r>
    <x v="2"/>
    <x v="83"/>
    <n v="2282600084"/>
    <x v="0"/>
    <x v="25"/>
    <d v="2026-05-22T00:00:00"/>
    <x v="53"/>
    <d v="2026-06-19T00:00:00"/>
    <d v="2026-06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19"/>
    <d v="2026-05-25T00:00:00"/>
    <x v="53"/>
    <d v="2026-06-17T00:00:00"/>
    <d v="2026-06-2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22T00:00:00"/>
    <d v="2026-06-3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1"/>
    <d v="2026-05-26T00:00:00"/>
    <x v="53"/>
    <d v="2026-06-19T00:00:00"/>
    <d v="2026-07-01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6"/>
    <d v="2026-05-26T00:00:00"/>
    <x v="53"/>
    <d v="2026-06-17T00:00:00"/>
    <d v="2026-06-2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11"/>
    <d v="2026-05-27T00:00:00"/>
    <x v="56"/>
    <d v="2026-06-18T00:00:00"/>
    <d v="2026-06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</r>
  <r>
    <x v="2"/>
    <x v="89"/>
    <n v="2302600090"/>
    <x v="1"/>
    <x v="27"/>
    <d v="2026-05-27T00:00:00"/>
    <x v="55"/>
    <d v="2026-06-18T00:00:00"/>
    <d v="2026-07-02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28"/>
    <d v="2026-05-28T00:00:00"/>
    <x v="57"/>
    <d v="2026-06-18T00:00:00"/>
    <d v="2026-07-03T00:00:00"/>
    <n v="4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1"/>
    <x v="1"/>
    <x v="1"/>
  </r>
  <r>
    <x v="2"/>
    <x v="91"/>
    <n v="2282600092"/>
    <x v="0"/>
    <x v="29"/>
    <d v="2026-05-28T00:00:00"/>
    <x v="58"/>
    <d v="2026-06-22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</r>
  <r>
    <x v="2"/>
    <x v="92"/>
    <n v="2282600093"/>
    <x v="0"/>
    <x v="30"/>
    <d v="2026-05-29T00:00:00"/>
    <x v="58"/>
    <d v="2026-06-22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1"/>
    <d v="2026-05-29T00:00:00"/>
    <x v="57"/>
    <d v="2026-06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0"/>
    <x v="1"/>
    <x v="1"/>
  </r>
  <r>
    <x v="2"/>
    <x v="94"/>
    <n v="2302600095"/>
    <x v="1"/>
    <x v="28"/>
    <d v="2026-06-01T00:00:00"/>
    <x v="59"/>
    <d v="2026-06-17T00:00:00"/>
    <d v="2026-07-07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5"/>
    <d v="2026-06-01T00:00:00"/>
    <x v="59"/>
    <d v="2026-06-19T00:00:00"/>
    <d v="2026-06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3"/>
    <d v="2026-06-02T00:00:00"/>
    <x v="58"/>
    <d v="2026-06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9"/>
    <x v="1"/>
    <x v="1"/>
  </r>
  <r>
    <x v="3"/>
    <x v="98"/>
    <n v="2302600099"/>
    <x v="1"/>
    <x v="32"/>
    <d v="2026-06-03T00:00:00"/>
    <x v="60"/>
    <d v="2026-06-22T00:00:00"/>
    <d v="2026-07-0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</r>
  <r>
    <x v="3"/>
    <x v="99"/>
    <n v="2282600100"/>
    <x v="0"/>
    <x v="32"/>
    <d v="2026-06-03T00:00:00"/>
    <x v="61"/>
    <d v="2026-06-16T00:00:00"/>
    <d v="2026-06-2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3"/>
    <d v="2026-06-05T00:00:00"/>
    <x v="58"/>
    <d v="2026-06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6"/>
    <x v="1"/>
    <x v="1"/>
  </r>
  <r>
    <x v="3"/>
    <x v="103"/>
    <n v="2282600104"/>
    <x v="0"/>
    <x v="34"/>
    <d v="2026-06-05T00:00:00"/>
    <x v="58"/>
    <d v="2026-06-22T00:00:00"/>
    <d v="2026-06-29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6"/>
    <x v="1"/>
    <x v="1"/>
  </r>
  <r>
    <x v="3"/>
    <x v="104"/>
    <n v="2282600105"/>
    <x v="0"/>
    <x v="32"/>
    <d v="2026-06-08T00:00:00"/>
    <x v="63"/>
    <d v="2026-06-17T00:00:00"/>
    <d v="2026-07-0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5"/>
    <d v="2026-06-0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07"/>
    <n v="2282600108"/>
    <x v="0"/>
    <x v="35"/>
    <d v="2026-06-09T00:00:00"/>
    <x v="64"/>
    <d v="1899-12-30T00:00:00"/>
    <d v="2026-07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8"/>
    <n v="2282600109"/>
    <x v="0"/>
    <x v="35"/>
    <d v="2026-06-10T00:00:00"/>
    <x v="64"/>
    <d v="1899-12-30T00:00:00"/>
    <d v="2026-07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09"/>
    <n v="2302600110"/>
    <x v="1"/>
    <x v="35"/>
    <d v="2026-06-10T00:00:00"/>
    <x v="64"/>
    <d v="1899-12-30T00:00:00"/>
    <d v="2026-07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0"/>
    <n v="2302600111"/>
    <x v="1"/>
    <x v="32"/>
    <d v="2026-06-11T00:00:00"/>
    <x v="62"/>
    <d v="2026-06-18T00:00:00"/>
    <d v="2026-07-15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2"/>
    <d v="2026-06-11T00:00:00"/>
    <x v="60"/>
    <d v="2026-06-22T00:00:00"/>
    <d v="2026-07-0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12"/>
    <n v="2282600113"/>
    <x v="0"/>
    <x v="35"/>
    <d v="2026-06-12T00:00:00"/>
    <x v="64"/>
    <d v="1899-12-30T00:00:00"/>
    <d v="2026-07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3"/>
    <n v="2302600114"/>
    <x v="1"/>
    <x v="35"/>
    <d v="2026-06-1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4"/>
    <n v="2302600115"/>
    <x v="1"/>
    <x v="35"/>
    <d v="2026-06-15T00:00:00"/>
    <x v="64"/>
    <d v="1899-12-30T00:00:00"/>
    <d v="2026-07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5"/>
    <n v="2282600116"/>
    <x v="0"/>
    <x v="35"/>
    <d v="2026-06-15T00:00:00"/>
    <x v="64"/>
    <d v="1899-12-30T00:00:00"/>
    <d v="2026-07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6"/>
    <n v="2282600117"/>
    <x v="0"/>
    <x v="35"/>
    <d v="2026-06-16T00:00:00"/>
    <x v="64"/>
    <d v="1899-12-30T00:00:00"/>
    <d v="2026-07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17"/>
    <n v="2302600118"/>
    <x v="1"/>
    <x v="35"/>
    <d v="2026-06-16T00:00:00"/>
    <x v="64"/>
    <d v="1899-12-30T00:00:00"/>
    <d v="2026-07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8"/>
    <n v="2302600119"/>
    <x v="1"/>
    <x v="35"/>
    <d v="2026-06-17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19"/>
    <n v="2282600120"/>
    <x v="0"/>
    <x v="35"/>
    <d v="2026-06-17T00:00:00"/>
    <x v="64"/>
    <d v="1899-12-30T00:00:00"/>
    <d v="2026-07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0"/>
    <n v="2282600121"/>
    <x v="0"/>
    <x v="35"/>
    <d v="2026-06-18T00:00:00"/>
    <x v="64"/>
    <d v="1899-12-30T00:00:00"/>
    <d v="2026-07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1"/>
    <n v="2302600122"/>
    <x v="1"/>
    <x v="35"/>
    <d v="2026-06-18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2"/>
    <n v="2302600123"/>
    <x v="1"/>
    <x v="35"/>
    <d v="2026-06-19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3"/>
    <n v="2282600124"/>
    <x v="0"/>
    <x v="35"/>
    <d v="2026-06-19T00:00:00"/>
    <x v="64"/>
    <d v="1899-12-30T00:00:00"/>
    <d v="2026-07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4"/>
    <n v="2282600125"/>
    <x v="0"/>
    <x v="35"/>
    <d v="2026-06-22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3"/>
    <x v="125"/>
    <n v="2302600126"/>
    <x v="1"/>
    <x v="35"/>
    <d v="2026-06-22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6"/>
    <n v="2302600127"/>
    <x v="1"/>
    <x v="35"/>
    <d v="2026-06-23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3"/>
    <x v="127"/>
    <n v="2282600128"/>
    <x v="0"/>
    <x v="35"/>
    <d v="2026-06-23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8"/>
    <n v="2282600129"/>
    <x v="0"/>
    <x v="35"/>
    <d v="2026-06-24T00:00:00"/>
    <x v="64"/>
    <d v="1899-12-30T00:00:00"/>
    <d v="2026-07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29"/>
    <n v="2302600130"/>
    <x v="1"/>
    <x v="35"/>
    <d v="2026-06-24T00:00:00"/>
    <x v="64"/>
    <d v="1899-12-30T00:00:00"/>
    <d v="2026-07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0"/>
    <n v="2302600131"/>
    <x v="1"/>
    <x v="35"/>
    <d v="2026-06-25T00:00:00"/>
    <x v="64"/>
    <d v="1899-12-30T00:00:00"/>
    <d v="2026-07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1"/>
    <n v="2282600132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2"/>
    <n v="2282600133"/>
    <x v="0"/>
    <x v="35"/>
    <d v="2026-06-25T00:00:00"/>
    <x v="64"/>
    <d v="1899-12-30T00:00:00"/>
    <d v="2026-07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3"/>
    <n v="2302600134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4"/>
    <n v="2302600135"/>
    <x v="1"/>
    <x v="35"/>
    <d v="2026-06-2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5"/>
    <n v="2282600136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6"/>
    <n v="2282600137"/>
    <x v="0"/>
    <x v="35"/>
    <d v="2026-06-29T00:00:00"/>
    <x v="64"/>
    <d v="1899-12-30T00:00:00"/>
    <d v="2026-07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37"/>
    <n v="2302600138"/>
    <x v="1"/>
    <x v="35"/>
    <d v="2026-06-2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8"/>
    <n v="2302600139"/>
    <x v="1"/>
    <x v="35"/>
    <d v="2026-06-3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39"/>
    <n v="2282600140"/>
    <x v="0"/>
    <x v="35"/>
    <d v="2026-06-30T00:00:00"/>
    <x v="64"/>
    <d v="1899-12-30T00:00:00"/>
    <d v="2026-07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0"/>
    <n v="2282600141"/>
    <x v="0"/>
    <x v="35"/>
    <d v="2026-07-01T00:00:00"/>
    <x v="64"/>
    <d v="1899-12-30T00:00:00"/>
    <d v="2026-07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1"/>
    <n v="2302600142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2"/>
    <n v="2302600143"/>
    <x v="1"/>
    <x v="35"/>
    <d v="2026-07-01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3"/>
    <n v="2282600144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4"/>
    <n v="2282600145"/>
    <x v="0"/>
    <x v="35"/>
    <d v="2026-07-02T00:00:00"/>
    <x v="64"/>
    <d v="1899-12-30T00:00:00"/>
    <d v="2026-07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5"/>
    <n v="2302600146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6"/>
    <n v="2302600147"/>
    <x v="1"/>
    <x v="35"/>
    <d v="2026-07-03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47"/>
    <n v="2282600148"/>
    <x v="0"/>
    <x v="35"/>
    <d v="2026-07-03T00:00:00"/>
    <x v="64"/>
    <d v="1899-12-30T00:00:00"/>
    <d v="2026-07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8"/>
    <n v="2282600149"/>
    <x v="0"/>
    <x v="35"/>
    <d v="2026-07-06T00:00:00"/>
    <x v="64"/>
    <d v="1899-12-30T00:00:00"/>
    <d v="2026-07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49"/>
    <n v="2302600150"/>
    <x v="1"/>
    <x v="35"/>
    <d v="2026-07-06T00:00:00"/>
    <x v="64"/>
    <d v="1899-12-30T00:00:00"/>
    <d v="2026-08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0"/>
    <n v="2302600151"/>
    <x v="1"/>
    <x v="35"/>
    <d v="2026-07-07T00:00:00"/>
    <x v="64"/>
    <d v="1899-12-30T00:00:00"/>
    <d v="2026-08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1"/>
    <n v="2282600152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2"/>
    <n v="2282600153"/>
    <x v="0"/>
    <x v="35"/>
    <d v="2026-07-07T00:00:00"/>
    <x v="64"/>
    <d v="1899-12-30T00:00:00"/>
    <d v="2026-07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3"/>
    <n v="2302600154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4"/>
    <n v="2302600155"/>
    <x v="1"/>
    <x v="35"/>
    <d v="2026-07-08T00:00:00"/>
    <x v="64"/>
    <d v="1899-12-30T00:00:00"/>
    <d v="2026-08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5"/>
    <n v="2282600156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6"/>
    <n v="2282600157"/>
    <x v="0"/>
    <x v="35"/>
    <d v="2026-07-09T00:00:00"/>
    <x v="64"/>
    <d v="1899-12-30T00:00:00"/>
    <d v="2026-07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4"/>
    <x v="157"/>
    <n v="2302600158"/>
    <x v="1"/>
    <x v="35"/>
    <d v="2026-07-09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8"/>
    <n v="2302600159"/>
    <x v="1"/>
    <x v="35"/>
    <d v="2026-07-10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4"/>
    <x v="159"/>
    <n v="2282600160"/>
    <x v="0"/>
    <x v="35"/>
    <d v="2026-07-10T00:00:00"/>
    <x v="64"/>
    <d v="1899-12-30T00:00:00"/>
    <d v="2026-08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0"/>
    <n v="2282600161"/>
    <x v="0"/>
    <x v="35"/>
    <d v="2026-07-13T00:00:00"/>
    <x v="64"/>
    <d v="1899-12-30T00:00:00"/>
    <d v="2026-08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1"/>
    <n v="2302600162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2"/>
    <n v="2302600163"/>
    <x v="1"/>
    <x v="35"/>
    <d v="2026-07-1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3"/>
    <n v="2282600164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4"/>
    <n v="2282600165"/>
    <x v="0"/>
    <x v="35"/>
    <d v="2026-07-14T00:00:00"/>
    <x v="64"/>
    <d v="1899-12-30T00:00:00"/>
    <d v="2026-08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5"/>
    <n v="2302600166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6"/>
    <n v="2302600167"/>
    <x v="1"/>
    <x v="35"/>
    <d v="2026-07-15T00:00:00"/>
    <x v="64"/>
    <d v="1899-12-30T00:00:00"/>
    <d v="2026-08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67"/>
    <n v="2282600168"/>
    <x v="0"/>
    <x v="35"/>
    <d v="2026-07-15T00:00:00"/>
    <x v="64"/>
    <d v="1899-12-30T00:00:00"/>
    <d v="2026-08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8"/>
    <n v="2282600169"/>
    <x v="0"/>
    <x v="35"/>
    <d v="2026-07-16T00:00:00"/>
    <x v="64"/>
    <d v="1899-12-30T00:00:00"/>
    <d v="2026-08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69"/>
    <n v="2302600170"/>
    <x v="1"/>
    <x v="35"/>
    <d v="2026-07-16T00:00:00"/>
    <x v="64"/>
    <d v="1899-12-30T00:00:00"/>
    <d v="2026-08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0"/>
    <n v="2302600171"/>
    <x v="1"/>
    <x v="35"/>
    <d v="2026-07-1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1"/>
    <n v="2282600172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2"/>
    <n v="2282600173"/>
    <x v="0"/>
    <x v="35"/>
    <d v="2026-07-17T00:00:00"/>
    <x v="64"/>
    <d v="1899-12-30T00:00:00"/>
    <d v="2026-08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3"/>
    <n v="2302600174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4"/>
    <n v="2302600175"/>
    <x v="1"/>
    <x v="35"/>
    <d v="2026-07-20T00:00:00"/>
    <x v="64"/>
    <d v="1899-12-30T00:00:00"/>
    <d v="2026-08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5"/>
    <n v="2282600176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6"/>
    <n v="2282600177"/>
    <x v="0"/>
    <x v="35"/>
    <d v="2026-07-21T00:00:00"/>
    <x v="64"/>
    <d v="1899-12-30T00:00:00"/>
    <d v="2026-08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77"/>
    <n v="2302600178"/>
    <x v="1"/>
    <x v="35"/>
    <d v="2026-07-2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8"/>
    <n v="2302600179"/>
    <x v="1"/>
    <x v="35"/>
    <d v="2026-07-22T00:00:00"/>
    <x v="64"/>
    <d v="1899-12-30T00:00:00"/>
    <d v="2026-08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79"/>
    <n v="2282600180"/>
    <x v="0"/>
    <x v="35"/>
    <d v="2026-07-22T00:00:00"/>
    <x v="64"/>
    <d v="1899-12-30T00:00:00"/>
    <d v="2026-08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0"/>
    <n v="2282600181"/>
    <x v="0"/>
    <x v="35"/>
    <d v="2026-07-23T00:00:00"/>
    <x v="64"/>
    <d v="1899-12-30T00:00:00"/>
    <d v="2026-08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1"/>
    <n v="2302600182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2"/>
    <n v="2302600183"/>
    <x v="1"/>
    <x v="35"/>
    <d v="2026-07-23T00:00:00"/>
    <x v="64"/>
    <d v="1899-12-30T00:00:00"/>
    <d v="2026-08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3"/>
    <n v="2282600184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4"/>
    <n v="2282600185"/>
    <x v="0"/>
    <x v="35"/>
    <d v="2026-07-24T00:00:00"/>
    <x v="64"/>
    <d v="1899-12-30T00:00:00"/>
    <d v="2026-08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5"/>
    <n v="2302600186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6"/>
    <n v="2302600187"/>
    <x v="1"/>
    <x v="35"/>
    <d v="2026-07-27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87"/>
    <n v="2282600188"/>
    <x v="0"/>
    <x v="35"/>
    <d v="2026-07-27T00:00:00"/>
    <x v="64"/>
    <d v="1899-12-30T00:00:00"/>
    <d v="2026-08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8"/>
    <n v="2282600189"/>
    <x v="0"/>
    <x v="35"/>
    <d v="2026-07-28T00:00:00"/>
    <x v="64"/>
    <d v="1899-12-30T00:00:00"/>
    <d v="2026-08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5"/>
    <x v="189"/>
    <n v="2302600190"/>
    <x v="1"/>
    <x v="35"/>
    <d v="2026-07-28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0"/>
    <n v="2302600191"/>
    <x v="1"/>
    <x v="35"/>
    <d v="2026-07-29T00:00:00"/>
    <x v="64"/>
    <d v="1899-12-30T00:00:00"/>
    <d v="2026-08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5"/>
    <x v="191"/>
    <n v="2282600192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2"/>
    <n v="2282600193"/>
    <x v="0"/>
    <x v="35"/>
    <d v="2026-07-29T00:00:00"/>
    <x v="64"/>
    <d v="1899-12-30T00:00:00"/>
    <d v="2026-08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3"/>
    <n v="2302600194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4"/>
    <n v="2302600195"/>
    <x v="1"/>
    <x v="35"/>
    <d v="2026-07-30T00:00:00"/>
    <x v="64"/>
    <d v="1899-12-30T00:00:00"/>
    <d v="2026-08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5"/>
    <n v="2282600196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6"/>
    <n v="2282600197"/>
    <x v="0"/>
    <x v="35"/>
    <d v="2026-07-31T00:00:00"/>
    <x v="64"/>
    <d v="1899-12-30T00:00:00"/>
    <d v="2026-08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197"/>
    <n v="2302600198"/>
    <x v="1"/>
    <x v="35"/>
    <d v="2026-07-31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8"/>
    <n v="2302600199"/>
    <x v="1"/>
    <x v="35"/>
    <d v="2026-08-0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199"/>
    <n v="2282600200"/>
    <x v="0"/>
    <x v="35"/>
    <d v="2026-08-03T00:00:00"/>
    <x v="64"/>
    <d v="1899-12-30T00:00:00"/>
    <d v="2026-08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0"/>
    <n v="2282600201"/>
    <x v="0"/>
    <x v="35"/>
    <d v="2026-08-04T00:00:00"/>
    <x v="64"/>
    <d v="1899-12-30T00:00:00"/>
    <d v="2026-08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1"/>
    <n v="2302600202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2"/>
    <n v="2302600203"/>
    <x v="1"/>
    <x v="35"/>
    <d v="2026-08-0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3"/>
    <n v="2282600204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4"/>
    <n v="2282600205"/>
    <x v="0"/>
    <x v="35"/>
    <d v="2026-08-05T00:00:00"/>
    <x v="64"/>
    <d v="1899-12-30T00:00:00"/>
    <d v="2026-08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5"/>
    <n v="2302600206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6"/>
    <n v="2302600207"/>
    <x v="1"/>
    <x v="35"/>
    <d v="2026-08-06T00:00:00"/>
    <x v="64"/>
    <d v="1899-12-30T00:00:00"/>
    <d v="2026-09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07"/>
    <n v="2282600208"/>
    <x v="0"/>
    <x v="35"/>
    <d v="2026-08-06T00:00:00"/>
    <x v="64"/>
    <d v="1899-12-30T00:00:00"/>
    <d v="2026-08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8"/>
    <n v="2282600209"/>
    <x v="0"/>
    <x v="35"/>
    <d v="2026-08-07T00:00:00"/>
    <x v="64"/>
    <d v="1899-12-30T00:00:00"/>
    <d v="2026-08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09"/>
    <n v="2302600210"/>
    <x v="1"/>
    <x v="35"/>
    <d v="2026-08-0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0"/>
    <n v="2302600211"/>
    <x v="1"/>
    <x v="35"/>
    <d v="2026-08-1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1"/>
    <n v="2282600212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2"/>
    <n v="2282600213"/>
    <x v="0"/>
    <x v="35"/>
    <d v="2026-08-10T00:00:00"/>
    <x v="64"/>
    <d v="1899-12-30T00:00:00"/>
    <d v="2026-08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3"/>
    <n v="2302600214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4"/>
    <n v="2302600215"/>
    <x v="1"/>
    <x v="35"/>
    <d v="2026-08-11T00:00:00"/>
    <x v="64"/>
    <d v="1899-12-30T00:00:00"/>
    <d v="2026-09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5"/>
    <n v="2282600216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6"/>
    <n v="2282600217"/>
    <x v="0"/>
    <x v="35"/>
    <d v="2026-08-12T00:00:00"/>
    <x v="64"/>
    <d v="1899-12-30T00:00:00"/>
    <d v="2026-09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17"/>
    <n v="2302600218"/>
    <x v="1"/>
    <x v="35"/>
    <d v="2026-08-12T00:00:00"/>
    <x v="64"/>
    <d v="1899-12-30T00:00:00"/>
    <d v="2026-09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8"/>
    <n v="2302600219"/>
    <x v="1"/>
    <x v="35"/>
    <d v="2026-08-13T00:00:00"/>
    <x v="64"/>
    <d v="1899-12-30T00:00:00"/>
    <d v="2026-09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19"/>
    <n v="2282600220"/>
    <x v="0"/>
    <x v="35"/>
    <d v="2026-08-13T00:00:00"/>
    <x v="64"/>
    <d v="1899-12-30T00:00:00"/>
    <d v="2026-09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0"/>
    <n v="2282600221"/>
    <x v="0"/>
    <x v="35"/>
    <d v="2026-08-14T00:00:00"/>
    <x v="64"/>
    <d v="1899-12-30T00:00:00"/>
    <d v="2026-09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6"/>
    <x v="221"/>
    <n v="2302600222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2"/>
    <n v="2302600223"/>
    <x v="1"/>
    <x v="35"/>
    <d v="2026-08-1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6"/>
    <x v="223"/>
    <n v="2282600224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4"/>
    <n v="2282600225"/>
    <x v="0"/>
    <x v="35"/>
    <d v="2026-08-17T00:00:00"/>
    <x v="64"/>
    <d v="1899-12-30T00:00:00"/>
    <d v="2026-09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5"/>
    <n v="2302600226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6"/>
    <n v="2302600227"/>
    <x v="1"/>
    <x v="35"/>
    <d v="2026-08-1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27"/>
    <n v="2282600228"/>
    <x v="0"/>
    <x v="35"/>
    <d v="2026-08-18T00:00:00"/>
    <x v="64"/>
    <d v="1899-12-30T00:00:00"/>
    <d v="2026-09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8"/>
    <n v="2282600229"/>
    <x v="0"/>
    <x v="35"/>
    <d v="2026-08-19T00:00:00"/>
    <x v="64"/>
    <d v="1899-12-30T00:00:00"/>
    <d v="2026-09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29"/>
    <n v="2302600230"/>
    <x v="1"/>
    <x v="35"/>
    <d v="2026-08-19T00:00:00"/>
    <x v="64"/>
    <d v="1899-12-30T00:00:00"/>
    <d v="2026-09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0"/>
    <n v="2302600231"/>
    <x v="1"/>
    <x v="35"/>
    <d v="2026-08-20T00:00:00"/>
    <x v="64"/>
    <d v="1899-12-30T00:00:00"/>
    <d v="2026-09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1"/>
    <n v="2282600232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2"/>
    <n v="2282600233"/>
    <x v="0"/>
    <x v="35"/>
    <d v="2026-08-20T00:00:00"/>
    <x v="64"/>
    <d v="1899-12-30T00:00:00"/>
    <d v="2026-09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3"/>
    <n v="2302600234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4"/>
    <n v="2302600235"/>
    <x v="1"/>
    <x v="35"/>
    <d v="2026-08-2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5"/>
    <n v="2282600236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6"/>
    <n v="2282600237"/>
    <x v="0"/>
    <x v="35"/>
    <d v="2026-08-24T00:00:00"/>
    <x v="64"/>
    <d v="1899-12-30T00:00:00"/>
    <d v="2026-09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37"/>
    <n v="2302600238"/>
    <x v="1"/>
    <x v="35"/>
    <d v="2026-08-24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8"/>
    <n v="2302600239"/>
    <x v="1"/>
    <x v="35"/>
    <d v="2026-08-25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39"/>
    <n v="2282600240"/>
    <x v="0"/>
    <x v="35"/>
    <d v="2026-08-25T00:00:00"/>
    <x v="64"/>
    <d v="1899-12-30T00:00:00"/>
    <d v="2026-09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0"/>
    <n v="2282600241"/>
    <x v="0"/>
    <x v="35"/>
    <d v="2026-08-26T00:00:00"/>
    <x v="64"/>
    <d v="1899-12-30T00:00:00"/>
    <d v="2026-09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1"/>
    <n v="2302600242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2"/>
    <n v="2302600243"/>
    <x v="1"/>
    <x v="35"/>
    <d v="2026-08-26T00:00:00"/>
    <x v="64"/>
    <d v="1899-12-30T00:00:00"/>
    <d v="2026-09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3"/>
    <n v="2282600244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4"/>
    <n v="2282600245"/>
    <x v="0"/>
    <x v="35"/>
    <d v="2026-08-27T00:00:00"/>
    <x v="64"/>
    <d v="1899-12-30T00:00:00"/>
    <d v="2026-09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5"/>
    <n v="2302600246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6"/>
    <n v="2302600247"/>
    <x v="1"/>
    <x v="35"/>
    <d v="2026-08-28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47"/>
    <n v="2282600248"/>
    <x v="0"/>
    <x v="35"/>
    <d v="2026-08-28T00:00:00"/>
    <x v="64"/>
    <d v="1899-12-30T00:00:00"/>
    <d v="2026-09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8"/>
    <n v="2282600249"/>
    <x v="0"/>
    <x v="35"/>
    <d v="2026-08-31T00:00:00"/>
    <x v="64"/>
    <d v="1899-12-30T00:00:00"/>
    <d v="2026-09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49"/>
    <n v="2302600250"/>
    <x v="1"/>
    <x v="35"/>
    <d v="2026-08-31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0"/>
    <n v="2302600251"/>
    <x v="1"/>
    <x v="35"/>
    <d v="2026-09-0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1"/>
    <n v="2282600252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2"/>
    <n v="2282600253"/>
    <x v="0"/>
    <x v="35"/>
    <d v="2026-09-01T00:00:00"/>
    <x v="64"/>
    <d v="1899-12-30T00:00:00"/>
    <d v="2026-09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7"/>
    <x v="253"/>
    <n v="2302600254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4"/>
    <n v="2302600255"/>
    <x v="1"/>
    <x v="35"/>
    <d v="2026-09-02T00:00:00"/>
    <x v="64"/>
    <d v="1899-12-30T00:00:00"/>
    <d v="2026-10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7"/>
    <x v="255"/>
    <n v="2282600256"/>
    <x v="0"/>
    <x v="35"/>
    <d v="2026-09-02T00:00:00"/>
    <x v="64"/>
    <d v="1899-12-30T00:00:00"/>
    <d v="2026-09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6"/>
    <n v="2282600257"/>
    <x v="0"/>
    <x v="35"/>
    <d v="2026-09-03T00:00:00"/>
    <x v="64"/>
    <d v="1899-12-30T00:00:00"/>
    <d v="2026-09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57"/>
    <n v="2302600258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8"/>
    <n v="2302600259"/>
    <x v="1"/>
    <x v="35"/>
    <d v="2026-09-03T00:00:00"/>
    <x v="64"/>
    <d v="1899-12-30T00:00:00"/>
    <d v="2026-10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59"/>
    <n v="2282600260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0"/>
    <n v="2282600261"/>
    <x v="0"/>
    <x v="35"/>
    <d v="2026-09-04T00:00:00"/>
    <x v="64"/>
    <d v="1899-12-30T00:00:00"/>
    <d v="2026-09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1"/>
    <n v="2302600262"/>
    <x v="1"/>
    <x v="35"/>
    <d v="2026-09-0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2"/>
    <n v="2302600263"/>
    <x v="1"/>
    <x v="35"/>
    <d v="2026-09-07T00:00:00"/>
    <x v="64"/>
    <d v="1899-12-30T00:00:00"/>
    <d v="2026-10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3"/>
    <n v="2282600264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4"/>
    <n v="2282600265"/>
    <x v="0"/>
    <x v="35"/>
    <d v="2026-09-07T00:00:00"/>
    <x v="64"/>
    <d v="1899-12-30T00:00:00"/>
    <d v="2026-09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5"/>
    <n v="2302600266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6"/>
    <n v="2302600267"/>
    <x v="1"/>
    <x v="35"/>
    <d v="2026-09-08T00:00:00"/>
    <x v="64"/>
    <d v="1899-12-30T00:00:00"/>
    <d v="2026-10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67"/>
    <n v="2282600268"/>
    <x v="0"/>
    <x v="35"/>
    <d v="2026-09-08T00:00:00"/>
    <x v="64"/>
    <d v="1899-12-30T00:00:00"/>
    <d v="2026-09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8"/>
    <n v="2282600269"/>
    <x v="0"/>
    <x v="35"/>
    <d v="2026-09-09T00:00:00"/>
    <x v="64"/>
    <d v="1899-12-30T00:00:00"/>
    <d v="2026-09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69"/>
    <n v="2302600270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0"/>
    <n v="2302600271"/>
    <x v="1"/>
    <x v="35"/>
    <d v="2026-09-09T00:00:00"/>
    <x v="64"/>
    <d v="1899-12-30T00:00:00"/>
    <d v="2026-10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1"/>
    <n v="2282600272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2"/>
    <n v="2282600273"/>
    <x v="0"/>
    <x v="35"/>
    <d v="2026-09-10T00:00:00"/>
    <x v="64"/>
    <d v="1899-12-30T00:00:00"/>
    <d v="2026-09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3"/>
    <n v="2302600274"/>
    <x v="1"/>
    <x v="35"/>
    <d v="2026-09-10T00:00:00"/>
    <x v="64"/>
    <d v="1899-12-30T00:00:00"/>
    <d v="2026-10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4"/>
    <n v="2302600275"/>
    <x v="1"/>
    <x v="35"/>
    <d v="2026-09-1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5"/>
    <n v="2282600276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6"/>
    <n v="2282600277"/>
    <x v="0"/>
    <x v="35"/>
    <d v="2026-09-11T00:00:00"/>
    <x v="64"/>
    <d v="1899-12-30T00:00:00"/>
    <d v="2026-10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77"/>
    <n v="2302600278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8"/>
    <n v="2302600279"/>
    <x v="1"/>
    <x v="35"/>
    <d v="2026-09-1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79"/>
    <n v="2282600280"/>
    <x v="0"/>
    <x v="35"/>
    <d v="2026-09-14T00:00:00"/>
    <x v="64"/>
    <d v="1899-12-30T00:00:00"/>
    <d v="2026-10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0"/>
    <n v="2282600281"/>
    <x v="0"/>
    <x v="35"/>
    <d v="2026-09-15T00:00:00"/>
    <x v="64"/>
    <d v="1899-12-30T00:00:00"/>
    <d v="2026-10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1"/>
    <n v="2302600282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2"/>
    <n v="2302600283"/>
    <x v="1"/>
    <x v="35"/>
    <d v="2026-09-1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3"/>
    <n v="2282600284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4"/>
    <n v="2282600285"/>
    <x v="0"/>
    <x v="35"/>
    <d v="2026-09-21T00:00:00"/>
    <x v="64"/>
    <d v="1899-12-30T00:00:00"/>
    <d v="2026-10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8"/>
    <x v="285"/>
    <n v="2302600286"/>
    <x v="1"/>
    <x v="35"/>
    <d v="2026-09-2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6"/>
    <n v="2302600287"/>
    <x v="1"/>
    <x v="35"/>
    <d v="2026-09-2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8"/>
    <x v="287"/>
    <n v="2282600288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8"/>
    <n v="2282600289"/>
    <x v="0"/>
    <x v="35"/>
    <d v="2026-09-22T00:00:00"/>
    <x v="64"/>
    <d v="1899-12-30T00:00:00"/>
    <d v="2026-10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89"/>
    <n v="2302600290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0"/>
    <n v="2302600291"/>
    <x v="1"/>
    <x v="35"/>
    <d v="2026-09-23T00:00:00"/>
    <x v="64"/>
    <d v="1899-12-30T00:00:00"/>
    <d v="2026-10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1"/>
    <n v="2282600292"/>
    <x v="0"/>
    <x v="35"/>
    <d v="2026-09-23T00:00:00"/>
    <x v="64"/>
    <d v="1899-12-30T00:00:00"/>
    <d v="2026-10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2"/>
    <n v="2282600293"/>
    <x v="0"/>
    <x v="35"/>
    <d v="2026-09-24T00:00:00"/>
    <x v="64"/>
    <d v="1899-12-30T00:00:00"/>
    <d v="2026-10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3"/>
    <n v="2302600294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4"/>
    <n v="2302600295"/>
    <x v="1"/>
    <x v="35"/>
    <d v="2026-09-24T00:00:00"/>
    <x v="64"/>
    <d v="1899-12-30T00:00:00"/>
    <d v="2026-10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5"/>
    <n v="2282600296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6"/>
    <n v="2282600297"/>
    <x v="0"/>
    <x v="35"/>
    <d v="2026-09-25T00:00:00"/>
    <x v="64"/>
    <d v="1899-12-30T00:00:00"/>
    <d v="2026-10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297"/>
    <n v="2302600298"/>
    <x v="1"/>
    <x v="35"/>
    <d v="2026-09-2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8"/>
    <n v="2302600299"/>
    <x v="1"/>
    <x v="35"/>
    <d v="2026-09-2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299"/>
    <n v="2282600300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0"/>
    <n v="2282600301"/>
    <x v="0"/>
    <x v="35"/>
    <d v="2026-09-28T00:00:00"/>
    <x v="64"/>
    <d v="1899-12-30T00:00:00"/>
    <d v="2026-10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1"/>
    <n v="2302600302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2"/>
    <n v="2302600303"/>
    <x v="1"/>
    <x v="35"/>
    <d v="2026-09-2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3"/>
    <n v="2282600304"/>
    <x v="0"/>
    <x v="35"/>
    <d v="2026-09-29T00:00:00"/>
    <x v="64"/>
    <d v="1899-12-30T00:00:00"/>
    <d v="2026-10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4"/>
    <n v="2282600305"/>
    <x v="0"/>
    <x v="35"/>
    <d v="2026-09-30T00:00:00"/>
    <x v="64"/>
    <d v="1899-12-30T00:00:00"/>
    <d v="2026-10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5"/>
    <n v="2302600306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6"/>
    <n v="2302600307"/>
    <x v="1"/>
    <x v="35"/>
    <d v="2026-09-30T00:00:00"/>
    <x v="64"/>
    <d v="1899-12-30T00:00:00"/>
    <d v="2026-10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07"/>
    <n v="2282600308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8"/>
    <n v="2282600309"/>
    <x v="0"/>
    <x v="35"/>
    <d v="2026-10-01T00:00:00"/>
    <x v="64"/>
    <d v="1899-12-30T00:00:00"/>
    <d v="2026-10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09"/>
    <n v="2302600310"/>
    <x v="1"/>
    <x v="35"/>
    <d v="2026-10-01T00:00:00"/>
    <x v="64"/>
    <d v="1899-12-30T00:00:00"/>
    <d v="2026-10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0"/>
    <n v="2302600311"/>
    <x v="1"/>
    <x v="35"/>
    <d v="2026-10-0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1"/>
    <n v="2282600312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2"/>
    <n v="2282600313"/>
    <x v="0"/>
    <x v="35"/>
    <d v="2026-10-02T00:00:00"/>
    <x v="64"/>
    <d v="1899-12-30T00:00:00"/>
    <d v="2026-10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3"/>
    <n v="2302600314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4"/>
    <n v="2302600315"/>
    <x v="1"/>
    <x v="35"/>
    <d v="2026-10-0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5"/>
    <n v="2282600316"/>
    <x v="0"/>
    <x v="35"/>
    <d v="2026-10-05T00:00:00"/>
    <x v="64"/>
    <d v="1899-12-30T00:00:00"/>
    <d v="2026-10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6"/>
    <n v="2282600317"/>
    <x v="0"/>
    <x v="35"/>
    <d v="2026-10-06T00:00:00"/>
    <x v="64"/>
    <d v="1899-12-30T00:00:00"/>
    <d v="2026-10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9"/>
    <x v="317"/>
    <n v="2302600318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8"/>
    <n v="2302600319"/>
    <x v="1"/>
    <x v="35"/>
    <d v="2026-10-0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9"/>
    <x v="319"/>
    <n v="2282600320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0"/>
    <n v="2282600321"/>
    <x v="0"/>
    <x v="35"/>
    <d v="2026-10-07T00:00:00"/>
    <x v="64"/>
    <d v="1899-12-30T00:00:00"/>
    <d v="2026-10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1"/>
    <n v="2302600322"/>
    <x v="1"/>
    <x v="35"/>
    <d v="2026-10-07T00:00:00"/>
    <x v="64"/>
    <d v="1899-12-30T00:00:00"/>
    <d v="2026-1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2"/>
    <n v="2302600323"/>
    <x v="1"/>
    <x v="35"/>
    <d v="2026-10-08T00:00:00"/>
    <x v="64"/>
    <d v="1899-12-30T00:00:00"/>
    <d v="2026-1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3"/>
    <n v="2282600324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4"/>
    <n v="2282600325"/>
    <x v="0"/>
    <x v="35"/>
    <d v="2026-10-08T00:00:00"/>
    <x v="64"/>
    <d v="1899-12-30T00:00:00"/>
    <d v="2026-10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5"/>
    <n v="2302600326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6"/>
    <n v="2302600327"/>
    <x v="1"/>
    <x v="35"/>
    <d v="2026-10-0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27"/>
    <n v="2282600328"/>
    <x v="0"/>
    <x v="35"/>
    <d v="2026-10-09T00:00:00"/>
    <x v="64"/>
    <d v="1899-12-30T00:00:00"/>
    <d v="2026-10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8"/>
    <n v="2282600329"/>
    <x v="0"/>
    <x v="35"/>
    <d v="2026-10-12T00:00:00"/>
    <x v="64"/>
    <d v="1899-12-30T00:00:00"/>
    <d v="2026-1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29"/>
    <n v="2302600330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0"/>
    <n v="2302600331"/>
    <x v="1"/>
    <x v="35"/>
    <d v="2026-10-1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1"/>
    <n v="2282600332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2"/>
    <n v="2282600333"/>
    <x v="0"/>
    <x v="35"/>
    <d v="2026-10-13T00:00:00"/>
    <x v="64"/>
    <d v="1899-12-30T00:00:00"/>
    <d v="2026-1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3"/>
    <n v="2302600334"/>
    <x v="1"/>
    <x v="35"/>
    <d v="2026-10-1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4"/>
    <n v="2302600335"/>
    <x v="1"/>
    <x v="35"/>
    <d v="2026-10-14T00:00:00"/>
    <x v="64"/>
    <d v="1899-12-30T00:00:00"/>
    <d v="2026-1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5"/>
    <n v="2282600336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6"/>
    <n v="2282600337"/>
    <x v="0"/>
    <x v="35"/>
    <d v="2026-10-14T00:00:00"/>
    <x v="64"/>
    <d v="1899-12-30T00:00:00"/>
    <d v="2026-1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37"/>
    <n v="2302600338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8"/>
    <n v="2302600339"/>
    <x v="1"/>
    <x v="35"/>
    <d v="2026-10-15T00:00:00"/>
    <x v="64"/>
    <d v="1899-12-30T00:00:00"/>
    <d v="2026-1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39"/>
    <n v="2282600340"/>
    <x v="0"/>
    <x v="35"/>
    <d v="2026-10-15T00:00:00"/>
    <x v="64"/>
    <d v="1899-12-30T00:00:00"/>
    <d v="2026-1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0"/>
    <n v="2282600341"/>
    <x v="0"/>
    <x v="35"/>
    <d v="2026-10-16T00:00:00"/>
    <x v="64"/>
    <d v="1899-12-30T00:00:00"/>
    <d v="2026-1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1"/>
    <n v="2302600342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2"/>
    <n v="2302600343"/>
    <x v="1"/>
    <x v="35"/>
    <d v="2026-10-1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3"/>
    <n v="2282600344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4"/>
    <n v="2282600345"/>
    <x v="0"/>
    <x v="35"/>
    <d v="2026-10-19T00:00:00"/>
    <x v="64"/>
    <d v="1899-12-30T00:00:00"/>
    <d v="2026-1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5"/>
    <n v="2302600346"/>
    <x v="1"/>
    <x v="35"/>
    <d v="2026-10-1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6"/>
    <n v="2302600347"/>
    <x v="1"/>
    <x v="35"/>
    <d v="2026-10-2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47"/>
    <n v="2282600348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8"/>
    <n v="2282600349"/>
    <x v="0"/>
    <x v="35"/>
    <d v="2026-10-20T00:00:00"/>
    <x v="64"/>
    <d v="1899-12-30T00:00:00"/>
    <d v="2026-1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0"/>
    <x v="349"/>
    <n v="2302600350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0"/>
    <n v="2302600351"/>
    <x v="1"/>
    <x v="35"/>
    <d v="2026-10-21T00:00:00"/>
    <x v="64"/>
    <d v="1899-12-30T00:00:00"/>
    <d v="2026-1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0"/>
    <x v="351"/>
    <n v="2282600352"/>
    <x v="0"/>
    <x v="35"/>
    <d v="2026-10-21T00:00:00"/>
    <x v="64"/>
    <d v="1899-12-30T00:00:00"/>
    <d v="2026-1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2"/>
    <n v="2282600353"/>
    <x v="0"/>
    <x v="35"/>
    <d v="2026-10-22T00:00:00"/>
    <x v="64"/>
    <d v="1899-12-30T00:00:00"/>
    <d v="2026-1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3"/>
    <n v="2302600354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4"/>
    <n v="2302600355"/>
    <x v="1"/>
    <x v="35"/>
    <d v="2026-10-22T00:00:00"/>
    <x v="64"/>
    <d v="1899-12-30T00:00:00"/>
    <d v="2026-1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5"/>
    <n v="2282600356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6"/>
    <n v="2282600357"/>
    <x v="0"/>
    <x v="35"/>
    <d v="2026-10-23T00:00:00"/>
    <x v="64"/>
    <d v="1899-12-30T00:00:00"/>
    <d v="2026-1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57"/>
    <n v="2302600358"/>
    <x v="1"/>
    <x v="35"/>
    <d v="2026-10-23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8"/>
    <n v="2302600359"/>
    <x v="1"/>
    <x v="35"/>
    <d v="2026-10-26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59"/>
    <n v="2282600360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0"/>
    <n v="2282600361"/>
    <x v="0"/>
    <x v="35"/>
    <d v="2026-10-26T00:00:00"/>
    <x v="64"/>
    <d v="1899-12-30T00:00:00"/>
    <d v="2026-1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1"/>
    <n v="2302600362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2"/>
    <n v="2302600363"/>
    <x v="1"/>
    <x v="35"/>
    <d v="2026-10-27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3"/>
    <n v="2282600364"/>
    <x v="0"/>
    <x v="35"/>
    <d v="2026-10-27T00:00:00"/>
    <x v="64"/>
    <d v="1899-12-30T00:00:00"/>
    <d v="2026-1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4"/>
    <n v="2282600365"/>
    <x v="0"/>
    <x v="35"/>
    <d v="2026-10-28T00:00:00"/>
    <x v="64"/>
    <d v="1899-12-30T00:00:00"/>
    <d v="2026-1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5"/>
    <n v="2302600366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6"/>
    <n v="2302600367"/>
    <x v="1"/>
    <x v="35"/>
    <d v="2026-10-28T00:00:00"/>
    <x v="64"/>
    <d v="1899-12-30T00:00:00"/>
    <d v="2026-1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67"/>
    <n v="2282600368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8"/>
    <n v="2282600369"/>
    <x v="0"/>
    <x v="35"/>
    <d v="2026-10-29T00:00:00"/>
    <x v="64"/>
    <d v="1899-12-30T00:00:00"/>
    <d v="2026-1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69"/>
    <n v="2302600370"/>
    <x v="1"/>
    <x v="35"/>
    <d v="2026-10-29T00:00:00"/>
    <x v="64"/>
    <d v="1899-12-30T00:00:00"/>
    <d v="2026-1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0"/>
    <n v="2302600371"/>
    <x v="1"/>
    <x v="35"/>
    <d v="2026-10-30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1"/>
    <n v="2282600372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2"/>
    <n v="2282600373"/>
    <x v="0"/>
    <x v="35"/>
    <d v="2026-10-30T00:00:00"/>
    <x v="64"/>
    <d v="1899-12-30T00:00:00"/>
    <d v="2026-1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3"/>
    <n v="2302600374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4"/>
    <n v="2302600375"/>
    <x v="1"/>
    <x v="35"/>
    <d v="2026-11-0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5"/>
    <n v="2282600376"/>
    <x v="0"/>
    <x v="35"/>
    <d v="2026-11-02T00:00:00"/>
    <x v="64"/>
    <d v="1899-12-30T00:00:00"/>
    <d v="2026-1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6"/>
    <n v="2282600377"/>
    <x v="0"/>
    <x v="35"/>
    <d v="2026-11-03T00:00:00"/>
    <x v="64"/>
    <d v="1899-12-30T00:00:00"/>
    <d v="2026-11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77"/>
    <n v="2302600378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8"/>
    <n v="2302600379"/>
    <x v="1"/>
    <x v="35"/>
    <d v="2026-11-0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79"/>
    <n v="2282600380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0"/>
    <n v="2282600381"/>
    <x v="0"/>
    <x v="35"/>
    <d v="2026-11-04T00:00:00"/>
    <x v="64"/>
    <d v="1899-12-30T00:00:00"/>
    <d v="2026-1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1"/>
    <x v="381"/>
    <n v="2302600382"/>
    <x v="1"/>
    <x v="35"/>
    <d v="2026-11-04T00:00:00"/>
    <x v="64"/>
    <d v="1899-12-30T00:00:00"/>
    <d v="2026-1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2"/>
    <n v="2302600383"/>
    <x v="1"/>
    <x v="35"/>
    <d v="2026-11-05T00:00:00"/>
    <x v="64"/>
    <d v="1899-12-30T00:00:00"/>
    <d v="2026-1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1"/>
    <x v="383"/>
    <n v="2282600384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4"/>
    <n v="2282600385"/>
    <x v="0"/>
    <x v="35"/>
    <d v="2026-11-05T00:00:00"/>
    <x v="64"/>
    <d v="1899-12-30T00:00:00"/>
    <d v="2026-1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5"/>
    <n v="2302600386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6"/>
    <n v="2302600387"/>
    <x v="1"/>
    <x v="35"/>
    <d v="2026-11-0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87"/>
    <n v="2282600388"/>
    <x v="0"/>
    <x v="35"/>
    <d v="2026-11-06T00:00:00"/>
    <x v="64"/>
    <d v="1899-12-30T00:00:00"/>
    <d v="2026-1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8"/>
    <n v="2282600389"/>
    <x v="0"/>
    <x v="35"/>
    <d v="2026-11-09T00:00:00"/>
    <x v="64"/>
    <d v="1899-12-30T00:00:00"/>
    <d v="2026-1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89"/>
    <n v="2302600390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0"/>
    <n v="2302600391"/>
    <x v="1"/>
    <x v="35"/>
    <d v="2026-11-0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1"/>
    <n v="2282600392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2"/>
    <n v="2282600393"/>
    <x v="0"/>
    <x v="35"/>
    <d v="2026-11-10T00:00:00"/>
    <x v="64"/>
    <d v="1899-12-30T00:00:00"/>
    <d v="2026-11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3"/>
    <n v="2302600394"/>
    <x v="1"/>
    <x v="35"/>
    <d v="2026-11-1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4"/>
    <n v="2302600395"/>
    <x v="1"/>
    <x v="35"/>
    <d v="2026-11-11T00:00:00"/>
    <x v="64"/>
    <d v="1899-12-30T00:00:00"/>
    <d v="2026-1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5"/>
    <n v="2282600396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6"/>
    <n v="2282600397"/>
    <x v="0"/>
    <x v="35"/>
    <d v="2026-11-11T00:00:00"/>
    <x v="64"/>
    <d v="1899-12-30T00:00:00"/>
    <d v="2026-1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397"/>
    <n v="2302600398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8"/>
    <n v="2302600399"/>
    <x v="1"/>
    <x v="35"/>
    <d v="2026-11-12T00:00:00"/>
    <x v="64"/>
    <d v="1899-12-30T00:00:00"/>
    <d v="2026-1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399"/>
    <n v="2282600400"/>
    <x v="0"/>
    <x v="35"/>
    <d v="2026-11-12T00:00:00"/>
    <x v="64"/>
    <d v="1899-12-30T00:00:00"/>
    <d v="2026-1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0"/>
    <n v="2282600401"/>
    <x v="0"/>
    <x v="35"/>
    <d v="2026-11-13T00:00:00"/>
    <x v="64"/>
    <d v="1899-12-30T00:00:00"/>
    <d v="2026-1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1"/>
    <n v="2302600402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2"/>
    <n v="2302600403"/>
    <x v="1"/>
    <x v="35"/>
    <d v="2026-11-1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3"/>
    <n v="2282600404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4"/>
    <n v="2282600405"/>
    <x v="0"/>
    <x v="35"/>
    <d v="2026-11-16T00:00:00"/>
    <x v="64"/>
    <d v="1899-12-30T00:00:00"/>
    <d v="2026-1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5"/>
    <n v="2302600406"/>
    <x v="1"/>
    <x v="35"/>
    <d v="2026-11-1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6"/>
    <n v="2302600407"/>
    <x v="1"/>
    <x v="35"/>
    <d v="2026-11-1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07"/>
    <n v="2282600408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8"/>
    <n v="2282600409"/>
    <x v="0"/>
    <x v="35"/>
    <d v="2026-11-17T00:00:00"/>
    <x v="64"/>
    <d v="1899-12-30T00:00:00"/>
    <d v="2026-1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09"/>
    <n v="2302600410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0"/>
    <n v="2302600411"/>
    <x v="1"/>
    <x v="35"/>
    <d v="2026-11-18T00:00:00"/>
    <x v="64"/>
    <d v="1899-12-30T00:00:00"/>
    <d v="2026-1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1"/>
    <n v="2282600412"/>
    <x v="0"/>
    <x v="35"/>
    <d v="2026-11-18T00:00:00"/>
    <x v="64"/>
    <d v="1899-12-30T00:00:00"/>
    <d v="2026-1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2"/>
    <n v="2282600413"/>
    <x v="0"/>
    <x v="35"/>
    <d v="2026-11-19T00:00:00"/>
    <x v="64"/>
    <d v="1899-12-30T00:00:00"/>
    <d v="2026-1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2"/>
    <x v="413"/>
    <n v="2302600414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4"/>
    <n v="2302600415"/>
    <x v="1"/>
    <x v="35"/>
    <d v="2026-11-19T00:00:00"/>
    <x v="64"/>
    <d v="1899-12-30T00:00:00"/>
    <d v="2026-1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2"/>
    <x v="415"/>
    <n v="2282600416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6"/>
    <n v="2282600417"/>
    <x v="0"/>
    <x v="35"/>
    <d v="2026-11-20T00:00:00"/>
    <x v="64"/>
    <d v="1899-12-30T00:00:00"/>
    <d v="2026-1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17"/>
    <n v="2302600418"/>
    <x v="1"/>
    <x v="35"/>
    <d v="2026-11-2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8"/>
    <n v="2302600419"/>
    <x v="1"/>
    <x v="35"/>
    <d v="2026-11-2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19"/>
    <n v="2282600420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0"/>
    <n v="2282600421"/>
    <x v="0"/>
    <x v="35"/>
    <d v="2026-11-23T00:00:00"/>
    <x v="64"/>
    <d v="1899-12-30T00:00:00"/>
    <d v="2026-1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1"/>
    <n v="2302600422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2"/>
    <n v="2302600423"/>
    <x v="1"/>
    <x v="35"/>
    <d v="2026-11-2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3"/>
    <n v="2282600424"/>
    <x v="0"/>
    <x v="35"/>
    <d v="2026-11-24T00:00:00"/>
    <x v="64"/>
    <d v="1899-12-30T00:00:00"/>
    <d v="2026-1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4"/>
    <n v="2282600425"/>
    <x v="0"/>
    <x v="35"/>
    <d v="2026-11-25T00:00:00"/>
    <x v="64"/>
    <d v="1899-12-30T00:00:00"/>
    <d v="2026-1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5"/>
    <n v="2302600426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6"/>
    <n v="2302600427"/>
    <x v="1"/>
    <x v="35"/>
    <d v="2026-11-25T00:00:00"/>
    <x v="64"/>
    <d v="1899-12-30T00:00:00"/>
    <d v="2026-1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27"/>
    <n v="2282600428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8"/>
    <n v="2282600429"/>
    <x v="0"/>
    <x v="35"/>
    <d v="2026-11-26T00:00:00"/>
    <x v="64"/>
    <d v="1899-12-30T00:00:00"/>
    <d v="2026-1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29"/>
    <n v="2302600430"/>
    <x v="1"/>
    <x v="35"/>
    <d v="2026-11-26T00:00:00"/>
    <x v="64"/>
    <d v="1899-12-30T00:00:00"/>
    <d v="2026-1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0"/>
    <n v="2302600431"/>
    <x v="1"/>
    <x v="35"/>
    <d v="2026-11-2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1"/>
    <n v="2282600432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2"/>
    <n v="2282600433"/>
    <x v="0"/>
    <x v="35"/>
    <d v="2026-11-27T00:00:00"/>
    <x v="64"/>
    <d v="1899-12-30T00:00:00"/>
    <d v="2026-1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3"/>
    <n v="2302600434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4"/>
    <n v="2302600435"/>
    <x v="1"/>
    <x v="35"/>
    <d v="2026-11-3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5"/>
    <n v="2282600436"/>
    <x v="0"/>
    <x v="35"/>
    <d v="2026-11-30T00:00:00"/>
    <x v="64"/>
    <d v="1899-12-30T00:00:00"/>
    <d v="2026-1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6"/>
    <n v="2282600437"/>
    <x v="0"/>
    <x v="35"/>
    <d v="2026-12-01T00:00:00"/>
    <x v="64"/>
    <d v="1899-12-30T00:00:00"/>
    <d v="2026-1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37"/>
    <n v="2302600438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8"/>
    <n v="2302600439"/>
    <x v="1"/>
    <x v="35"/>
    <d v="2026-12-0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39"/>
    <n v="2282600440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0"/>
    <n v="2282600441"/>
    <x v="0"/>
    <x v="35"/>
    <d v="2026-12-02T00:00:00"/>
    <x v="64"/>
    <d v="1899-12-30T00:00:00"/>
    <d v="2026-1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1"/>
    <n v="2302600442"/>
    <x v="1"/>
    <x v="35"/>
    <d v="2026-12-02T00:00:00"/>
    <x v="64"/>
    <d v="1899-12-30T00:00:00"/>
    <d v="2027-01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2"/>
    <n v="2302600443"/>
    <x v="1"/>
    <x v="35"/>
    <d v="2026-12-03T00:00:00"/>
    <x v="64"/>
    <d v="1899-12-30T00:00:00"/>
    <d v="2027-01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3"/>
    <n v="2282600444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4"/>
    <n v="2282600445"/>
    <x v="0"/>
    <x v="35"/>
    <d v="2026-12-03T00:00:00"/>
    <x v="64"/>
    <d v="1899-12-30T00:00:00"/>
    <d v="2026-1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3"/>
    <x v="445"/>
    <n v="2302600446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6"/>
    <n v="2302600447"/>
    <x v="1"/>
    <x v="35"/>
    <d v="2026-12-0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3"/>
    <x v="447"/>
    <n v="2282600448"/>
    <x v="0"/>
    <x v="35"/>
    <d v="2026-12-04T00:00:00"/>
    <x v="64"/>
    <d v="1899-12-30T00:00:00"/>
    <d v="2026-1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8"/>
    <n v="2282600449"/>
    <x v="0"/>
    <x v="35"/>
    <d v="2026-12-07T00:00:00"/>
    <x v="64"/>
    <d v="1899-12-30T00:00:00"/>
    <d v="2026-1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49"/>
    <n v="2302600450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0"/>
    <n v="2302600451"/>
    <x v="1"/>
    <x v="35"/>
    <d v="2026-12-0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1"/>
    <n v="2282600452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2"/>
    <n v="2282600453"/>
    <x v="0"/>
    <x v="35"/>
    <d v="2026-12-09T00:00:00"/>
    <x v="64"/>
    <d v="1899-12-30T00:00:00"/>
    <d v="2026-12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3"/>
    <n v="2302600454"/>
    <x v="1"/>
    <x v="35"/>
    <d v="2026-12-09T00:00:00"/>
    <x v="64"/>
    <d v="1899-12-30T00:00:00"/>
    <d v="2027-01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4"/>
    <n v="2302600455"/>
    <x v="1"/>
    <x v="35"/>
    <d v="2026-12-10T00:00:00"/>
    <x v="64"/>
    <d v="1899-12-30T00:00:00"/>
    <d v="2027-01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5"/>
    <n v="2282600456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6"/>
    <n v="2282600457"/>
    <x v="0"/>
    <x v="35"/>
    <d v="2026-12-10T00:00:00"/>
    <x v="64"/>
    <d v="1899-12-30T00:00:00"/>
    <d v="2026-12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57"/>
    <n v="2302600458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8"/>
    <n v="2302600459"/>
    <x v="1"/>
    <x v="35"/>
    <d v="2026-12-1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59"/>
    <n v="2282600460"/>
    <x v="0"/>
    <x v="35"/>
    <d v="2026-12-11T00:00:00"/>
    <x v="64"/>
    <d v="1899-12-30T00:00:00"/>
    <d v="2026-12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0"/>
    <n v="2282600461"/>
    <x v="0"/>
    <x v="35"/>
    <d v="2026-12-14T00:00:00"/>
    <x v="64"/>
    <d v="1899-12-30T00:00:00"/>
    <d v="2027-01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1"/>
    <n v="2302600462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2"/>
    <n v="2302600463"/>
    <x v="1"/>
    <x v="35"/>
    <d v="2026-12-14T00:00:00"/>
    <x v="64"/>
    <d v="1899-12-30T00:00:00"/>
    <d v="2027-01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3"/>
    <n v="2282600464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4"/>
    <n v="2282600465"/>
    <x v="0"/>
    <x v="35"/>
    <d v="2026-12-15T00:00:00"/>
    <x v="64"/>
    <d v="1899-12-30T00:00:00"/>
    <d v="2027-01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5"/>
    <n v="2302600466"/>
    <x v="1"/>
    <x v="35"/>
    <d v="2026-12-15T00:00:00"/>
    <x v="64"/>
    <d v="1899-12-30T00:00:00"/>
    <d v="2027-01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6"/>
    <n v="2302600467"/>
    <x v="1"/>
    <x v="35"/>
    <d v="2026-12-16T00:00:00"/>
    <x v="64"/>
    <d v="1899-12-30T00:00:00"/>
    <d v="2027-01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67"/>
    <n v="2282600468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8"/>
    <n v="2282600469"/>
    <x v="0"/>
    <x v="35"/>
    <d v="2026-12-16T00:00:00"/>
    <x v="64"/>
    <d v="1899-12-30T00:00:00"/>
    <d v="2027-01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69"/>
    <n v="2302600470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0"/>
    <n v="2302600471"/>
    <x v="1"/>
    <x v="35"/>
    <d v="2026-12-17T00:00:00"/>
    <x v="64"/>
    <d v="1899-12-30T00:00:00"/>
    <d v="2027-01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1"/>
    <n v="2282600472"/>
    <x v="0"/>
    <x v="35"/>
    <d v="2026-12-17T00:00:00"/>
    <x v="64"/>
    <d v="1899-12-30T00:00:00"/>
    <d v="2027-01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2"/>
    <n v="2282600473"/>
    <x v="0"/>
    <x v="35"/>
    <d v="2026-12-18T00:00:00"/>
    <x v="64"/>
    <d v="1899-12-30T00:00:00"/>
    <d v="2027-01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3"/>
    <n v="2302600474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4"/>
    <n v="2302600475"/>
    <x v="1"/>
    <x v="35"/>
    <d v="2026-12-1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5"/>
    <n v="2282600476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6"/>
    <n v="2282600477"/>
    <x v="0"/>
    <x v="35"/>
    <d v="2026-12-21T00:00:00"/>
    <x v="64"/>
    <d v="1899-12-30T00:00:00"/>
    <d v="2027-01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4"/>
    <x v="477"/>
    <n v="2302600478"/>
    <x v="1"/>
    <x v="35"/>
    <d v="2026-12-21T00:00:00"/>
    <x v="64"/>
    <d v="1899-12-30T00:00:00"/>
    <d v="2027-01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8"/>
    <n v="2302600479"/>
    <x v="1"/>
    <x v="35"/>
    <d v="2026-12-22T00:00:00"/>
    <x v="64"/>
    <d v="1899-12-30T00:00:00"/>
    <d v="2027-01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4"/>
    <x v="479"/>
    <n v="2282600480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0"/>
    <n v="2282600481"/>
    <x v="0"/>
    <x v="35"/>
    <d v="2026-12-22T00:00:00"/>
    <x v="64"/>
    <d v="1899-12-30T00:00:00"/>
    <d v="2027-01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1"/>
    <n v="2302600482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2"/>
    <n v="2302600483"/>
    <x v="1"/>
    <x v="35"/>
    <d v="2026-12-23T00:00:00"/>
    <x v="64"/>
    <d v="1899-12-30T00:00:00"/>
    <d v="2027-01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3"/>
    <n v="2282600484"/>
    <x v="0"/>
    <x v="35"/>
    <d v="2026-12-23T00:00:00"/>
    <x v="64"/>
    <d v="1899-12-30T00:00:00"/>
    <d v="2027-01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4"/>
    <n v="2282600485"/>
    <x v="0"/>
    <x v="35"/>
    <d v="2026-12-28T00:00:00"/>
    <x v="64"/>
    <d v="1899-12-30T00:00:00"/>
    <d v="2027-01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5"/>
    <n v="2302600486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6"/>
    <n v="2302600487"/>
    <x v="1"/>
    <x v="35"/>
    <d v="2026-12-28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87"/>
    <n v="2282600488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8"/>
    <n v="2282600489"/>
    <x v="0"/>
    <x v="35"/>
    <d v="2026-12-29T00:00:00"/>
    <x v="64"/>
    <d v="1899-12-30T00:00:00"/>
    <d v="2027-01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89"/>
    <n v="2302600490"/>
    <x v="1"/>
    <x v="35"/>
    <d v="2026-12-29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0"/>
    <n v="2302600491"/>
    <x v="1"/>
    <x v="35"/>
    <d v="2026-12-30T00:00:00"/>
    <x v="64"/>
    <d v="1899-12-30T00:00:00"/>
    <d v="2027-01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1"/>
    <n v="2282600492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2"/>
    <n v="2282600493"/>
    <x v="0"/>
    <x v="35"/>
    <d v="2026-12-30T00:00:00"/>
    <x v="64"/>
    <d v="1899-12-30T00:00:00"/>
    <d v="2027-01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3"/>
    <n v="2302600494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4"/>
    <n v="2302600495"/>
    <x v="1"/>
    <x v="35"/>
    <d v="2027-01-0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5"/>
    <n v="2282600496"/>
    <x v="0"/>
    <x v="35"/>
    <d v="2027-01-04T00:00:00"/>
    <x v="64"/>
    <d v="1899-12-30T00:00:00"/>
    <d v="2027-01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6"/>
    <n v="2282600497"/>
    <x v="0"/>
    <x v="35"/>
    <d v="2027-01-05T00:00:00"/>
    <x v="64"/>
    <d v="1899-12-30T00:00:00"/>
    <d v="2027-01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497"/>
    <n v="2302600498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8"/>
    <n v="2302600499"/>
    <x v="1"/>
    <x v="35"/>
    <d v="2027-01-0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499"/>
    <n v="2282600500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0"/>
    <n v="2282600501"/>
    <x v="0"/>
    <x v="35"/>
    <d v="2027-01-06T00:00:00"/>
    <x v="64"/>
    <d v="1899-12-30T00:00:00"/>
    <d v="2027-01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1"/>
    <n v="2302600502"/>
    <x v="1"/>
    <x v="35"/>
    <d v="2027-01-06T00:00:00"/>
    <x v="64"/>
    <d v="1899-12-30T00:00:00"/>
    <d v="2027-02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2"/>
    <n v="2302600503"/>
    <x v="1"/>
    <x v="35"/>
    <d v="2027-01-07T00:00:00"/>
    <x v="64"/>
    <d v="1899-12-30T00:00:00"/>
    <d v="2027-02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3"/>
    <n v="2282600504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4"/>
    <n v="2282600505"/>
    <x v="0"/>
    <x v="35"/>
    <d v="2027-01-07T00:00:00"/>
    <x v="64"/>
    <d v="1899-12-30T00:00:00"/>
    <d v="2027-01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5"/>
    <n v="2302600506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6"/>
    <n v="2302600507"/>
    <x v="1"/>
    <x v="35"/>
    <d v="2027-01-0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07"/>
    <n v="2282600508"/>
    <x v="0"/>
    <x v="35"/>
    <d v="2027-01-08T00:00:00"/>
    <x v="64"/>
    <d v="1899-12-30T00:00:00"/>
    <d v="2027-01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8"/>
    <n v="2282600509"/>
    <x v="0"/>
    <x v="35"/>
    <d v="2027-01-11T00:00:00"/>
    <x v="64"/>
    <d v="1899-12-30T00:00:00"/>
    <d v="2027-01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5"/>
    <x v="509"/>
    <n v="2302600510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0"/>
    <n v="2302600511"/>
    <x v="1"/>
    <x v="35"/>
    <d v="2027-01-1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5"/>
    <x v="511"/>
    <n v="2282600512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2"/>
    <n v="2282600513"/>
    <x v="0"/>
    <x v="35"/>
    <d v="2027-01-12T00:00:00"/>
    <x v="64"/>
    <d v="1899-12-30T00:00:00"/>
    <d v="2027-02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3"/>
    <n v="2302600514"/>
    <x v="1"/>
    <x v="35"/>
    <d v="2027-01-1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4"/>
    <n v="2302600515"/>
    <x v="1"/>
    <x v="35"/>
    <d v="2027-01-13T00:00:00"/>
    <x v="64"/>
    <d v="1899-12-30T00:00:00"/>
    <d v="2027-02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5"/>
    <n v="2282600516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6"/>
    <n v="2282600517"/>
    <x v="0"/>
    <x v="35"/>
    <d v="2027-01-13T00:00:00"/>
    <x v="64"/>
    <d v="1899-12-30T00:00:00"/>
    <d v="2027-02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17"/>
    <n v="2302600518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8"/>
    <n v="2302600519"/>
    <x v="1"/>
    <x v="35"/>
    <d v="2027-01-14T00:00:00"/>
    <x v="64"/>
    <d v="1899-12-30T00:00:00"/>
    <d v="2027-02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19"/>
    <n v="2282600520"/>
    <x v="0"/>
    <x v="35"/>
    <d v="2027-01-14T00:00:00"/>
    <x v="64"/>
    <d v="1899-12-30T00:00:00"/>
    <d v="2027-02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0"/>
    <n v="2282600521"/>
    <x v="0"/>
    <x v="35"/>
    <d v="2027-01-15T00:00:00"/>
    <x v="64"/>
    <d v="1899-12-30T00:00:00"/>
    <d v="2027-02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1"/>
    <n v="2302600522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2"/>
    <n v="2302600523"/>
    <x v="1"/>
    <x v="35"/>
    <d v="2027-01-1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3"/>
    <n v="2282600524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4"/>
    <n v="2282600525"/>
    <x v="0"/>
    <x v="35"/>
    <d v="2027-01-18T00:00:00"/>
    <x v="64"/>
    <d v="1899-12-30T00:00:00"/>
    <d v="2027-02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5"/>
    <n v="2302600526"/>
    <x v="1"/>
    <x v="35"/>
    <d v="2027-01-1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6"/>
    <n v="2302600527"/>
    <x v="1"/>
    <x v="35"/>
    <d v="2027-01-1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27"/>
    <n v="2282600528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8"/>
    <n v="2282600529"/>
    <x v="0"/>
    <x v="35"/>
    <d v="2027-01-19T00:00:00"/>
    <x v="64"/>
    <d v="1899-12-30T00:00:00"/>
    <d v="2027-02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29"/>
    <n v="2302600530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0"/>
    <n v="2302600531"/>
    <x v="1"/>
    <x v="35"/>
    <d v="2027-01-20T00:00:00"/>
    <x v="64"/>
    <d v="1899-12-30T00:00:00"/>
    <d v="2027-02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1"/>
    <n v="2282600532"/>
    <x v="0"/>
    <x v="35"/>
    <d v="2027-01-20T00:00:00"/>
    <x v="64"/>
    <d v="1899-12-30T00:00:00"/>
    <d v="2027-02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2"/>
    <n v="2282600533"/>
    <x v="0"/>
    <x v="35"/>
    <d v="2027-01-21T00:00:00"/>
    <x v="64"/>
    <d v="1899-12-30T00:00:00"/>
    <d v="2027-02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3"/>
    <n v="2302600534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4"/>
    <n v="2302600535"/>
    <x v="1"/>
    <x v="35"/>
    <d v="2027-01-21T00:00:00"/>
    <x v="64"/>
    <d v="1899-12-30T00:00:00"/>
    <d v="2027-02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5"/>
    <n v="2282600536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6"/>
    <n v="2282600537"/>
    <x v="0"/>
    <x v="35"/>
    <d v="2027-01-22T00:00:00"/>
    <x v="64"/>
    <d v="1899-12-30T00:00:00"/>
    <d v="2027-02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37"/>
    <n v="2302600538"/>
    <x v="1"/>
    <x v="35"/>
    <d v="2027-01-22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8"/>
    <n v="2302600539"/>
    <x v="1"/>
    <x v="35"/>
    <d v="2027-01-25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39"/>
    <n v="2282600540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0"/>
    <n v="2282600541"/>
    <x v="0"/>
    <x v="35"/>
    <d v="2027-01-25T00:00:00"/>
    <x v="64"/>
    <d v="1899-12-30T00:00:00"/>
    <d v="2027-02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6"/>
    <x v="541"/>
    <n v="2302600542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2"/>
    <n v="2302600543"/>
    <x v="1"/>
    <x v="35"/>
    <d v="2027-01-26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6"/>
    <x v="543"/>
    <n v="2282600544"/>
    <x v="0"/>
    <x v="35"/>
    <d v="2027-01-26T00:00:00"/>
    <x v="64"/>
    <d v="1899-12-30T00:00:00"/>
    <d v="2027-02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4"/>
    <n v="2282600545"/>
    <x v="0"/>
    <x v="35"/>
    <d v="2027-01-27T00:00:00"/>
    <x v="64"/>
    <d v="1899-12-30T00:00:00"/>
    <d v="2027-02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5"/>
    <n v="2302600546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6"/>
    <n v="2302600547"/>
    <x v="1"/>
    <x v="35"/>
    <d v="2027-01-27T00:00:00"/>
    <x v="64"/>
    <d v="1899-12-30T00:00:00"/>
    <d v="2027-02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47"/>
    <n v="2282600548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8"/>
    <n v="2282600549"/>
    <x v="0"/>
    <x v="35"/>
    <d v="2027-01-28T00:00:00"/>
    <x v="64"/>
    <d v="1899-12-30T00:00:00"/>
    <d v="2027-02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49"/>
    <n v="2302600550"/>
    <x v="1"/>
    <x v="35"/>
    <d v="2027-01-28T00:00:00"/>
    <x v="64"/>
    <d v="1899-12-30T00:00:00"/>
    <d v="2027-02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0"/>
    <n v="2302600551"/>
    <x v="1"/>
    <x v="35"/>
    <d v="2027-01-29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1"/>
    <n v="2282600552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2"/>
    <n v="2282600553"/>
    <x v="0"/>
    <x v="35"/>
    <d v="2027-01-29T00:00:00"/>
    <x v="64"/>
    <d v="1899-12-30T00:00:00"/>
    <d v="2027-02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3"/>
    <n v="2302600554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4"/>
    <n v="2302600555"/>
    <x v="1"/>
    <x v="35"/>
    <d v="2027-02-0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5"/>
    <n v="2282600556"/>
    <x v="0"/>
    <x v="35"/>
    <d v="2027-02-01T00:00:00"/>
    <x v="64"/>
    <d v="1899-12-30T00:00:00"/>
    <d v="2027-02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6"/>
    <n v="2282600557"/>
    <x v="0"/>
    <x v="35"/>
    <d v="2027-02-02T00:00:00"/>
    <x v="64"/>
    <d v="1899-12-30T00:00:00"/>
    <d v="2027-02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57"/>
    <n v="2302600558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8"/>
    <n v="2302600559"/>
    <x v="1"/>
    <x v="35"/>
    <d v="2027-02-0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59"/>
    <n v="2282600560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0"/>
    <n v="2282600561"/>
    <x v="0"/>
    <x v="35"/>
    <d v="2027-02-03T00:00:00"/>
    <x v="64"/>
    <d v="1899-12-30T00:00:00"/>
    <d v="2027-02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1"/>
    <n v="2302600562"/>
    <x v="1"/>
    <x v="35"/>
    <d v="2027-02-03T00:00:00"/>
    <x v="64"/>
    <d v="1899-12-30T00:00:00"/>
    <d v="2027-03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2"/>
    <n v="2302600563"/>
    <x v="1"/>
    <x v="35"/>
    <d v="2027-02-04T00:00:00"/>
    <x v="64"/>
    <d v="1899-12-30T00:00:00"/>
    <d v="2027-03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3"/>
    <n v="2282600564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4"/>
    <n v="2282600565"/>
    <x v="0"/>
    <x v="35"/>
    <d v="2027-02-04T00:00:00"/>
    <x v="64"/>
    <d v="1899-12-30T00:00:00"/>
    <d v="2027-02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5"/>
    <n v="2302600566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6"/>
    <n v="2302600567"/>
    <x v="1"/>
    <x v="35"/>
    <d v="2027-02-0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67"/>
    <n v="2282600568"/>
    <x v="0"/>
    <x v="35"/>
    <d v="2027-02-05T00:00:00"/>
    <x v="64"/>
    <d v="1899-12-30T00:00:00"/>
    <d v="2027-02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8"/>
    <n v="2282600569"/>
    <x v="0"/>
    <x v="35"/>
    <d v="2027-02-08T00:00:00"/>
    <x v="64"/>
    <d v="1899-12-30T00:00:00"/>
    <d v="2027-02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69"/>
    <n v="2302600570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0"/>
    <n v="2302600571"/>
    <x v="1"/>
    <x v="35"/>
    <d v="2027-02-0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1"/>
    <n v="2282600572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2"/>
    <n v="2282600573"/>
    <x v="0"/>
    <x v="35"/>
    <d v="2027-02-09T00:00:00"/>
    <x v="64"/>
    <d v="1899-12-30T00:00:00"/>
    <d v="2027-03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7"/>
    <x v="573"/>
    <n v="2302600574"/>
    <x v="1"/>
    <x v="35"/>
    <d v="2027-02-0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4"/>
    <n v="2302600575"/>
    <x v="1"/>
    <x v="35"/>
    <d v="2027-02-10T00:00:00"/>
    <x v="64"/>
    <d v="1899-12-30T00:00:00"/>
    <d v="2027-03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7"/>
    <x v="575"/>
    <n v="2282600576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6"/>
    <n v="2282600577"/>
    <x v="0"/>
    <x v="35"/>
    <d v="2027-02-10T00:00:00"/>
    <x v="64"/>
    <d v="1899-12-30T00:00:00"/>
    <d v="2027-03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77"/>
    <n v="2302600578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8"/>
    <n v="2302600579"/>
    <x v="1"/>
    <x v="35"/>
    <d v="2027-02-11T00:00:00"/>
    <x v="64"/>
    <d v="1899-12-30T00:00:00"/>
    <d v="2027-03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79"/>
    <n v="2282600580"/>
    <x v="0"/>
    <x v="35"/>
    <d v="2027-02-11T00:00:00"/>
    <x v="64"/>
    <d v="1899-12-30T00:00:00"/>
    <d v="2027-03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0"/>
    <n v="2282600581"/>
    <x v="0"/>
    <x v="35"/>
    <d v="2027-02-12T00:00:00"/>
    <x v="64"/>
    <d v="1899-12-30T00:00:00"/>
    <d v="2027-03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1"/>
    <n v="2302600582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2"/>
    <n v="2302600583"/>
    <x v="1"/>
    <x v="35"/>
    <d v="2027-02-1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3"/>
    <n v="2282600584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4"/>
    <n v="2282600585"/>
    <x v="0"/>
    <x v="35"/>
    <d v="2027-02-15T00:00:00"/>
    <x v="64"/>
    <d v="1899-12-30T00:00:00"/>
    <d v="2027-03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5"/>
    <n v="2302600586"/>
    <x v="1"/>
    <x v="35"/>
    <d v="2027-02-1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6"/>
    <n v="2302600587"/>
    <x v="1"/>
    <x v="35"/>
    <d v="2027-02-1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87"/>
    <n v="2282600588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8"/>
    <n v="2282600589"/>
    <x v="0"/>
    <x v="35"/>
    <d v="2027-02-16T00:00:00"/>
    <x v="64"/>
    <d v="1899-12-30T00:00:00"/>
    <d v="2027-03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89"/>
    <n v="2302600590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0"/>
    <n v="2302600591"/>
    <x v="1"/>
    <x v="35"/>
    <d v="2027-02-17T00:00:00"/>
    <x v="64"/>
    <d v="1899-12-30T00:00:00"/>
    <d v="2027-03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1"/>
    <n v="2282600592"/>
    <x v="0"/>
    <x v="35"/>
    <d v="2027-02-17T00:00:00"/>
    <x v="64"/>
    <d v="1899-12-30T00:00:00"/>
    <d v="2027-03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2"/>
    <n v="2282600593"/>
    <x v="0"/>
    <x v="35"/>
    <d v="2027-02-18T00:00:00"/>
    <x v="64"/>
    <d v="1899-12-30T00:00:00"/>
    <d v="2027-03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3"/>
    <n v="2302600594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4"/>
    <n v="2302600595"/>
    <x v="1"/>
    <x v="35"/>
    <d v="2027-02-18T00:00:00"/>
    <x v="64"/>
    <d v="1899-12-30T00:00:00"/>
    <d v="2027-03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5"/>
    <n v="2282600596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6"/>
    <n v="2282600597"/>
    <x v="0"/>
    <x v="35"/>
    <d v="2027-02-19T00:00:00"/>
    <x v="64"/>
    <d v="1899-12-30T00:00:00"/>
    <d v="2027-03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597"/>
    <n v="2302600598"/>
    <x v="1"/>
    <x v="35"/>
    <d v="2027-02-19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8"/>
    <n v="2302600599"/>
    <x v="1"/>
    <x v="35"/>
    <d v="2027-02-22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599"/>
    <n v="2282600600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0"/>
    <n v="2282600601"/>
    <x v="0"/>
    <x v="35"/>
    <d v="2027-02-22T00:00:00"/>
    <x v="64"/>
    <d v="1899-12-30T00:00:00"/>
    <d v="2027-03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1"/>
    <n v="2302600602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2"/>
    <n v="2302600603"/>
    <x v="1"/>
    <x v="35"/>
    <d v="2027-02-23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3"/>
    <n v="2282600604"/>
    <x v="0"/>
    <x v="35"/>
    <d v="2027-02-23T00:00:00"/>
    <x v="64"/>
    <d v="1899-12-30T00:00:00"/>
    <d v="2027-03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4"/>
    <n v="2282600605"/>
    <x v="0"/>
    <x v="35"/>
    <d v="2027-02-24T00:00:00"/>
    <x v="64"/>
    <d v="1899-12-30T00:00:00"/>
    <d v="2027-03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8"/>
    <x v="605"/>
    <n v="2302600606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6"/>
    <n v="2302600607"/>
    <x v="1"/>
    <x v="35"/>
    <d v="2027-02-24T00:00:00"/>
    <x v="64"/>
    <d v="1899-12-30T00:00:00"/>
    <d v="2027-03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8"/>
    <x v="607"/>
    <n v="2282600608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8"/>
    <n v="2282600609"/>
    <x v="0"/>
    <x v="35"/>
    <d v="2027-02-25T00:00:00"/>
    <x v="64"/>
    <d v="1899-12-30T00:00:00"/>
    <d v="2027-03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09"/>
    <n v="2302600610"/>
    <x v="1"/>
    <x v="35"/>
    <d v="2027-02-25T00:00:00"/>
    <x v="64"/>
    <d v="1899-12-30T00:00:00"/>
    <d v="2027-03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0"/>
    <n v="2302600611"/>
    <x v="1"/>
    <x v="35"/>
    <d v="2027-02-26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1"/>
    <n v="2282600612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2"/>
    <n v="2282600613"/>
    <x v="0"/>
    <x v="35"/>
    <d v="2027-02-26T00:00:00"/>
    <x v="64"/>
    <d v="1899-12-30T00:00:00"/>
    <d v="2027-03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3"/>
    <n v="2302600614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4"/>
    <n v="2302600615"/>
    <x v="1"/>
    <x v="35"/>
    <d v="2027-03-0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5"/>
    <n v="2282600616"/>
    <x v="0"/>
    <x v="35"/>
    <d v="2027-03-01T00:00:00"/>
    <x v="64"/>
    <d v="1899-12-30T00:00:00"/>
    <d v="2027-03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6"/>
    <n v="2282600617"/>
    <x v="0"/>
    <x v="35"/>
    <d v="2027-03-02T00:00:00"/>
    <x v="64"/>
    <d v="1899-12-30T00:00:00"/>
    <d v="2027-03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17"/>
    <n v="2302600618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8"/>
    <n v="2302600619"/>
    <x v="1"/>
    <x v="35"/>
    <d v="2027-03-0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19"/>
    <n v="2282600620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0"/>
    <n v="2282600621"/>
    <x v="0"/>
    <x v="35"/>
    <d v="2027-03-03T00:00:00"/>
    <x v="64"/>
    <d v="1899-12-30T00:00:00"/>
    <d v="2027-03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1"/>
    <n v="2302600622"/>
    <x v="1"/>
    <x v="35"/>
    <d v="2027-03-03T00:00:00"/>
    <x v="64"/>
    <d v="1899-12-30T00:00:00"/>
    <d v="2027-04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2"/>
    <n v="2302600623"/>
    <x v="1"/>
    <x v="35"/>
    <d v="2027-03-04T00:00:00"/>
    <x v="64"/>
    <d v="1899-12-30T00:00:00"/>
    <d v="2027-04-0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3"/>
    <n v="2282600624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4"/>
    <n v="2282600625"/>
    <x v="0"/>
    <x v="35"/>
    <d v="2027-03-04T00:00:00"/>
    <x v="64"/>
    <d v="1899-12-30T00:00:00"/>
    <d v="2027-03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5"/>
    <n v="2302600626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6"/>
    <n v="2302600627"/>
    <x v="1"/>
    <x v="35"/>
    <d v="2027-03-0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27"/>
    <n v="2282600628"/>
    <x v="0"/>
    <x v="35"/>
    <d v="2027-03-05T00:00:00"/>
    <x v="64"/>
    <d v="1899-12-30T00:00:00"/>
    <d v="2027-03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8"/>
    <n v="2282600629"/>
    <x v="0"/>
    <x v="35"/>
    <d v="2027-03-08T00:00:00"/>
    <x v="64"/>
    <d v="1899-12-30T00:00:00"/>
    <d v="2027-03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29"/>
    <n v="2302600630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0"/>
    <n v="2302600631"/>
    <x v="1"/>
    <x v="35"/>
    <d v="2027-03-0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1"/>
    <n v="2282600632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2"/>
    <n v="2282600633"/>
    <x v="0"/>
    <x v="35"/>
    <d v="2027-03-09T00:00:00"/>
    <x v="64"/>
    <d v="1899-12-30T00:00:00"/>
    <d v="2027-03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3"/>
    <n v="2302600634"/>
    <x v="1"/>
    <x v="35"/>
    <d v="2027-03-0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4"/>
    <n v="2302600635"/>
    <x v="1"/>
    <x v="35"/>
    <d v="2027-03-10T00:00:00"/>
    <x v="64"/>
    <d v="1899-12-30T00:00:00"/>
    <d v="2027-04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5"/>
    <n v="2282600636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6"/>
    <n v="2282600637"/>
    <x v="0"/>
    <x v="35"/>
    <d v="2027-03-10T00:00:00"/>
    <x v="64"/>
    <d v="1899-12-30T00:00:00"/>
    <d v="2027-03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19"/>
    <x v="637"/>
    <n v="2302600638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8"/>
    <n v="2302600639"/>
    <x v="1"/>
    <x v="35"/>
    <d v="2027-03-11T00:00:00"/>
    <x v="64"/>
    <d v="1899-12-30T00:00:00"/>
    <d v="2027-04-1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19"/>
    <x v="639"/>
    <n v="2282600640"/>
    <x v="0"/>
    <x v="35"/>
    <d v="2027-03-11T00:00:00"/>
    <x v="64"/>
    <d v="1899-12-30T00:00:00"/>
    <d v="2027-03-3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0"/>
    <n v="2282600641"/>
    <x v="0"/>
    <x v="35"/>
    <d v="2027-03-12T00:00:00"/>
    <x v="64"/>
    <d v="1899-12-30T00:00:00"/>
    <d v="2027-04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1"/>
    <n v="2302600642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2"/>
    <n v="2302600643"/>
    <x v="1"/>
    <x v="35"/>
    <d v="2027-03-1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3"/>
    <n v="2282600644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4"/>
    <n v="2282600645"/>
    <x v="0"/>
    <x v="35"/>
    <d v="2027-03-15T00:00:00"/>
    <x v="64"/>
    <d v="1899-12-30T00:00:00"/>
    <d v="2027-04-0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5"/>
    <n v="2302600646"/>
    <x v="1"/>
    <x v="35"/>
    <d v="2027-03-1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6"/>
    <n v="2302600647"/>
    <x v="1"/>
    <x v="35"/>
    <d v="2027-03-1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47"/>
    <n v="2282600648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8"/>
    <n v="2282600649"/>
    <x v="0"/>
    <x v="35"/>
    <d v="2027-03-16T00:00:00"/>
    <x v="64"/>
    <d v="1899-12-30T00:00:00"/>
    <d v="2027-04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49"/>
    <n v="2302600650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0"/>
    <n v="2302600651"/>
    <x v="1"/>
    <x v="35"/>
    <d v="2027-03-17T00:00:00"/>
    <x v="64"/>
    <d v="1899-12-30T00:00:00"/>
    <d v="2027-04-1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1"/>
    <n v="2282600652"/>
    <x v="0"/>
    <x v="35"/>
    <d v="2027-03-17T00:00:00"/>
    <x v="64"/>
    <d v="1899-12-30T00:00:00"/>
    <d v="2027-04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2"/>
    <n v="2282600653"/>
    <x v="0"/>
    <x v="35"/>
    <d v="2027-03-18T00:00:00"/>
    <x v="64"/>
    <d v="1899-12-30T00:00:00"/>
    <d v="2027-04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3"/>
    <n v="2302600654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4"/>
    <n v="2302600655"/>
    <x v="1"/>
    <x v="35"/>
    <d v="2027-03-18T00:00:00"/>
    <x v="64"/>
    <d v="1899-12-30T00:00:00"/>
    <d v="2027-04-1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5"/>
    <n v="2282600656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6"/>
    <n v="2282600657"/>
    <x v="0"/>
    <x v="35"/>
    <d v="2027-03-19T00:00:00"/>
    <x v="64"/>
    <d v="1899-12-30T00:00:00"/>
    <d v="2027-04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57"/>
    <n v="2302600658"/>
    <x v="1"/>
    <x v="35"/>
    <d v="2027-03-1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8"/>
    <n v="2302600659"/>
    <x v="1"/>
    <x v="35"/>
    <d v="2027-03-22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59"/>
    <n v="2282600660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0"/>
    <n v="2282600661"/>
    <x v="0"/>
    <x v="35"/>
    <d v="2027-03-22T00:00:00"/>
    <x v="64"/>
    <d v="1899-12-30T00:00:00"/>
    <d v="2027-04-1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1"/>
    <n v="2302600662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2"/>
    <n v="2302600663"/>
    <x v="1"/>
    <x v="35"/>
    <d v="2027-03-23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3"/>
    <n v="2282600664"/>
    <x v="0"/>
    <x v="35"/>
    <d v="2027-03-23T00:00:00"/>
    <x v="64"/>
    <d v="1899-12-30T00:00:00"/>
    <d v="2027-04-1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4"/>
    <n v="2282600665"/>
    <x v="0"/>
    <x v="35"/>
    <d v="2027-03-24T00:00:00"/>
    <x v="64"/>
    <d v="1899-12-30T00:00:00"/>
    <d v="2027-04-1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5"/>
    <n v="2302600666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6"/>
    <n v="2302600667"/>
    <x v="1"/>
    <x v="35"/>
    <d v="2027-03-24T00:00:00"/>
    <x v="64"/>
    <d v="1899-12-30T00:00:00"/>
    <d v="2027-04-23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67"/>
    <n v="2282600668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8"/>
    <n v="2282600669"/>
    <x v="0"/>
    <x v="35"/>
    <d v="2027-03-25T00:00:00"/>
    <x v="64"/>
    <d v="1899-12-30T00:00:00"/>
    <d v="2027-04-1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0"/>
    <x v="669"/>
    <n v="2302600670"/>
    <x v="1"/>
    <x v="35"/>
    <d v="2027-03-25T00:00:00"/>
    <x v="64"/>
    <d v="1899-12-30T00:00:00"/>
    <d v="2027-04-24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0"/>
    <n v="2302600671"/>
    <x v="1"/>
    <x v="35"/>
    <d v="2027-03-26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0"/>
    <x v="671"/>
    <n v="2282600672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2"/>
    <n v="2282600673"/>
    <x v="0"/>
    <x v="35"/>
    <d v="2027-03-26T00:00:00"/>
    <x v="64"/>
    <d v="1899-12-30T00:00:00"/>
    <d v="2027-04-1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3"/>
    <n v="2302600674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4"/>
    <n v="2302600675"/>
    <x v="1"/>
    <x v="35"/>
    <d v="2027-03-29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5"/>
    <n v="2282600676"/>
    <x v="0"/>
    <x v="35"/>
    <d v="2027-03-29T00:00:00"/>
    <x v="64"/>
    <d v="1899-12-30T00:00:00"/>
    <d v="2027-04-1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6"/>
    <n v="2282600677"/>
    <x v="0"/>
    <x v="35"/>
    <d v="2027-03-30T00:00:00"/>
    <x v="64"/>
    <d v="1899-12-30T00:00:00"/>
    <d v="2027-04-1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77"/>
    <n v="2302600678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8"/>
    <n v="2302600679"/>
    <x v="1"/>
    <x v="35"/>
    <d v="2027-03-30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79"/>
    <n v="2282600680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0"/>
    <n v="2282600681"/>
    <x v="0"/>
    <x v="35"/>
    <d v="2027-03-31T00:00:00"/>
    <x v="64"/>
    <d v="1899-12-30T00:00:00"/>
    <d v="2027-04-2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1"/>
    <n v="2302600682"/>
    <x v="1"/>
    <x v="35"/>
    <d v="2027-03-31T00:00:00"/>
    <x v="64"/>
    <d v="1899-12-30T00:00:00"/>
    <d v="2027-04-30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2"/>
    <n v="2302600683"/>
    <x v="1"/>
    <x v="35"/>
    <d v="2027-04-01T00:00:00"/>
    <x v="64"/>
    <d v="1899-12-30T00:00:00"/>
    <d v="2027-05-0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3"/>
    <n v="2282600684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4"/>
    <n v="2282600685"/>
    <x v="0"/>
    <x v="35"/>
    <d v="2027-04-01T00:00:00"/>
    <x v="64"/>
    <d v="1899-12-30T00:00:00"/>
    <d v="2027-04-21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5"/>
    <n v="2302600686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6"/>
    <n v="2302600687"/>
    <x v="1"/>
    <x v="35"/>
    <d v="2027-04-0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87"/>
    <n v="2282600688"/>
    <x v="0"/>
    <x v="35"/>
    <d v="2027-04-02T00:00:00"/>
    <x v="64"/>
    <d v="1899-12-30T00:00:00"/>
    <d v="2027-04-2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8"/>
    <n v="2282600689"/>
    <x v="0"/>
    <x v="35"/>
    <d v="2027-04-05T00:00:00"/>
    <x v="64"/>
    <d v="1899-12-30T00:00:00"/>
    <d v="2027-04-2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89"/>
    <n v="2302600690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0"/>
    <n v="2302600691"/>
    <x v="1"/>
    <x v="35"/>
    <d v="2027-04-05T00:00:00"/>
    <x v="64"/>
    <d v="1899-12-30T00:00:00"/>
    <d v="2027-05-05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1"/>
    <n v="2282600692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2"/>
    <n v="2282600693"/>
    <x v="0"/>
    <x v="35"/>
    <d v="2027-04-06T00:00:00"/>
    <x v="64"/>
    <d v="1899-12-30T00:00:00"/>
    <d v="2027-04-2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3"/>
    <n v="2302600694"/>
    <x v="1"/>
    <x v="35"/>
    <d v="2027-04-06T00:00:00"/>
    <x v="64"/>
    <d v="1899-12-30T00:00:00"/>
    <d v="2027-05-06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4"/>
    <n v="2302600695"/>
    <x v="1"/>
    <x v="35"/>
    <d v="2027-04-07T00:00:00"/>
    <x v="64"/>
    <d v="1899-12-30T00:00:00"/>
    <d v="2027-05-0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5"/>
    <n v="2282600696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6"/>
    <n v="2282600697"/>
    <x v="0"/>
    <x v="35"/>
    <d v="2027-04-07T00:00:00"/>
    <x v="64"/>
    <d v="1899-12-30T00:00:00"/>
    <d v="2027-04-27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697"/>
    <n v="2302600698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8"/>
    <n v="2302600699"/>
    <x v="1"/>
    <x v="35"/>
    <d v="2027-04-08T00:00:00"/>
    <x v="64"/>
    <d v="1899-12-30T00:00:00"/>
    <d v="2027-05-0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699"/>
    <n v="2282600700"/>
    <x v="0"/>
    <x v="35"/>
    <d v="2027-04-08T00:00:00"/>
    <x v="64"/>
    <d v="1899-12-30T00:00:00"/>
    <d v="2027-04-28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0"/>
    <n v="2282600701"/>
    <x v="0"/>
    <x v="35"/>
    <d v="2027-04-09T00:00:00"/>
    <x v="64"/>
    <d v="1899-12-30T00:00:00"/>
    <d v="2027-04-2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  <r>
    <x v="21"/>
    <x v="701"/>
    <n v="2302600702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2"/>
    <n v="2302600703"/>
    <x v="1"/>
    <x v="35"/>
    <d v="2027-04-09T00:00:00"/>
    <x v="64"/>
    <d v="1899-12-30T00:00:00"/>
    <d v="2027-05-09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</r>
  <r>
    <x v="21"/>
    <x v="703"/>
    <n v="2282600704"/>
    <x v="0"/>
    <x v="35"/>
    <d v="2027-04-12T00:00:00"/>
    <x v="64"/>
    <d v="1899-12-30T00:00:00"/>
    <d v="2027-05-02T00:00:00"/>
    <n v="4619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  <r>
    <x v="10"/>
    <n v="304007"/>
    <s v="PLACA OSB STANDARD DE 1.22 x 2.44 x 11.1 MM ( 72 X PAQUETE )"/>
    <s v="PL"/>
    <n v="1288"/>
    <n v="0"/>
    <n v="233"/>
    <x v="6"/>
    <n v="1385"/>
    <n v="1152"/>
    <n v="8.6625000000000014"/>
    <n v="132.98701298701297"/>
    <n v="26.897546897546892"/>
    <n v="159.88455988455985"/>
    <n v="45.542907949834365"/>
    <n v="11497.288819875776"/>
    <n v="523619.96639626223"/>
    <n v="2678868.2950310558"/>
  </r>
  <r>
    <x v="10"/>
    <n v="701043"/>
    <s v="PLANCHA YESO CARTON VOLCAN RF 1.22 x 3.40 x 15MM WHITE BORDE CUADRADO (40PLXPQ) SKU 5002142"/>
    <s v="PL "/>
    <n v="956"/>
    <n v="0"/>
    <n v="76"/>
    <x v="9"/>
    <n v="1053"/>
    <n v="977"/>
    <n v="7.0875000000000012"/>
    <n v="137.84832451499116"/>
    <n v="10.723104056437387"/>
    <n v="148.57142857142856"/>
    <n v="43.037540942302854"/>
    <n v="22493.996861924687"/>
    <n v="968086.31090111565"/>
    <n v="1709543.7615062762"/>
  </r>
  <r>
    <x v="10"/>
    <n v="302046"/>
    <s v="PINO IMPREGNADO SECO CEPILLADO G2 2 x 6&quot; x 4,00 (41 x 138 )"/>
    <s v="PZA"/>
    <n v="4837"/>
    <n v="0"/>
    <n v="351"/>
    <x v="8"/>
    <n v="4934"/>
    <n v="4583"/>
    <n v="34.65"/>
    <n v="132.26551226551226"/>
    <n v="10.129870129870131"/>
    <n v="142.3953823953824"/>
    <n v="59.890465154534418"/>
    <n v="10289.047343394666"/>
    <n v="616215.83139293315"/>
    <n v="3611455.6175315278"/>
  </r>
  <r>
    <x v="10"/>
    <n v="302010"/>
    <s v="PINO IMPREGNADO SECO CEPILLADO G2 2 x 6&quot; x 3,20 (41 x 138 )"/>
    <s v="PZA"/>
    <n v="3444"/>
    <n v="0"/>
    <n v="252"/>
    <x v="3"/>
    <n v="3541"/>
    <n v="3289"/>
    <n v="34.912500000000023"/>
    <n v="94.206945936269179"/>
    <n v="7.21804511278195"/>
    <n v="101.42499104905113"/>
    <n v="61.094880313668426"/>
    <n v="5690.5508432539682"/>
    <n v="347663.52268744615"/>
    <n v="1434018.8125"/>
  </r>
  <r>
    <x v="10"/>
    <n v="1901008"/>
    <s v="AISLAN  GLASS 90 MM 0.375x12 MTS . DENSIDAD 14 KG/M3 (13.5 M2 X BOLSA) SKU 4000147"/>
    <s v="M2"/>
    <n v="6747"/>
    <n v="0"/>
    <n v="27"/>
    <x v="10"/>
    <n v="6844"/>
    <n v="6817"/>
    <n v="62.430325650000007"/>
    <n v="109.19372803239573"/>
    <n v="0.43248212657689378"/>
    <n v="109.62621015897263"/>
    <n v="62.244023092662296"/>
    <n v="2061.4966651845266"/>
    <n v="128315.84603319199"/>
    <n v="55660.409959982215"/>
  </r>
  <r>
    <x v="10"/>
    <n v="304002"/>
    <s v="PLACA SMART SIDE R-4 SPC-M111 DE 1.220X2.440X11.1 MM (72 PL.POR PALLET )"/>
    <s v="PL"/>
    <n v="2783"/>
    <n v="0"/>
    <n v="112"/>
    <x v="11"/>
    <n v="2880"/>
    <n v="2768"/>
    <n v="23.296874999999996"/>
    <n v="118.81421864520458"/>
    <n v="4.8075117370892029"/>
    <n v="123.62173038229378"/>
    <n v="58.693634644891482"/>
    <n v="21593.507725476105"/>
    <n v="1267401.4531407361"/>
    <n v="2418472.8652533237"/>
  </r>
  <r>
    <x v="10"/>
    <n v="304101"/>
    <s v="PLACA LP OSB STANDAR 1.22 x2.44 x 9.5 MM APA PT-OECA095   (84 PL.xPAQ)"/>
    <s v="PL"/>
    <n v="5137"/>
    <n v="0"/>
    <n v="122"/>
    <x v="1"/>
    <n v="5234"/>
    <n v="5112"/>
    <n v="47.643749999999976"/>
    <n v="107.2963400236128"/>
    <n v="2.5606716515807437"/>
    <n v="109.85701167519355"/>
    <n v="61.694198889147188"/>
    <n v="9649.7527739926027"/>
    <n v="595333.76686979947"/>
    <n v="1177269.8384270975"/>
  </r>
  <r>
    <x v="10"/>
    <n v="302028"/>
    <s v="PINO IMPREGNADO SECO CEPILLADO G2 2 x 4&quot; x 3,20 (41 x 90 )"/>
    <s v="PZA"/>
    <n v="10201"/>
    <n v="0"/>
    <n v="266"/>
    <x v="4"/>
    <n v="10298"/>
    <n v="10032"/>
    <n v="172.72499999999994"/>
    <n v="58.080764220581869"/>
    <n v="1.5400202634245193"/>
    <n v="59.620784484006393"/>
    <s v=""/>
    <n v="4765.1099898157581"/>
    <s v=""/>
    <n v="1267519.2572909917"/>
  </r>
  <r>
    <x v="10"/>
    <n v="304049"/>
    <s v="TERCIADO FENOLICO CD DE 1,22 X 2,44 X 15 mm (65 PL X PQTE)"/>
    <s v="PL"/>
    <n v="2510"/>
    <n v="0"/>
    <n v="238"/>
    <x v="5"/>
    <n v="2607"/>
    <n v="2369"/>
    <n v="23.273250000000008"/>
    <n v="101.79068243584369"/>
    <n v="10.226332806977965"/>
    <n v="112.01701524282166"/>
    <n v="59.186876983540259"/>
    <n v="15067.421912350597"/>
    <n v="891793.64718539373"/>
    <n v="3586046.4151394423"/>
  </r>
  <r>
    <x v="10"/>
    <n v="701096"/>
    <s v="PLANCHA YESO CARTON VOLCAN RF 122 x 2.44 x 15 LINEN GREY BORDE CUADRADO 70 PLXPALLET SKU 5002205"/>
    <s v="PL"/>
    <n v="2854"/>
    <n v="0"/>
    <n v="348"/>
    <x v="7"/>
    <n v="2951"/>
    <n v="2603"/>
    <n v="31.237499999999997"/>
    <n v="83.329331732693092"/>
    <n v="11.14045618247299"/>
    <n v="94.46978791516608"/>
    <n v="60.975757089550505"/>
    <n v="16228.418009810792"/>
    <n v="989540.07451390952"/>
    <n v="5647489.4674141556"/>
  </r>
  <r>
    <x v="10"/>
    <n v="701040"/>
    <s v="PLANCHA YESO CARTON RF 1.22x2.44x15 BORDE CUADRADO S/PAPEL ( 2,9768 M2 X PL=70 PLX PQTE) SKU 5001097"/>
    <s v="PL"/>
    <n v="1055"/>
    <n v="0"/>
    <n v="72"/>
    <x v="12"/>
    <n v="1152"/>
    <n v="1080"/>
    <n v="4.2840000000000007"/>
    <n v="252.10084033613441"/>
    <n v="16.806722689075627"/>
    <n v="268.90756302521004"/>
    <n v="1.2297938783356699"/>
    <n v="7583.0947867298582"/>
    <n v="9325.6435475595117"/>
    <n v="545982.82464454975"/>
  </r>
  <r>
    <x v="10"/>
    <n v="1902003"/>
    <s v="TYPAR VOLCANWRAP ROLLO DE 2,743 x 45,72 MTS ( 125 M2 x ROLLO ) SKU 7000031"/>
    <s v="RLL"/>
    <n v="93"/>
    <n v="0"/>
    <n v="8"/>
    <x v="13"/>
    <n v="190"/>
    <n v="182"/>
    <n v="0.41466600000000009"/>
    <n v="438.90745805057554"/>
    <n v="19.292635518706618"/>
    <n v="458.20009356928216"/>
    <n v="-1040.9859249836786"/>
    <n v="150740.5806451613"/>
    <n v="-156918822.77548003"/>
    <n v="1205924.6451612904"/>
  </r>
  <r>
    <x v="10"/>
    <s v="030253X"/>
    <s v="PINO SYP GRADO 2 PRIME IMPREGNADO DE  3&quot; x 8&quot; x 10' (63x184 mm)"/>
    <s v="PZA"/>
    <n v="888"/>
    <n v="22.05"/>
    <n v="89"/>
    <x v="0"/>
    <n v="985"/>
    <n v="896"/>
    <n v="6.3000000000000007"/>
    <n v="142.2222222222222"/>
    <n v="14.126984126984125"/>
    <n v="156.34920634920633"/>
    <n v="39.182665658856138"/>
    <n v="15443.519144144144"/>
    <n v="605118.24722114403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405.69246552522674"/>
    <n v="39468.96212121212"/>
    <n v="-16012260.554676328"/>
    <n v="1381413.6742424243"/>
  </r>
  <r>
    <x v="10"/>
    <n v="5309018"/>
    <s v="CINTA POLIESTER DE 2&quot; COLOR VERDE (ROLLO= 100 mt=15 kg)"/>
    <s v="M2"/>
    <n v="3700"/>
    <n v="0"/>
    <n v="4"/>
    <x v="13"/>
    <n v="3797"/>
    <n v="3793"/>
    <n v="34.649999999999991"/>
    <n v="109.4660894660895"/>
    <n v="0.11544011544011547"/>
    <n v="109.58152958152961"/>
    <n v="60.837473893750946"/>
    <n v="707.86891891891889"/>
    <n v="43064.956874927433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s v=""/>
    <e v="#VALUE!"/>
    <e v="#VALUE!"/>
    <e v="#VALUE!"/>
    <e v="#VALUE!"/>
    <n v="4877.8732429718875"/>
    <s v=""/>
    <n v="0"/>
  </r>
  <r>
    <x v="10"/>
    <n v="302048"/>
    <s v="PINO NACIONAL ESTRUCTURAL CEPILLADO 4/CARAS  IMPREGNADO DE  2 X 8 X 4.00 (41 x 185 MM ) (VVSS)"/>
    <s v="PZA"/>
    <n v="2814"/>
    <m/>
    <n v="96"/>
    <x v="2"/>
    <n v="2911"/>
    <n v="2815"/>
    <s v=""/>
    <e v="#VALUE!"/>
    <e v="#VALUE!"/>
    <e v="#VALUE!"/>
    <e v="#VALUE!"/>
    <n v="13754.132906894101"/>
    <s v=""/>
    <n v="1320396.7590618338"/>
  </r>
  <r>
    <x v="10"/>
    <n v="705028"/>
    <s v="PLACA FIBROCEMENTO SIMPLISIMA CENIA BEIGE 2400 MM x 1200 MM x 6 MM"/>
    <s v="PL"/>
    <n v="449"/>
    <n v="0"/>
    <n v="53"/>
    <x v="16"/>
    <n v="546"/>
    <n v="493"/>
    <n v="3.6749999999999998"/>
    <n v="134.14965986394557"/>
    <n v="14.421768707482993"/>
    <n v="148.57142857142858"/>
    <n v="23.572400388726912"/>
    <n v="22787.11135857461"/>
    <n v="537146.91264682752"/>
    <n v="1207716.9020044543"/>
  </r>
  <r>
    <x v="10"/>
    <n v="1902013"/>
    <s v="VOLCAN WRAP BARRERA DE VAPOR (PAPEL KRAFT LAM C/ POLIETILENO) 1,2X0,5M E: 0,123 MM (6KG 60M2 X RLL)"/>
    <s v="RLL"/>
    <n v="333"/>
    <n v="0"/>
    <n v="19"/>
    <x v="13"/>
    <n v="430"/>
    <n v="411"/>
    <n v="130.33466250000004"/>
    <n v="3.1534205261781367"/>
    <n v="0.14577856447052215"/>
    <n v="3.299199090648659"/>
    <s v=""/>
    <n v="39911.246246246243"/>
    <s v=""/>
    <n v="758313.6786786785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5199386503067479E-2"/>
    <n v="5.377771398437791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823313782991199"/>
    <n v="6.4455423845534071E-2"/>
    <n v="2.3300414321049061E-2"/>
  </r>
  <r>
    <x v="5"/>
    <n v="188940333"/>
    <n v="993129414"/>
    <n v="1173013527.8693182"/>
    <n v="3177786568.6031523"/>
    <n v="2.8718700866393068E-2"/>
    <n v="0.15095446329229367"/>
    <n v="8.5227272727272721E-2"/>
    <n v="0.22765909090909087"/>
    <n v="0.13115767045454543"/>
    <n v="6.6702246609011362E-2"/>
    <n v="5.6508571860879653E-2"/>
  </r>
  <r>
    <x v="6"/>
    <m/>
    <n v="993129414"/>
    <n v="1173013527.8693182"/>
    <n v="4350800096.4724703"/>
    <m/>
    <n v="0.15095446329229367"/>
    <n v="8.5227272727272721E-2"/>
    <n v="0.31288636363636357"/>
    <n v="0.13115767045454543"/>
    <m/>
    <n v="8.5227272727272721E-2"/>
  </r>
  <r>
    <x v="7"/>
    <m/>
    <n v="993129414"/>
    <n v="1173013527.8693182"/>
    <n v="5523813624.3417883"/>
    <m/>
    <n v="0.15095446329229367"/>
    <n v="8.5227272727272721E-2"/>
    <n v="0.39811363636363628"/>
    <n v="0.13115767045454543"/>
    <m/>
    <n v="8.5227272727272721E-2"/>
  </r>
  <r>
    <x v="8"/>
    <m/>
    <n v="993129414"/>
    <n v="1173013527.8693182"/>
    <n v="6696827152.2111063"/>
    <m/>
    <n v="0.15095446329229367"/>
    <n v="8.5227272727272721E-2"/>
    <n v="0.48334090909090899"/>
    <n v="0.13115767045454543"/>
    <m/>
    <n v="8.5227272727272721E-2"/>
  </r>
  <r>
    <x v="9"/>
    <m/>
    <n v="993129414"/>
    <n v="1173013527.8693182"/>
    <n v="7869840680.0804243"/>
    <m/>
    <n v="0.15095446329229367"/>
    <n v="8.5227272727272721E-2"/>
    <n v="0.56856818181818169"/>
    <n v="0.13115767045454543"/>
    <m/>
    <n v="8.5227272727272721E-2"/>
  </r>
  <r>
    <x v="10"/>
    <m/>
    <n v="993129414"/>
    <n v="1173013527.8693182"/>
    <n v="9042854207.9497433"/>
    <m/>
    <n v="0.15095446329229367"/>
    <n v="8.5227272727272721E-2"/>
    <n v="0.6537954545454544"/>
    <n v="0.13115767045454543"/>
    <m/>
    <n v="8.5227272727272721E-2"/>
  </r>
  <r>
    <x v="11"/>
    <m/>
    <n v="993129414"/>
    <n v="1173013527.8693182"/>
    <n v="10215867735.819061"/>
    <m/>
    <n v="0.15095446329229367"/>
    <n v="8.5227272727272721E-2"/>
    <n v="0.73902272727272711"/>
    <n v="0.13115767045454543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98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9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985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95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9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8"/>
        <item x="124"/>
        <item x="203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9"/>
        <item x="50"/>
        <item x="51"/>
        <item x="63"/>
        <item x="86"/>
        <item x="113"/>
        <item x="116"/>
        <item x="218"/>
        <item x="81"/>
        <item x="13"/>
        <item x="83"/>
        <item x="178"/>
        <item x="104"/>
        <item x="158"/>
        <item x="157"/>
        <item x="59"/>
        <item x="58"/>
        <item x="216"/>
        <item x="26"/>
        <item x="3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234"/>
        <item x="80"/>
        <item x="69"/>
        <item x="109"/>
        <item x="61"/>
        <item x="127"/>
        <item x="189"/>
        <item x="130"/>
        <item x="93"/>
        <item x="208"/>
        <item x="118"/>
        <item x="134"/>
        <item x="142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163"/>
        <item x="6"/>
        <item x="60"/>
        <item x="230"/>
        <item x="242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32"/>
        <item x="85"/>
        <item x="84"/>
        <item x="154"/>
        <item x="28"/>
        <item x="243"/>
        <item x="220"/>
        <item x="181"/>
        <item x="177"/>
        <item x="162"/>
        <item x="179"/>
        <item x="175"/>
        <item x="114"/>
        <item x="152"/>
        <item x="107"/>
        <item x="244"/>
        <item x="245"/>
        <item x="165"/>
        <item x="224"/>
        <item x="209"/>
        <item x="199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0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9"/>
        <item h="1" m="1" x="10"/>
        <item h="1" x="6"/>
        <item h="1" m="1" x="8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9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96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9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96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4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97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9">
        <item x="35"/>
        <item m="1" x="52"/>
        <item x="32"/>
        <item m="1" x="91"/>
        <item m="1" x="110"/>
        <item m="1" x="88"/>
        <item x="28"/>
        <item m="1" x="61"/>
        <item m="1" x="48"/>
        <item m="1" x="116"/>
        <item m="1" x="117"/>
        <item x="24"/>
        <item m="1" x="62"/>
        <item m="1" x="46"/>
        <item m="1" x="115"/>
        <item x="21"/>
        <item m="1" x="58"/>
        <item m="1" x="114"/>
        <item m="1" x="64"/>
        <item m="1" x="112"/>
        <item x="6"/>
        <item x="11"/>
        <item m="1" x="83"/>
        <item x="12"/>
        <item x="25"/>
        <item m="1" x="85"/>
        <item m="1" x="75"/>
        <item m="1" x="70"/>
        <item x="19"/>
        <item m="1" x="79"/>
        <item x="16"/>
        <item m="1" x="43"/>
        <item m="1" x="98"/>
        <item m="1" x="41"/>
        <item x="10"/>
        <item x="2"/>
        <item x="8"/>
        <item m="1" x="76"/>
        <item m="1" x="54"/>
        <item x="3"/>
        <item m="1" x="89"/>
        <item x="0"/>
        <item x="1"/>
        <item m="1" x="111"/>
        <item m="1" x="40"/>
        <item m="1" x="68"/>
        <item m="1" x="49"/>
        <item m="1" x="56"/>
        <item m="1" x="84"/>
        <item m="1" x="59"/>
        <item x="30"/>
        <item x="23"/>
        <item m="1" x="106"/>
        <item m="1" x="77"/>
        <item x="20"/>
        <item m="1" x="109"/>
        <item x="22"/>
        <item m="1" x="92"/>
        <item m="1" x="113"/>
        <item m="1" x="63"/>
        <item m="1" x="39"/>
        <item m="1" x="108"/>
        <item m="1" x="65"/>
        <item x="5"/>
        <item x="29"/>
        <item m="1" x="73"/>
        <item m="1" x="47"/>
        <item m="1" x="101"/>
        <item m="1" x="105"/>
        <item x="13"/>
        <item m="1" x="37"/>
        <item m="1" x="78"/>
        <item m="1" x="90"/>
        <item m="1" x="107"/>
        <item m="1" x="50"/>
        <item x="34"/>
        <item m="1" x="102"/>
        <item m="1" x="103"/>
        <item m="1" x="104"/>
        <item m="1" x="57"/>
        <item x="4"/>
        <item x="31"/>
        <item m="1" x="81"/>
        <item m="1" x="99"/>
        <item m="1" x="42"/>
        <item x="9"/>
        <item m="1" x="95"/>
        <item m="1" x="100"/>
        <item m="1" x="53"/>
        <item m="1" x="94"/>
        <item m="1" x="86"/>
        <item m="1" x="96"/>
        <item m="1" x="97"/>
        <item m="1" x="74"/>
        <item m="1" x="69"/>
        <item m="1" x="93"/>
        <item x="26"/>
        <item m="1" x="87"/>
        <item m="1" x="80"/>
        <item m="1" x="66"/>
        <item m="1" x="72"/>
        <item m="1" x="51"/>
        <item m="1" x="82"/>
        <item m="1" x="36"/>
        <item m="1" x="55"/>
        <item m="1" x="60"/>
        <item m="1" x="71"/>
        <item m="1" x="44"/>
        <item m="1" x="67"/>
        <item x="33"/>
        <item m="1" x="38"/>
        <item x="17"/>
        <item m="1" x="45"/>
        <item x="27"/>
        <item x="18"/>
        <item x="7"/>
        <item x="14"/>
        <item x="15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m="1" x="256"/>
        <item x="157"/>
        <item x="59"/>
        <item m="1" x="255"/>
        <item x="58"/>
        <item x="216"/>
        <item x="26"/>
        <item x="181"/>
        <item x="37"/>
        <item m="1" x="252"/>
        <item x="177"/>
        <item m="1" x="257"/>
        <item x="90"/>
        <item x="71"/>
        <item x="143"/>
        <item x="237"/>
        <item x="241"/>
        <item x="70"/>
        <item x="75"/>
        <item x="129"/>
        <item m="1" x="254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m="1" x="268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m="1" x="263"/>
        <item x="88"/>
        <item m="1" x="264"/>
        <item x="11"/>
        <item x="229"/>
        <item x="171"/>
        <item x="94"/>
        <item x="48"/>
        <item m="1" x="262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9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2" firstHeaderRow="1" firstDataRow="3" firstDataCol="1"/>
  <pivotFields count="18">
    <pivotField axis="axisRow" numFmtId="14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9"/>
        <item x="85"/>
        <item x="131"/>
        <item x="11"/>
        <item x="105"/>
        <item x="27"/>
        <item x="111"/>
        <item x="108"/>
        <item x="17"/>
        <item x="47"/>
        <item x="46"/>
        <item x="53"/>
        <item x="70"/>
        <item x="157"/>
        <item x="12"/>
        <item x="65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69"/>
        <item x="66"/>
        <item x="54"/>
        <item x="137"/>
        <item x="106"/>
        <item x="135"/>
        <item x="3"/>
        <item x="13"/>
        <item x="159"/>
        <item x="7"/>
        <item x="67"/>
        <item x="41"/>
        <item x="151"/>
        <item x="64"/>
        <item x="83"/>
        <item x="43"/>
        <item x="32"/>
        <item x="79"/>
        <item x="143"/>
        <item x="42"/>
        <item x="126"/>
        <item x="24"/>
        <item x="121"/>
        <item x="50"/>
        <item x="129"/>
        <item x="71"/>
        <item x="150"/>
        <item x="116"/>
        <item x="78"/>
        <item x="133"/>
        <item x="158"/>
        <item x="58"/>
        <item x="56"/>
        <item x="113"/>
        <item x="138"/>
        <item x="146"/>
        <item x="9"/>
        <item x="4"/>
        <item x="114"/>
        <item x="139"/>
        <item x="124"/>
        <item x="28"/>
        <item x="122"/>
        <item x="75"/>
        <item x="76"/>
        <item x="97"/>
        <item x="37"/>
        <item x="101"/>
        <item x="152"/>
        <item x="51"/>
        <item x="48"/>
        <item x="49"/>
        <item x="148"/>
        <item x="29"/>
        <item x="5"/>
        <item x="30"/>
        <item x="109"/>
        <item x="141"/>
        <item x="123"/>
        <item x="119"/>
        <item x="115"/>
        <item x="153"/>
        <item x="130"/>
        <item x="14"/>
        <item x="72"/>
        <item x="87"/>
        <item x="100"/>
        <item x="117"/>
        <item x="31"/>
        <item x="104"/>
        <item x="63"/>
        <item x="62"/>
        <item x="16"/>
        <item x="20"/>
        <item x="19"/>
        <item x="127"/>
        <item x="90"/>
        <item x="18"/>
        <item x="39"/>
        <item x="73"/>
        <item x="149"/>
        <item x="89"/>
        <item x="160"/>
        <item x="38"/>
        <item x="102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3"/>
        <item x="80"/>
        <item x="81"/>
        <item x="61"/>
        <item x="2"/>
        <item x="120"/>
        <item x="86"/>
        <item x="134"/>
        <item x="6"/>
        <item x="98"/>
        <item x="155"/>
        <item x="136"/>
        <item x="59"/>
        <item x="132"/>
        <item x="84"/>
        <item x="8"/>
        <item x="118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2"/>
        <item x="88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94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x="157"/>
        <item x="59"/>
        <item x="58"/>
        <item x="216"/>
        <item x="26"/>
        <item x="181"/>
        <item x="37"/>
        <item x="17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x="109"/>
        <item x="61"/>
        <item x="127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68">
      <pivotArea type="all" dataOnly="0" outline="0" fieldPosition="0"/>
    </format>
    <format dxfId="169">
      <pivotArea outline="0" collapsedLevelsAreSubtotals="1" fieldPosition="0"/>
    </format>
    <format dxfId="170">
      <pivotArea type="origin" dataOnly="0" labelOnly="1" outline="0" fieldPosition="0"/>
    </format>
    <format dxfId="171">
      <pivotArea type="topRight" dataOnly="0" labelOnly="1" outline="0" fieldPosition="0"/>
    </format>
    <format dxfId="172">
      <pivotArea field="6" type="button" dataOnly="0" labelOnly="1" outline="0" axis="axisRow" fieldPosition="0"/>
    </format>
    <format dxfId="17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4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60">
      <pivotArea type="all" dataOnly="0" outline="0" fieldPosition="0"/>
    </format>
    <format dxfId="161">
      <pivotArea outline="0" collapsedLevelsAreSubtotals="1" fieldPosition="0"/>
    </format>
    <format dxfId="162">
      <pivotArea type="origin" dataOnly="0" labelOnly="1" outline="0" fieldPosition="0"/>
    </format>
    <format dxfId="163">
      <pivotArea type="topRight" dataOnly="0" labelOnly="1" outline="0" fieldPosition="0"/>
    </format>
    <format dxfId="164">
      <pivotArea field="6" type="button" dataOnly="0" labelOnly="1" outline="0" axis="axisRow" fieldPosition="0"/>
    </format>
    <format dxfId="165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6">
      <pivotArea dataOnly="0" labelOnly="1" grandRow="1" outline="0" fieldPosition="0"/>
    </format>
    <format dxfId="167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953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16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15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14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13" dataCellStyle="Millares"/>
    <tableColumn id="8" xr3:uid="{5D286AFD-13F0-4545-99E6-339A5CC1A4A7}" name="CANTIDAD X MODULOS" dataDxfId="212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11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10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09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08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191" tableType="queryTable" totalsRowShown="0">
  <autoFilter ref="A1:AC191" xr:uid="{B681DCB9-1C3F-4644-8727-85C4ACC9AD65}"/>
  <sortState xmlns:xlrd2="http://schemas.microsoft.com/office/spreadsheetml/2017/richdata2" ref="A2:AC191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07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0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0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57" tableType="queryTable" totalsRowShown="0">
  <autoFilter ref="A1:R157" xr:uid="{16500C56-E277-45C0-94AC-7E2463B30BEB}"/>
  <tableColumns count="18">
    <tableColumn id="1" xr3:uid="{6166434B-A4EE-4300-9498-68E3613A3C94}" uniqueName="1" name="FECHA STOCK " queryTableFieldId="1" dataDxfId="13"/>
    <tableColumn id="2" xr3:uid="{5699B8CC-A9B9-494A-BE92-CA2A39DFED09}" uniqueName="2" name="CODIGO" queryTableFieldId="2"/>
    <tableColumn id="3" xr3:uid="{AFFE68E0-54F7-4250-B075-A2AB6670FDC7}" uniqueName="3" name="MATERIAL" queryTableFieldId="3" dataDxfId="12"/>
    <tableColumn id="4" xr3:uid="{78035FAE-E64E-4DA5-9D70-DAE6FA9F2677}" uniqueName="4" name="U.M" queryTableFieldId="4" dataDxfId="11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9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7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6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5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4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3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2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0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17"/>
    <tableColumn id="2" xr3:uid="{4A5F2C48-EAB1-49BD-A4A7-EFEB15690485}" uniqueName="2" name="FECHA SOLICITUD" queryTableFieldId="2" dataDxfId="116"/>
    <tableColumn id="3" xr3:uid="{41E9869B-60D1-47E3-87F9-7C94C33DB541}" uniqueName="3" name="OBS. MODULO" queryTableFieldId="3" dataDxfId="115"/>
    <tableColumn id="27" xr3:uid="{9D5D1E35-9490-41E8-B895-94976D9D19CF}" uniqueName="27" name="MES" queryTableFieldId="38" dataDxfId="114" dataCellStyle="Millares"/>
    <tableColumn id="4" xr3:uid="{5DF334D3-F0D6-4372-88E1-ABF2084DE7E5}" uniqueName="4" name="OBS TRABAJO MODULO" queryTableFieldId="4" dataDxfId="113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12"/>
    <tableColumn id="7" xr3:uid="{692A33A2-C449-4586-8F3F-CD183B5B624F}" uniqueName="7" name="UNIDAD DE MEDIDA" queryTableFieldId="7" dataDxfId="111"/>
    <tableColumn id="8" xr3:uid="{56C516C2-1AAE-44D7-8A0D-AF396C45720B}" uniqueName="8" name="CANTIDAD SOLICITADA" queryTableFieldId="8" dataDxfId="110" dataCellStyle="Millares"/>
    <tableColumn id="9" xr3:uid="{E5431BFC-4CEF-4614-8902-01E44155F4BF}" uniqueName="9" name="DEVOLUCIÓN" queryTableFieldId="9" dataDxfId="109" dataCellStyle="Millares"/>
    <tableColumn id="29" xr3:uid="{14CF1913-03EE-4BA2-B20E-E32EB67FEAC2}" uniqueName="29" name="CANTIDAD RECEPCIONADA" queryTableFieldId="35" dataDxfId="108" dataCellStyle="Millares"/>
    <tableColumn id="10" xr3:uid="{F1FA0DCE-9421-44D3-9FD8-4DCB8BDDDF7B}" uniqueName="10" name="VALOR X UN (GD)" queryTableFieldId="10" dataDxfId="107" dataCellStyle="Moneda"/>
    <tableColumn id="11" xr3:uid="{3874A170-0E3F-4EEA-8FF5-E3DB47B144B3}" uniqueName="11" name="VALOR TOTAL GD POR ITEM" queryTableFieldId="11" dataDxfId="106" dataCellStyle="Moneda"/>
    <tableColumn id="12" xr3:uid="{83512BF1-6F0C-41E8-B9EF-C9D54F4AB3D2}" uniqueName="12" name="VALOR TOTAL POR ITEM GD" queryTableFieldId="12" dataDxfId="105" dataCellStyle="Moneda"/>
    <tableColumn id="13" xr3:uid="{BFBE252F-2A3B-4E39-BAB8-5554D1C265FE}" uniqueName="13" name="VALOR PPTO" queryTableFieldId="13" dataDxfId="104" dataCellStyle="Moneda"/>
    <tableColumn id="14" xr3:uid="{3C303E8F-953A-4F50-A7B4-573D80E364C3}" uniqueName="14" name="DIF. VALOR UND." queryTableFieldId="14" dataDxfId="103" dataCellStyle="Moneda"/>
    <tableColumn id="15" xr3:uid="{9732C988-3591-461A-96B1-3179F4479C1B}" uniqueName="15" name="DIF VALOR TOTAL PAGADO" queryTableFieldId="15" dataDxfId="102" dataCellStyle="Moneda"/>
    <tableColumn id="16" xr3:uid="{1C1CC130-46D5-4EEE-9E23-34DA8C66F18F}" uniqueName="16" name="DIF %" queryTableFieldId="16" dataDxfId="101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100" dataCellStyle="Millares"/>
    <tableColumn id="19" xr3:uid="{B4EF03BD-C938-4BCE-BD0A-49B65BEEEE04}" uniqueName="19" name="MONTO GD" queryTableFieldId="19" dataDxfId="99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98" dataCellStyle="Moneda"/>
    <tableColumn id="28" xr3:uid="{8F779554-5451-4921-BC8B-D5C78BCBDD91}" uniqueName="28" name="TOTAL SEGÚN PPTO" queryTableFieldId="34" dataDxfId="97" dataCellStyle="Moneda"/>
    <tableColumn id="22" xr3:uid="{B6BA023C-D6D7-4AE6-A273-CBB6EEAEA057}" uniqueName="22" name="TAREA WIP" queryTableFieldId="37" dataDxfId="96" dataCellStyle="Millares"/>
    <tableColumn id="23" xr3:uid="{937B32EE-BB35-49A6-B662-77F96759C243}" uniqueName="23" name="% DESVIACION PRECIO" queryTableFieldId="23" dataDxfId="95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94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93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92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91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0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0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0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01">
      <calculatedColumnFormula>+IFERROR(Tabla2[[#This Row],[PRECIO PROMEDIO]]-Tabla2[[#This Row],[PRECIO PPTO]],"")</calculatedColumnFormula>
    </tableColumn>
    <tableColumn id="9" xr3:uid="{7F411851-147E-4E4E-8229-5FD88D821403}" name="PROYECCION PPTO" dataDxfId="20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9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90"/>
    <tableColumn id="9" xr3:uid="{E1CD8F2A-317A-46CE-8849-822857960F96}" uniqueName="9" name="FECHA DESPACHO " queryTableFieldId="10" dataDxfId="89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88" dataCellStyle="Moneda [0]"/>
    <tableColumn id="6" xr3:uid="{C67BD1D8-5335-4CDF-874D-CC1B4EB63DCD}" uniqueName="6" name="MODULO" queryTableFieldId="6" dataDxfId="87"/>
    <tableColumn id="7" xr3:uid="{7E81F653-F31D-42B7-9739-8CF8A5976D73}" uniqueName="7" name="TORRE" queryTableFieldId="7" dataDxfId="86"/>
    <tableColumn id="8" xr3:uid="{85B351B9-0317-408B-A561-C5EF51FE9386}" uniqueName="8" name="TIPO" queryTableFieldId="8" dataDxfId="85"/>
    <tableColumn id="10" xr3:uid="{E2D58785-4AB7-49BE-B773-00B804512E5F}" uniqueName="10" name="ACUMULADO" queryTableFieldId="13" dataDxfId="8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9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97" dataCellStyle="Porcentaje">
  <autoFilter ref="B80:M92" xr:uid="{4AA73989-C695-4116-B454-543D155D6334}"/>
  <tableColumns count="12">
    <tableColumn id="1" xr3:uid="{167326E4-8197-47EE-B063-9E36F45121A5}" name="MESES" dataDxfId="196"/>
    <tableColumn id="2" xr3:uid="{7F13EC40-6222-4D8E-B558-6E28C1AA405C}" name="COMPRA MATERIALES"/>
    <tableColumn id="3" xr3:uid="{B9458293-1FBB-44CF-A73D-767375FF10F3}" name="COMPRAS ACUMULADAS" dataDxfId="195" dataCellStyle="Moneda [0]">
      <calculatedColumnFormula>+D80+C81</calculatedColumnFormula>
    </tableColumn>
    <tableColumn id="4" xr3:uid="{C3635461-CEA5-4350-BD8F-1FD268A82375}" name="INGRESO MENSUAL" dataDxfId="194" dataCellStyle="Moneda [0]"/>
    <tableColumn id="5" xr3:uid="{B7D25F04-165E-4A37-AB50-7E98EDA3DEA4}" name="INGRESO ACUMULADO" dataDxfId="19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2" dataCellStyle="Porcentaje"/>
    <tableColumn id="9" xr3:uid="{3F9ED427-F6DC-409F-81AC-50A05CB3FE9A}" name="%AVANCE ESPERADO ECONOMICO ACUM." dataDxfId="191">
      <calculatedColumnFormula>+J80+I81</calculatedColumnFormula>
    </tableColumn>
    <tableColumn id="10" xr3:uid="{245B4028-22B8-41AF-9C03-33CE3602D178}" name="%AVANCE FISICO ACUM." dataDxfId="190" dataCellStyle="Porcentaje"/>
    <tableColumn id="11" xr3:uid="{F159507F-0736-4A71-A91B-2DF579422DA3}" name="%AVANCE FISICO MENSUAL" dataDxfId="189" dataCellStyle="Porcentaje"/>
    <tableColumn id="12" xr3:uid="{ED15780F-67ED-4946-9B63-8E6DD2FACC4B}" name="GAP ECONOMICO MENSUAL" dataDxfId="18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83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87"/>
    <tableColumn id="11" xr3:uid="{04445DB0-1931-41BF-8A23-1CC33FBD24EF}" uniqueName="11" name="SEMANA" queryTableFieldId="11" dataDxfId="186">
      <calculatedColumnFormula>+WEEKNUM(AV_PLAN[[#This Row],[Días]])</calculatedColumnFormula>
    </tableColumn>
    <tableColumn id="12" xr3:uid="{2F4B22EF-6F52-4B2C-9BB2-6FCE99382E46}" uniqueName="12" name="%AVANCE" queryTableFieldId="12" dataDxfId="82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81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8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8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80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79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78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77" dataCellStyle="Porcentaje">
      <calculatedColumnFormula>IF(H2="",NA(),I2/$G$471)</calculatedColumnFormula>
    </tableColumn>
    <tableColumn id="21" xr3:uid="{2F994373-CCE9-42D6-BB8D-A8CE7E0F91B7}" uniqueName="21" name="%plan" queryTableFieldId="21" dataDxfId="76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82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181"/>
    <tableColumn id="2" xr3:uid="{D38DD590-BDE4-42C5-8AB3-CB6006C59BB0}" uniqueName="2" name="N° MÓDULO" queryTableFieldId="2" dataDxfId="180"/>
    <tableColumn id="3" xr3:uid="{2F030480-F99C-42B8-BC78-D6AA04BB3365}" uniqueName="3" name="N° SERIE" queryTableFieldId="3"/>
    <tableColumn id="4" xr3:uid="{413B0370-C4E6-401A-9FD1-29E1273EE439}" uniqueName="4" name="TIPO" queryTableFieldId="4" dataDxfId="179"/>
    <tableColumn id="5" xr3:uid="{19157F2A-0529-400B-91E0-AD6B1012674C}" uniqueName="5" name="% AVANCE" queryTableFieldId="5" dataDxfId="75" dataCellStyle="Porcentaje"/>
    <tableColumn id="6" xr3:uid="{32F7BEDD-2CA0-4339-8C62-27A7B0ABACDD}" uniqueName="6" name="FECHA INICIO TEORICO" queryTableFieldId="6" dataDxfId="74"/>
    <tableColumn id="7" xr3:uid="{06EB4CC7-2FD2-4212-81A9-BE00E67686E4}" uniqueName="7" name="FECHA INICIO REAL" queryTableFieldId="7" dataDxfId="73"/>
    <tableColumn id="8" xr3:uid="{428A066A-6E41-4300-8973-ABB89900BA39}" uniqueName="8" name="FECHA ULTIMO REGISTRO" queryTableFieldId="8" dataDxfId="72"/>
    <tableColumn id="9" xr3:uid="{8E49E33C-7563-43E5-AEEA-0D798C450BF8}" uniqueName="9" name="FECHA TERMINO  PLANIFICADO" queryTableFieldId="9" dataDxfId="71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70"/>
    <tableColumn id="16" xr3:uid="{796DC055-D869-431A-A4DB-E709BD5B8A77}" uniqueName="16" name="APORTE OBRA GRUESA" queryTableFieldId="17" dataDxfId="69" dataCellStyle="Porcentaje"/>
    <tableColumn id="17" xr3:uid="{8F88DC5C-8503-412D-BF90-FF98C039D6D6}" uniqueName="17" name="OBRA GRUESA" queryTableFieldId="18" dataDxfId="68" dataCellStyle="Porcentaje"/>
    <tableColumn id="18" xr3:uid="{F94F4FCF-422C-4F07-9D90-F0A4794492DC}" uniqueName="18" name="PISO" queryTableFieldId="19" dataDxfId="67" dataCellStyle="Porcentaje"/>
    <tableColumn id="19" xr3:uid="{BDA5B6DB-DB09-4D24-9A03-31B6399FE1F5}" uniqueName="19" name="TABIQUES" queryTableFieldId="20" dataDxfId="66" dataCellStyle="Porcentaje"/>
    <tableColumn id="20" xr3:uid="{CCED8385-58E2-4EDF-9262-D7B7D71BCE66}" uniqueName="20" name="MUROS" queryTableFieldId="21" dataDxfId="65" dataCellStyle="Porcentaje"/>
    <tableColumn id="21" xr3:uid="{17B0BE75-365D-4448-8B8C-554606CF4110}" uniqueName="21" name="CIELO" queryTableFieldId="22" dataDxfId="64" dataCellStyle="Porcentaje"/>
    <tableColumn id="22" xr3:uid="{49F5F0CF-1345-45F6-8960-9C8974BFFE3C}" uniqueName="22" name="BALCÓN" queryTableFieldId="23" dataDxfId="63" dataCellStyle="Porcentaje"/>
    <tableColumn id="23" xr3:uid="{2F89BFFD-B063-4F8B-ABEA-F5F7E3CC710A}" uniqueName="23" name="APORTE SANITARIO" queryTableFieldId="24" dataDxfId="62" dataCellStyle="Porcentaje"/>
    <tableColumn id="24" xr3:uid="{3E69DB8B-AA3F-4CA1-BA17-6379E66493A7}" uniqueName="24" name="SANITARIO" queryTableFieldId="25" dataDxfId="61" dataCellStyle="Porcentaje"/>
    <tableColumn id="25" xr3:uid="{772C167F-0962-482D-B962-ED230E44BDB1}" uniqueName="25" name="RED ALCANTARILLADO" queryTableFieldId="26" dataDxfId="60" dataCellStyle="Porcentaje"/>
    <tableColumn id="26" xr3:uid="{9C162A89-FFA1-4337-80D4-D0331D577CF3}" uniqueName="26" name="RED DE AGUA" queryTableFieldId="27" dataDxfId="59" dataCellStyle="Porcentaje"/>
    <tableColumn id="27" xr3:uid="{E7574C86-2CCA-43F5-870A-8E1814BB4AA1}" uniqueName="27" name="VENTILACIONES" queryTableFieldId="28" dataDxfId="58" dataCellStyle="Porcentaje"/>
    <tableColumn id="28" xr3:uid="{13F73926-1E0F-4D7F-A905-17BED5C1A80C}" uniqueName="28" name="TINA" queryTableFieldId="29" dataDxfId="57" dataCellStyle="Porcentaje"/>
    <tableColumn id="29" xr3:uid="{BE7582B8-8C85-4C53-BC05-E35A5684E427}" uniqueName="29" name="WC" queryTableFieldId="30" dataDxfId="56" dataCellStyle="Porcentaje"/>
    <tableColumn id="30" xr3:uid="{17CAFE0D-8A5F-4EC6-8364-1AABE8AC48B7}" uniqueName="30" name="LAVAMANOS / LAVAPLATOS / LAVADERO" queryTableFieldId="31" dataDxfId="55" dataCellStyle="Porcentaje"/>
    <tableColumn id="31" xr3:uid="{54AC82DC-1402-42E6-950E-0D7F05D0FFB6}" uniqueName="31" name="APORTE ELÉCTRICO" queryTableFieldId="32" dataDxfId="54" dataCellStyle="Porcentaje"/>
    <tableColumn id="32" xr3:uid="{AFF264DE-0E47-43FA-B87D-C9EB35E5DCC0}" uniqueName="32" name="ELÉCTRICO" queryTableFieldId="33" dataDxfId="53" dataCellStyle="Porcentaje"/>
    <tableColumn id="33" xr3:uid="{7BEC8067-6200-4A33-A60E-BFD0318E8890}" uniqueName="33" name="CANALIZACIÓN" queryTableFieldId="34" dataDxfId="52" dataCellStyle="Porcentaje"/>
    <tableColumn id="34" xr3:uid="{D4FBE3E4-8CFB-40C7-AE98-97EC70BE2DF8}" uniqueName="34" name="CABLEADO" queryTableFieldId="35" dataDxfId="51" dataCellStyle="Porcentaje"/>
    <tableColumn id="35" xr3:uid="{1AD2B900-F362-4E84-8281-EA08316E4BF1}" uniqueName="35" name="ARTEFACTOS" queryTableFieldId="36" dataDxfId="50" dataCellStyle="Porcentaje"/>
    <tableColumn id="36" xr3:uid="{9124AA6A-FA0C-406F-AA9B-9DDCF7A528A5}" uniqueName="36" name="TABLERO" queryTableFieldId="37" dataDxfId="49" dataCellStyle="Porcentaje"/>
    <tableColumn id="37" xr3:uid="{5A14C287-313B-45FD-95ED-50487E0BDF1D}" uniqueName="37" name="CAJA PAU" queryTableFieldId="38" dataDxfId="48" dataCellStyle="Porcentaje"/>
    <tableColumn id="38" xr3:uid="{590F69EB-7CBE-41DB-A993-6A6A89D78778}" uniqueName="38" name="APORTE TERMINACIONES" queryTableFieldId="39" dataDxfId="47" dataCellStyle="Porcentaje"/>
    <tableColumn id="39" xr3:uid="{458E63E7-8AAB-4ADF-8B96-4B51DC700AE3}" uniqueName="39" name="TERMINACIONES" queryTableFieldId="40" dataDxfId="46" dataCellStyle="Porcentaje"/>
    <tableColumn id="40" xr3:uid="{BC8165C4-7EF5-492B-B4EE-7167A04269BE}" uniqueName="40" name="INSTALACION VINILICO" queryTableFieldId="41" dataDxfId="45" dataCellStyle="Porcentaje"/>
    <tableColumn id="41" xr3:uid="{293C8940-C11A-4F44-A8AA-717CF3A21A13}" uniqueName="41" name="OSB CUBIERTA" queryTableFieldId="42" dataDxfId="44" dataCellStyle="Porcentaje"/>
    <tableColumn id="42" xr3:uid="{2EC82F4D-7DD4-4472-8912-28C1353B4CCE}" uniqueName="42" name="BARANDA BALCON" queryTableFieldId="43" dataDxfId="43" dataCellStyle="Porcentaje"/>
    <tableColumn id="43" xr3:uid="{E8986BA1-54B6-4291-AA96-49ECE80768C7}" uniqueName="43" name="OSB EXTERIOR" queryTableFieldId="44" dataDxfId="42" dataCellStyle="Porcentaje"/>
    <tableColumn id="44" xr3:uid="{ACC60169-75D8-462A-8EE8-BB7565B08FF7}" uniqueName="44" name="SMART PANEL" queryTableFieldId="45" dataDxfId="41" dataCellStyle="Porcentaje"/>
    <tableColumn id="45" xr3:uid="{54467548-33C8-404F-8260-885E8880E6E3}" uniqueName="45" name="PINTURA EXTERIOR" queryTableFieldId="46" dataDxfId="40" dataCellStyle="Porcentaje"/>
    <tableColumn id="46" xr3:uid="{08C9645C-C2C5-46CB-9182-42A195CE6242}" uniqueName="46" name="ZOCALOS LOGIA" queryTableFieldId="47" dataDxfId="39" dataCellStyle="Porcentaje"/>
    <tableColumn id="47" xr3:uid="{A80D191A-E1C0-4618-8843-46ABF98CE0C6}" uniqueName="47" name="MOLDURAS" queryTableFieldId="48" dataDxfId="38" dataCellStyle="Porcentaje"/>
    <tableColumn id="48" xr3:uid="{9538887A-0517-4637-9830-B3C74DADC053}" uniqueName="48" name="PILASTREO" queryTableFieldId="49" dataDxfId="37" dataCellStyle="Porcentaje"/>
    <tableColumn id="49" xr3:uid="{713BA9B5-081B-4D6D-9FF3-2809E9580831}" uniqueName="49" name="CELOSIAS" queryTableFieldId="50" dataDxfId="36" dataCellStyle="Porcentaje"/>
    <tableColumn id="50" xr3:uid="{B693887A-AAB5-4683-9509-5F88E7CB74E9}" uniqueName="50" name="VENTANAS" queryTableFieldId="51" dataDxfId="35" dataCellStyle="Porcentaje"/>
    <tableColumn id="51" xr3:uid="{2D127ABF-90D7-4020-BC09-E21AB1B59053}" uniqueName="51" name="PUERTAS ACCESO - LOGIA - BANO" queryTableFieldId="52" dataDxfId="34" dataCellStyle="Porcentaje"/>
    <tableColumn id="52" xr3:uid="{432E4261-1041-497E-BD45-DC80642883F6}" uniqueName="52" name="CERRADURAS" queryTableFieldId="53" dataDxfId="33" dataCellStyle="Porcentaje"/>
    <tableColumn id="53" xr3:uid="{B7F6FD3A-4338-45A0-ACDA-850E8D147B58}" uniqueName="53" name="REVESTIMIENTO INTERIOR ZONA SECA" queryTableFieldId="54" dataDxfId="32" dataCellStyle="Porcentaje"/>
    <tableColumn id="54" xr3:uid="{C513A49E-23A2-4C5A-A1B3-A62D559926F6}" uniqueName="54" name="REVESTIMIENTO INTERIOR ZONAS HUMEDAS" queryTableFieldId="55" dataDxfId="31" dataCellStyle="Porcentaje"/>
    <tableColumn id="55" xr3:uid="{B906357D-BEBA-430C-B26F-9869517391A5}" uniqueName="55" name="MEMBRANA CIELO" queryTableFieldId="56" dataDxfId="30" dataCellStyle="Porcentaje"/>
    <tableColumn id="56" xr3:uid="{512F9487-05D8-47B0-914A-E12E2F4F28BF}" uniqueName="56" name="LIMPIEZA FINAL" queryTableFieldId="57" dataDxfId="29" dataCellStyle="Porcentaje"/>
    <tableColumn id="57" xr3:uid="{99734D69-0849-4828-9395-0716952D6C86}" uniqueName="57" name="PUERTAS DORMITORIO" queryTableFieldId="58" dataDxfId="28" dataCellStyle="Porcentaje"/>
    <tableColumn id="58" xr3:uid="{D8557447-4214-4659-8CDF-D5DCCD27484A}" uniqueName="58" name="REVESTIMIENTO INTERIOR BANO" queryTableFieldId="59" dataDxfId="27" dataCellStyle="Porcentaje"/>
    <tableColumn id="59" xr3:uid="{E5702249-46EE-45F4-9582-DE913C166863}" uniqueName="59" name="MUEBLE LAVAPLATOS" queryTableFieldId="60" dataDxfId="26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25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24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23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22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21"/>
    <tableColumn id="2" xr3:uid="{5FDC7738-4032-42AC-883B-04B5E95594EA}" uniqueName="2" name="% Avance Teórico Acumulado" queryTableFieldId="2" dataDxfId="20" dataCellStyle="Porcentaje"/>
    <tableColumn id="3" xr3:uid="{E75CA05D-D05B-49C5-946C-A05CBA0DE21F}" uniqueName="3" name="% Avance Diario" queryTableFieldId="3" dataDxfId="19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18" dataCellStyle="Millares [0]"/>
    <tableColumn id="14" xr3:uid="{5A9C20C0-4F39-4036-9D00-F80F6538304E}" uniqueName="14" name="M2 Avance Diario" queryTableFieldId="14" dataDxfId="17" dataCellStyle="Millares [0]"/>
    <tableColumn id="5" xr3:uid="{AB925FE0-9464-48E6-B845-2C75B698418D}" uniqueName="5" name="MODULOS INICIADOS" queryTableFieldId="5" dataDxfId="221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20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16"/>
    <tableColumn id="8" xr3:uid="{2EE913EA-7540-4DA5-8159-E3F63ECBBCD2}" uniqueName="8" name="DIA" queryTableFieldId="8" dataDxfId="219">
      <calculatedColumnFormula>+DAY(CURVA[[#This Row],[Fecha]])</calculatedColumnFormula>
    </tableColumn>
    <tableColumn id="9" xr3:uid="{F48D8867-8FAF-4893-8EF8-9A41A66A5B20}" uniqueName="9" name="MES" queryTableFieldId="9" dataDxfId="218">
      <calculatedColumnFormula>+TEXT(CURVA[[#This Row],[Fecha]],"MMMM")</calculatedColumnFormula>
    </tableColumn>
    <tableColumn id="10" xr3:uid="{B31119CA-4A6B-4874-B794-01136F89EA5E}" uniqueName="10" name="AÑO" queryTableFieldId="10" dataDxfId="217">
      <calculatedColumnFormula>+YEAR(CURVA[[#This Row],[Fecha]])</calculatedColumnFormula>
    </tableColumn>
    <tableColumn id="12" xr3:uid="{8456D6EB-97C4-45D8-87D4-32993E218596}" uniqueName="12" name="M2 Avance Acumulado Real" queryTableFieldId="12" dataDxfId="15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14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78" dataCellStyle="Porcentaje">
      <calculatedColumnFormula>+C262</calculatedColumnFormula>
    </tableColumn>
    <tableColumn id="3" xr3:uid="{85889510-E849-4246-9506-67BB4E38CB54}" name="COMPRAS" dataDxfId="17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76" dataCellStyle="Porcentaje">
      <calculatedColumnFormula>+C422</calculatedColumnFormula>
    </tableColumn>
    <tableColumn id="3" xr3:uid="{FC65709B-1BE1-4573-8455-DA5F41A356BF}" name="COMPRAS" dataDxfId="17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345</v>
      </c>
      <c r="B1" t="s">
        <v>347</v>
      </c>
      <c r="C1" s="3" t="s">
        <v>357</v>
      </c>
      <c r="D1" t="s">
        <v>447</v>
      </c>
      <c r="E1" t="s">
        <v>448</v>
      </c>
      <c r="F1" t="s">
        <v>449</v>
      </c>
      <c r="G1" t="s">
        <v>469</v>
      </c>
      <c r="H1" t="s">
        <v>470</v>
      </c>
    </row>
    <row r="2" spans="1:8" x14ac:dyDescent="0.25">
      <c r="A2">
        <v>106022</v>
      </c>
      <c r="B2" t="s">
        <v>243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316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348</v>
      </c>
      <c r="E4" s="26" t="s">
        <v>348</v>
      </c>
      <c r="F4" s="26" t="b">
        <v>0</v>
      </c>
      <c r="G4" s="26" t="s">
        <v>348</v>
      </c>
      <c r="H4" s="26" t="b">
        <v>1</v>
      </c>
    </row>
    <row r="5" spans="1:8" x14ac:dyDescent="0.25">
      <c r="A5">
        <v>302028</v>
      </c>
      <c r="B5" t="s">
        <v>244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348</v>
      </c>
      <c r="E6" s="26" t="s">
        <v>348</v>
      </c>
      <c r="F6" s="26" t="b">
        <v>0</v>
      </c>
      <c r="G6" s="26" t="s">
        <v>348</v>
      </c>
      <c r="H6" s="26" t="b">
        <v>1</v>
      </c>
    </row>
    <row r="7" spans="1:8" x14ac:dyDescent="0.25">
      <c r="A7">
        <v>302044</v>
      </c>
      <c r="B7" t="s">
        <v>245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348</v>
      </c>
      <c r="H9" s="26" t="b">
        <v>1</v>
      </c>
    </row>
    <row r="10" spans="1:8" x14ac:dyDescent="0.25">
      <c r="A10">
        <v>302054</v>
      </c>
      <c r="B10" t="s">
        <v>349</v>
      </c>
      <c r="D10" s="26">
        <v>0</v>
      </c>
      <c r="E10" s="26">
        <v>0</v>
      </c>
      <c r="F10" s="26" t="b">
        <v>0</v>
      </c>
      <c r="G10" s="26" t="s">
        <v>348</v>
      </c>
      <c r="H10" s="26" t="b">
        <v>1</v>
      </c>
    </row>
    <row r="11" spans="1:8" x14ac:dyDescent="0.25">
      <c r="A11">
        <v>302248</v>
      </c>
      <c r="B11" t="s">
        <v>279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311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246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247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348</v>
      </c>
      <c r="E23" s="26" t="s">
        <v>348</v>
      </c>
      <c r="F23" s="26" t="b">
        <v>0</v>
      </c>
      <c r="G23" s="26" t="s">
        <v>348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348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348</v>
      </c>
      <c r="E25" s="26" t="s">
        <v>348</v>
      </c>
      <c r="F25" s="26" t="b">
        <v>0</v>
      </c>
      <c r="G25" s="26" t="s">
        <v>348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348</v>
      </c>
      <c r="E26" s="26" t="s">
        <v>348</v>
      </c>
      <c r="F26" s="26" t="b">
        <v>0</v>
      </c>
      <c r="G26" s="26" t="s">
        <v>348</v>
      </c>
      <c r="H26" s="26" t="b">
        <v>1</v>
      </c>
    </row>
    <row r="27" spans="1:8" x14ac:dyDescent="0.25">
      <c r="A27">
        <v>403024</v>
      </c>
      <c r="B27" t="s">
        <v>317</v>
      </c>
      <c r="D27" s="26" t="s">
        <v>348</v>
      </c>
      <c r="E27" s="26" t="s">
        <v>348</v>
      </c>
      <c r="F27" s="26" t="b">
        <v>0</v>
      </c>
      <c r="G27" s="26" t="s">
        <v>348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348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348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348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280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348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348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318</v>
      </c>
      <c r="D40" s="26">
        <v>1</v>
      </c>
      <c r="E40" s="26">
        <v>1</v>
      </c>
      <c r="F40" s="26" t="b">
        <v>0</v>
      </c>
      <c r="G40" s="26" t="s">
        <v>348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348</v>
      </c>
      <c r="E41" s="26" t="s">
        <v>348</v>
      </c>
      <c r="F41" s="26" t="b">
        <v>0</v>
      </c>
      <c r="G41" s="26" t="s">
        <v>348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248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249</v>
      </c>
      <c r="D47" s="26" t="s">
        <v>348</v>
      </c>
      <c r="E47" s="26" t="s">
        <v>348</v>
      </c>
      <c r="F47" s="26" t="b">
        <v>0</v>
      </c>
      <c r="G47" s="26" t="s">
        <v>348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348</v>
      </c>
      <c r="E48" s="26" t="s">
        <v>348</v>
      </c>
      <c r="F48" s="26" t="b">
        <v>0</v>
      </c>
      <c r="G48" s="26" t="s">
        <v>348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353</v>
      </c>
      <c r="D50" s="26">
        <v>8</v>
      </c>
      <c r="E50" s="26">
        <v>8</v>
      </c>
      <c r="F50" s="26" t="b">
        <v>0</v>
      </c>
      <c r="G50" s="26" t="s">
        <v>348</v>
      </c>
      <c r="H50" s="26" t="b">
        <v>1</v>
      </c>
    </row>
    <row r="51" spans="1:8" x14ac:dyDescent="0.25">
      <c r="A51">
        <v>410078</v>
      </c>
      <c r="B51" t="s">
        <v>250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348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319</v>
      </c>
      <c r="D56" s="26">
        <v>3.5</v>
      </c>
      <c r="E56" s="26">
        <v>3.5</v>
      </c>
      <c r="F56" s="26" t="b">
        <v>0</v>
      </c>
      <c r="G56" s="26" t="s">
        <v>348</v>
      </c>
      <c r="H56" s="26" t="b">
        <v>1</v>
      </c>
    </row>
    <row r="57" spans="1:8" x14ac:dyDescent="0.25">
      <c r="A57">
        <v>412301</v>
      </c>
      <c r="B57" t="s">
        <v>320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251</v>
      </c>
      <c r="D59" s="26">
        <v>0.82399999999999995</v>
      </c>
      <c r="E59" s="26">
        <v>0.82399999999999995</v>
      </c>
      <c r="F59" s="26" t="b">
        <v>0</v>
      </c>
      <c r="G59" s="26" t="s">
        <v>348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348</v>
      </c>
      <c r="H60" s="26" t="b">
        <v>1</v>
      </c>
    </row>
    <row r="61" spans="1:8" x14ac:dyDescent="0.25">
      <c r="A61">
        <v>412630</v>
      </c>
      <c r="B61" t="s">
        <v>282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348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348</v>
      </c>
      <c r="E64" s="26" t="s">
        <v>348</v>
      </c>
      <c r="F64" s="26" t="b">
        <v>0</v>
      </c>
      <c r="G64" s="26" t="s">
        <v>348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348</v>
      </c>
      <c r="E65" s="26" t="s">
        <v>348</v>
      </c>
      <c r="F65" s="26" t="b">
        <v>0</v>
      </c>
      <c r="G65" s="26" t="s">
        <v>348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348</v>
      </c>
      <c r="E66" s="26" t="s">
        <v>348</v>
      </c>
      <c r="F66" s="26" t="b">
        <v>0</v>
      </c>
      <c r="G66" s="26" t="s">
        <v>348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321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348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348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348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348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348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348</v>
      </c>
      <c r="E75" s="26" t="s">
        <v>348</v>
      </c>
      <c r="F75" s="26" t="b">
        <v>0</v>
      </c>
      <c r="G75" s="26" t="s">
        <v>348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348</v>
      </c>
      <c r="H76" s="26" t="b">
        <v>1</v>
      </c>
    </row>
    <row r="77" spans="1:8" x14ac:dyDescent="0.25">
      <c r="A77">
        <v>701015</v>
      </c>
      <c r="B77" t="s">
        <v>252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348</v>
      </c>
      <c r="E78" s="26" t="s">
        <v>348</v>
      </c>
      <c r="F78" s="26" t="b">
        <v>0</v>
      </c>
      <c r="G78" s="26" t="s">
        <v>348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348</v>
      </c>
      <c r="H83" s="26" t="b">
        <v>1</v>
      </c>
    </row>
    <row r="84" spans="1:8" x14ac:dyDescent="0.25">
      <c r="A84">
        <v>704021</v>
      </c>
      <c r="B84" t="s">
        <v>322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323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324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325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326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253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348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348</v>
      </c>
      <c r="E91" s="26" t="s">
        <v>348</v>
      </c>
      <c r="F91" s="26" t="b">
        <v>0</v>
      </c>
      <c r="G91" s="26" t="s">
        <v>348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348</v>
      </c>
      <c r="E92" s="26" t="s">
        <v>348</v>
      </c>
      <c r="F92" s="26" t="b">
        <v>0</v>
      </c>
      <c r="G92" s="26" t="s">
        <v>348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348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348</v>
      </c>
      <c r="E94" s="26" t="s">
        <v>348</v>
      </c>
      <c r="F94" s="26" t="b">
        <v>0</v>
      </c>
      <c r="G94" s="26" t="s">
        <v>348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348</v>
      </c>
      <c r="E96" s="26" t="s">
        <v>348</v>
      </c>
      <c r="F96" s="26" t="b">
        <v>0</v>
      </c>
      <c r="G96" s="26" t="s">
        <v>348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254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302</v>
      </c>
      <c r="D100" s="26">
        <v>2</v>
      </c>
      <c r="E100" s="26">
        <v>2</v>
      </c>
      <c r="F100" s="26" t="b">
        <v>0</v>
      </c>
      <c r="G100" s="26" t="s">
        <v>348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348</v>
      </c>
      <c r="E101" s="26" t="s">
        <v>348</v>
      </c>
      <c r="F101" s="26" t="b">
        <v>0</v>
      </c>
      <c r="G101" s="26" t="s">
        <v>348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348</v>
      </c>
      <c r="E102" s="26" t="s">
        <v>348</v>
      </c>
      <c r="F102" s="26" t="b">
        <v>0</v>
      </c>
      <c r="G102" s="26" t="s">
        <v>348</v>
      </c>
      <c r="H102" s="26" t="b">
        <v>1</v>
      </c>
    </row>
    <row r="103" spans="1:8" x14ac:dyDescent="0.25">
      <c r="A103">
        <v>1103074</v>
      </c>
      <c r="B103" t="s">
        <v>303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304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288</v>
      </c>
      <c r="D105" s="26" t="s">
        <v>348</v>
      </c>
      <c r="E105" s="26" t="s">
        <v>348</v>
      </c>
      <c r="F105" s="26" t="b">
        <v>0</v>
      </c>
      <c r="G105" s="26" t="s">
        <v>348</v>
      </c>
      <c r="H105" s="26" t="b">
        <v>1</v>
      </c>
    </row>
    <row r="106" spans="1:8" x14ac:dyDescent="0.25">
      <c r="A106">
        <v>1103091</v>
      </c>
      <c r="B106" t="s">
        <v>289</v>
      </c>
      <c r="D106" s="26" t="s">
        <v>348</v>
      </c>
      <c r="E106" s="26" t="s">
        <v>348</v>
      </c>
      <c r="F106" s="26" t="b">
        <v>0</v>
      </c>
      <c r="G106" s="26" t="s">
        <v>348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348</v>
      </c>
      <c r="E107" s="26" t="s">
        <v>348</v>
      </c>
      <c r="F107" s="26" t="b">
        <v>0</v>
      </c>
      <c r="G107" s="26" t="s">
        <v>348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348</v>
      </c>
      <c r="E108" s="26" t="s">
        <v>348</v>
      </c>
      <c r="F108" s="26" t="b">
        <v>0</v>
      </c>
      <c r="G108" s="26" t="s">
        <v>348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348</v>
      </c>
      <c r="E110" s="26" t="s">
        <v>348</v>
      </c>
      <c r="F110" s="26" t="b">
        <v>0</v>
      </c>
      <c r="G110" s="26" t="s">
        <v>348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348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348</v>
      </c>
      <c r="H114" s="26" t="b">
        <v>1</v>
      </c>
    </row>
    <row r="115" spans="1:8" x14ac:dyDescent="0.25">
      <c r="A115">
        <v>1405039</v>
      </c>
      <c r="B115" t="s">
        <v>307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296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327</v>
      </c>
      <c r="D117" s="26">
        <v>1</v>
      </c>
      <c r="E117" s="26">
        <v>1</v>
      </c>
      <c r="F117" s="26" t="b">
        <v>0</v>
      </c>
      <c r="G117" s="26" t="s">
        <v>348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348</v>
      </c>
      <c r="H118" s="26" t="b">
        <v>1</v>
      </c>
    </row>
    <row r="119" spans="1:8" x14ac:dyDescent="0.25">
      <c r="A119">
        <v>1701071</v>
      </c>
      <c r="B119" t="s">
        <v>255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348</v>
      </c>
      <c r="E121" s="26" t="s">
        <v>348</v>
      </c>
      <c r="F121" s="26" t="b">
        <v>0</v>
      </c>
      <c r="G121" s="26" t="s">
        <v>348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348</v>
      </c>
      <c r="E122" s="26" t="s">
        <v>348</v>
      </c>
      <c r="F122" s="26" t="b">
        <v>0</v>
      </c>
      <c r="G122" s="26" t="s">
        <v>348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348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348</v>
      </c>
      <c r="E124" s="26" t="s">
        <v>348</v>
      </c>
      <c r="F124" s="26" t="b">
        <v>0</v>
      </c>
      <c r="G124" s="26" t="s">
        <v>348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348</v>
      </c>
      <c r="E125" s="26" t="s">
        <v>348</v>
      </c>
      <c r="F125" s="26" t="b">
        <v>0</v>
      </c>
      <c r="G125" s="26" t="s">
        <v>348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348</v>
      </c>
      <c r="E126" s="26" t="s">
        <v>348</v>
      </c>
      <c r="F126" s="26" t="b">
        <v>0</v>
      </c>
      <c r="G126" s="26" t="s">
        <v>348</v>
      </c>
      <c r="H126" s="26" t="b">
        <v>1</v>
      </c>
    </row>
    <row r="127" spans="1:8" x14ac:dyDescent="0.25">
      <c r="A127">
        <v>1801229</v>
      </c>
      <c r="B127" t="s">
        <v>257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348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348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348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348</v>
      </c>
      <c r="E132" s="26" t="s">
        <v>348</v>
      </c>
      <c r="F132" s="26" t="b">
        <v>0</v>
      </c>
      <c r="G132" s="26" t="s">
        <v>348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348</v>
      </c>
      <c r="E133" s="26" t="s">
        <v>348</v>
      </c>
      <c r="F133" s="26" t="b">
        <v>0</v>
      </c>
      <c r="G133" s="26" t="s">
        <v>348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348</v>
      </c>
      <c r="E134" s="26" t="s">
        <v>348</v>
      </c>
      <c r="F134" s="26" t="b">
        <v>0</v>
      </c>
      <c r="G134" s="26" t="s">
        <v>348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348</v>
      </c>
      <c r="E136" s="26" t="s">
        <v>348</v>
      </c>
      <c r="F136" s="26" t="b">
        <v>0</v>
      </c>
      <c r="G136" s="26" t="s">
        <v>348</v>
      </c>
      <c r="H136" s="26" t="b">
        <v>1</v>
      </c>
    </row>
    <row r="137" spans="1:8" x14ac:dyDescent="0.25">
      <c r="A137">
        <v>1802162</v>
      </c>
      <c r="B137" t="s">
        <v>258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299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259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281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260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261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450</v>
      </c>
      <c r="C143" s="3">
        <v>1</v>
      </c>
      <c r="D143" s="26" t="s">
        <v>348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263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264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265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266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267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328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268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348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348</v>
      </c>
      <c r="H153" s="26" t="b">
        <v>1</v>
      </c>
    </row>
    <row r="154" spans="1:8" x14ac:dyDescent="0.25">
      <c r="A154">
        <v>1803045</v>
      </c>
      <c r="B154" t="s">
        <v>330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294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348</v>
      </c>
      <c r="E158" s="26" t="s">
        <v>348</v>
      </c>
      <c r="F158" s="26" t="b">
        <v>0</v>
      </c>
      <c r="G158" s="26" t="s">
        <v>348</v>
      </c>
      <c r="H158" s="26" t="b">
        <v>1</v>
      </c>
    </row>
    <row r="159" spans="1:8" x14ac:dyDescent="0.25">
      <c r="A159">
        <v>1808083</v>
      </c>
      <c r="B159" t="s">
        <v>269</v>
      </c>
      <c r="C159" s="3">
        <v>1</v>
      </c>
      <c r="D159" s="26" t="s">
        <v>348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270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271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272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273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274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348</v>
      </c>
      <c r="E165" s="26">
        <v>1</v>
      </c>
      <c r="F165" s="26" t="b">
        <v>0</v>
      </c>
      <c r="G165" s="26" t="s">
        <v>348</v>
      </c>
      <c r="H165" s="26" t="b">
        <v>0</v>
      </c>
    </row>
    <row r="166" spans="1:8" x14ac:dyDescent="0.25">
      <c r="A166">
        <v>1808156</v>
      </c>
      <c r="B166" t="s">
        <v>275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276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277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348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331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309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283</v>
      </c>
      <c r="C177" s="3">
        <v>3</v>
      </c>
      <c r="D177" s="26" t="s">
        <v>348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348</v>
      </c>
      <c r="E182" s="26" t="s">
        <v>348</v>
      </c>
      <c r="F182" s="26" t="b">
        <v>0</v>
      </c>
      <c r="G182" s="26" t="s">
        <v>348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348</v>
      </c>
      <c r="E184" s="26" t="s">
        <v>348</v>
      </c>
      <c r="F184" s="26" t="b">
        <v>0</v>
      </c>
      <c r="G184" s="26" t="s">
        <v>348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348</v>
      </c>
      <c r="E186" s="26" t="s">
        <v>348</v>
      </c>
      <c r="F186" s="26" t="b">
        <v>0</v>
      </c>
      <c r="G186" s="26" t="s">
        <v>348</v>
      </c>
      <c r="H186" s="26" t="b">
        <v>1</v>
      </c>
    </row>
    <row r="187" spans="1:8" x14ac:dyDescent="0.25">
      <c r="A187">
        <v>2508169</v>
      </c>
      <c r="B187" t="s">
        <v>332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333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334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301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348</v>
      </c>
      <c r="E192" s="26" t="s">
        <v>348</v>
      </c>
      <c r="F192" s="26" t="b">
        <v>0</v>
      </c>
      <c r="G192" s="26" t="s">
        <v>348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335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348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348</v>
      </c>
      <c r="E195" s="26">
        <v>1</v>
      </c>
      <c r="F195" s="26" t="b">
        <v>0</v>
      </c>
      <c r="G195" s="26" t="s">
        <v>348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348</v>
      </c>
      <c r="E196" s="26">
        <v>0.25</v>
      </c>
      <c r="F196" s="26" t="b">
        <v>0</v>
      </c>
      <c r="G196" s="26" t="s">
        <v>348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348</v>
      </c>
      <c r="E197" s="26">
        <v>1</v>
      </c>
      <c r="F197" s="26" t="b">
        <v>0</v>
      </c>
      <c r="G197" s="26" t="s">
        <v>348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348</v>
      </c>
      <c r="E202" s="26" t="s">
        <v>348</v>
      </c>
      <c r="F202" s="26" t="b">
        <v>0</v>
      </c>
      <c r="G202" s="26" t="s">
        <v>348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336</v>
      </c>
      <c r="B206" t="s">
        <v>337</v>
      </c>
      <c r="C206" s="3">
        <v>5.8333333333333327E-2</v>
      </c>
      <c r="D206" s="26" t="s">
        <v>348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348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339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348</v>
      </c>
      <c r="E211" s="26" t="s">
        <v>348</v>
      </c>
      <c r="F211" s="26" t="b">
        <v>0</v>
      </c>
      <c r="G211" s="26" t="s">
        <v>348</v>
      </c>
      <c r="H211" s="26" t="b">
        <v>1</v>
      </c>
    </row>
    <row r="212" spans="1:8" x14ac:dyDescent="0.25">
      <c r="A212" t="s">
        <v>338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348</v>
      </c>
      <c r="E213" s="26" t="s">
        <v>348</v>
      </c>
      <c r="F213" s="26" t="b">
        <v>0</v>
      </c>
      <c r="G213" s="26" t="s">
        <v>348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348</v>
      </c>
      <c r="E214" s="26" t="s">
        <v>348</v>
      </c>
      <c r="F214" s="26" t="b">
        <v>0</v>
      </c>
      <c r="G214" s="26" t="s">
        <v>348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348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348</v>
      </c>
      <c r="E217" s="26">
        <v>0.23</v>
      </c>
      <c r="F217" s="26" t="b">
        <v>0</v>
      </c>
      <c r="G217" s="26" t="s">
        <v>348</v>
      </c>
      <c r="H217" s="26" t="b">
        <v>0</v>
      </c>
    </row>
    <row r="218" spans="1:8" x14ac:dyDescent="0.25">
      <c r="A218" t="s">
        <v>291</v>
      </c>
      <c r="B218" t="s">
        <v>451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348</v>
      </c>
      <c r="H218" s="26" t="b">
        <v>0</v>
      </c>
    </row>
    <row r="219" spans="1:8" x14ac:dyDescent="0.25">
      <c r="A219" t="s">
        <v>305</v>
      </c>
      <c r="B219" t="s">
        <v>451</v>
      </c>
      <c r="C219" s="3">
        <v>18</v>
      </c>
      <c r="D219" s="26" t="s">
        <v>348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341</v>
      </c>
      <c r="B220" t="s">
        <v>451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290</v>
      </c>
      <c r="B221" t="s">
        <v>451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348</v>
      </c>
      <c r="H221" s="26" t="b">
        <v>0</v>
      </c>
    </row>
    <row r="222" spans="1:8" x14ac:dyDescent="0.25">
      <c r="A222" t="s">
        <v>292</v>
      </c>
      <c r="B222" t="s">
        <v>451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286</v>
      </c>
      <c r="B223" t="s">
        <v>451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284</v>
      </c>
      <c r="B224" t="s">
        <v>451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346</v>
      </c>
      <c r="B225" t="s">
        <v>340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466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348</v>
      </c>
      <c r="H226" s="26" t="b">
        <v>0</v>
      </c>
    </row>
    <row r="227" spans="1:8" x14ac:dyDescent="0.25">
      <c r="A227">
        <v>2505426</v>
      </c>
      <c r="B227" t="s">
        <v>467</v>
      </c>
      <c r="D227" s="26">
        <v>2</v>
      </c>
      <c r="E227" s="26">
        <v>2</v>
      </c>
      <c r="F227" s="26" t="b">
        <v>0</v>
      </c>
      <c r="G227" s="26" t="s">
        <v>348</v>
      </c>
      <c r="H227" s="26" t="b">
        <v>1</v>
      </c>
    </row>
    <row r="228" spans="1:8" x14ac:dyDescent="0.25">
      <c r="A228">
        <v>1802103</v>
      </c>
      <c r="B228" t="s">
        <v>468</v>
      </c>
      <c r="D228" s="26">
        <v>1</v>
      </c>
      <c r="E228" s="26">
        <v>1</v>
      </c>
      <c r="F228" s="26" t="b">
        <v>0</v>
      </c>
      <c r="G228" s="26" t="s">
        <v>348</v>
      </c>
      <c r="H228" s="26" t="b">
        <v>1</v>
      </c>
    </row>
    <row r="229" spans="1:8" x14ac:dyDescent="0.25">
      <c r="A229" t="s">
        <v>292</v>
      </c>
      <c r="B229" t="s">
        <v>293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286</v>
      </c>
      <c r="B230" t="s">
        <v>287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284</v>
      </c>
      <c r="B231" t="s">
        <v>285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341</v>
      </c>
      <c r="B232" t="s">
        <v>354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305</v>
      </c>
      <c r="B233" t="s">
        <v>306</v>
      </c>
      <c r="D233" s="26" t="s">
        <v>348</v>
      </c>
      <c r="E233" s="26" t="s">
        <v>348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472</v>
      </c>
      <c r="B234" t="s">
        <v>473</v>
      </c>
      <c r="D234" s="26" t="s">
        <v>348</v>
      </c>
      <c r="E234" s="26" t="s">
        <v>348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474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475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476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477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478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479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480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481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482</v>
      </c>
      <c r="D243" s="26" t="s">
        <v>348</v>
      </c>
      <c r="E243" s="26" t="s">
        <v>348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483</v>
      </c>
      <c r="B244" t="s">
        <v>483</v>
      </c>
      <c r="D244" s="26" t="s">
        <v>348</v>
      </c>
      <c r="E244" s="26" t="s">
        <v>348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484</v>
      </c>
      <c r="B245" t="s">
        <v>485</v>
      </c>
      <c r="D245" s="26" t="s">
        <v>348</v>
      </c>
      <c r="E245" s="26" t="s">
        <v>348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486</v>
      </c>
      <c r="D246" s="26" t="s">
        <v>348</v>
      </c>
      <c r="E246" s="26" t="s">
        <v>348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487</v>
      </c>
      <c r="D247" s="26" t="s">
        <v>348</v>
      </c>
      <c r="E247" s="26" t="s">
        <v>348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488</v>
      </c>
      <c r="D248" s="26" t="s">
        <v>348</v>
      </c>
      <c r="E248" s="26" t="s">
        <v>348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489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355</v>
      </c>
      <c r="D250" s="26" t="s">
        <v>348</v>
      </c>
      <c r="E250" s="26" t="s">
        <v>348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356</v>
      </c>
      <c r="D251" s="26" t="s">
        <v>348</v>
      </c>
      <c r="E251" s="26" t="s">
        <v>348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490</v>
      </c>
      <c r="D252" s="26" t="s">
        <v>348</v>
      </c>
      <c r="E252" s="26" t="s">
        <v>348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491</v>
      </c>
      <c r="D253" s="26" t="s">
        <v>348</v>
      </c>
      <c r="E253" s="26" t="s">
        <v>348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492</v>
      </c>
      <c r="D254" s="26" t="s">
        <v>348</v>
      </c>
      <c r="E254" s="26" t="s">
        <v>348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493</v>
      </c>
      <c r="B255" t="s">
        <v>494</v>
      </c>
      <c r="D255" s="26" t="s">
        <v>348</v>
      </c>
      <c r="E255" s="26" t="s">
        <v>348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495</v>
      </c>
      <c r="B256" t="s">
        <v>496</v>
      </c>
      <c r="D256" s="26" t="s">
        <v>348</v>
      </c>
      <c r="E256" s="26" t="s">
        <v>348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497</v>
      </c>
      <c r="B257" t="s">
        <v>498</v>
      </c>
      <c r="D257" s="26" t="s">
        <v>348</v>
      </c>
      <c r="E257" s="26" t="s">
        <v>348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499</v>
      </c>
      <c r="B258" t="s">
        <v>500</v>
      </c>
      <c r="D258" s="26" t="s">
        <v>348</v>
      </c>
      <c r="E258" s="26" t="s">
        <v>348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358</v>
      </c>
      <c r="D1" t="s">
        <v>518</v>
      </c>
      <c r="E1" s="3" t="s">
        <v>363</v>
      </c>
      <c r="F1" s="3" t="s">
        <v>350</v>
      </c>
      <c r="G1" s="3" t="s">
        <v>364</v>
      </c>
      <c r="H1" s="3" t="s">
        <v>365</v>
      </c>
      <c r="I1" s="2" t="s">
        <v>429</v>
      </c>
      <c r="J1" s="2" t="s">
        <v>430</v>
      </c>
      <c r="K1" s="7" t="s">
        <v>431</v>
      </c>
    </row>
    <row r="2" spans="1:11" x14ac:dyDescent="0.25">
      <c r="A2" t="s">
        <v>21</v>
      </c>
      <c r="B2" t="s">
        <v>501</v>
      </c>
      <c r="C2" t="s">
        <v>313</v>
      </c>
      <c r="D2" t="s">
        <v>519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292</v>
      </c>
      <c r="B3" t="s">
        <v>293</v>
      </c>
      <c r="C3" t="s">
        <v>313</v>
      </c>
      <c r="D3" t="s">
        <v>520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284</v>
      </c>
      <c r="B4" t="s">
        <v>285</v>
      </c>
      <c r="C4" t="s">
        <v>313</v>
      </c>
      <c r="D4" t="s">
        <v>521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346</v>
      </c>
      <c r="B5" t="s">
        <v>340</v>
      </c>
      <c r="C5" t="s">
        <v>313</v>
      </c>
      <c r="D5" t="s">
        <v>522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502</v>
      </c>
      <c r="C6" t="s">
        <v>313</v>
      </c>
      <c r="D6" t="s">
        <v>523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313</v>
      </c>
      <c r="D7" t="s">
        <v>524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338</v>
      </c>
      <c r="B8" t="s">
        <v>167</v>
      </c>
      <c r="C8" t="s">
        <v>313</v>
      </c>
      <c r="D8" t="s">
        <v>525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503</v>
      </c>
      <c r="C9" t="s">
        <v>313</v>
      </c>
      <c r="D9" t="s">
        <v>295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313</v>
      </c>
      <c r="D10" t="s">
        <v>526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504</v>
      </c>
      <c r="C11" t="s">
        <v>313</v>
      </c>
      <c r="D11" t="s">
        <v>527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505</v>
      </c>
      <c r="C12" t="s">
        <v>313</v>
      </c>
      <c r="D12" t="s">
        <v>528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506</v>
      </c>
      <c r="C13" t="s">
        <v>313</v>
      </c>
      <c r="D13" t="s">
        <v>529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311</v>
      </c>
      <c r="C14" t="s">
        <v>313</v>
      </c>
      <c r="D14" t="s">
        <v>530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507</v>
      </c>
      <c r="C15" t="s">
        <v>313</v>
      </c>
      <c r="D15" t="s">
        <v>531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313</v>
      </c>
      <c r="D16" t="s">
        <v>532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313</v>
      </c>
      <c r="D17" t="s">
        <v>533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247</v>
      </c>
      <c r="C18" t="s">
        <v>313</v>
      </c>
      <c r="D18" t="s">
        <v>534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508</v>
      </c>
      <c r="C19" t="s">
        <v>313</v>
      </c>
      <c r="D19" t="s">
        <v>535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313</v>
      </c>
      <c r="D20" t="s">
        <v>536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509</v>
      </c>
      <c r="C21" t="s">
        <v>313</v>
      </c>
      <c r="D21" t="s">
        <v>537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510</v>
      </c>
      <c r="C22" t="s">
        <v>313</v>
      </c>
      <c r="D22" t="s">
        <v>538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313</v>
      </c>
      <c r="D23" t="s">
        <v>539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313</v>
      </c>
      <c r="D24" t="s">
        <v>540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511</v>
      </c>
      <c r="C25" t="s">
        <v>313</v>
      </c>
      <c r="D25" t="s">
        <v>541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512</v>
      </c>
      <c r="C26" t="s">
        <v>313</v>
      </c>
      <c r="D26" t="s">
        <v>700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513</v>
      </c>
      <c r="C27" t="s">
        <v>313</v>
      </c>
      <c r="D27" t="s">
        <v>701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286</v>
      </c>
      <c r="B28" t="s">
        <v>287</v>
      </c>
      <c r="C28" t="s">
        <v>313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349</v>
      </c>
      <c r="C29" t="s">
        <v>313</v>
      </c>
      <c r="D29" t="s">
        <v>1960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313</v>
      </c>
      <c r="D30" t="s">
        <v>527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313</v>
      </c>
      <c r="D31" t="s">
        <v>571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331</v>
      </c>
      <c r="C32" t="s">
        <v>313</v>
      </c>
      <c r="D32" t="s">
        <v>1961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313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313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191"/>
  <sheetViews>
    <sheetView zoomScaleNormal="100" workbookViewId="0">
      <selection activeCell="C38" sqref="C3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ht="14.25" customHeight="1" x14ac:dyDescent="0.25">
      <c r="A1" t="s">
        <v>2</v>
      </c>
      <c r="B1" t="s">
        <v>347</v>
      </c>
      <c r="C1" t="s">
        <v>518</v>
      </c>
      <c r="D1" t="s">
        <v>239</v>
      </c>
      <c r="E1" t="s">
        <v>351</v>
      </c>
      <c r="F1" s="2" t="s">
        <v>350</v>
      </c>
      <c r="G1" t="s">
        <v>391</v>
      </c>
      <c r="H1" s="2" t="s">
        <v>471</v>
      </c>
      <c r="I1" t="s">
        <v>449</v>
      </c>
      <c r="J1" t="s">
        <v>544</v>
      </c>
      <c r="K1" t="s">
        <v>312</v>
      </c>
      <c r="L1" s="15" t="s">
        <v>362</v>
      </c>
      <c r="M1" s="2" t="s">
        <v>359</v>
      </c>
      <c r="N1" s="2" t="s">
        <v>360</v>
      </c>
      <c r="O1" s="2" t="s">
        <v>361</v>
      </c>
      <c r="P1" s="3" t="s">
        <v>546</v>
      </c>
      <c r="Q1" s="3" t="s">
        <v>314</v>
      </c>
      <c r="R1" s="3" t="s">
        <v>702</v>
      </c>
      <c r="S1" s="3" t="s">
        <v>654</v>
      </c>
      <c r="T1" s="3" t="s">
        <v>516</v>
      </c>
      <c r="U1" t="s">
        <v>425</v>
      </c>
      <c r="V1" t="s">
        <v>426</v>
      </c>
      <c r="W1" t="s">
        <v>438</v>
      </c>
      <c r="X1" s="7" t="s">
        <v>439</v>
      </c>
      <c r="Y1" t="s">
        <v>465</v>
      </c>
      <c r="Z1" s="7" t="s">
        <v>445</v>
      </c>
      <c r="AA1" t="s">
        <v>462</v>
      </c>
      <c r="AB1" t="s">
        <v>705</v>
      </c>
      <c r="AC1" t="s">
        <v>706</v>
      </c>
    </row>
    <row r="2" spans="1:29" x14ac:dyDescent="0.25">
      <c r="A2">
        <v>609008</v>
      </c>
      <c r="B2" t="s">
        <v>57</v>
      </c>
      <c r="C2" t="s">
        <v>566</v>
      </c>
      <c r="D2">
        <v>0</v>
      </c>
      <c r="E2">
        <v>0</v>
      </c>
      <c r="F2" s="2">
        <v>2130.75731</v>
      </c>
      <c r="G2" s="6" t="s">
        <v>58</v>
      </c>
      <c r="H2" s="2" t="s">
        <v>348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129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129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286580</v>
      </c>
      <c r="V2" s="3">
        <f>+IFERROR(PRODUCTOS[[#This Row],[PRECIO DE COMPRA]]/PRODUCTOS[[#This Row],[CANT. COMPRADA]],"")</f>
        <v>2221.5503875968993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2130.7573000000002</v>
      </c>
      <c r="AC2" s="3" t="e">
        <f>+AB2-PRODUCTOS[[#This Row],[PPTO_ACTUALIZADO]]</f>
        <v>#VALUE!</v>
      </c>
    </row>
    <row r="3" spans="1:29" x14ac:dyDescent="0.25">
      <c r="A3">
        <v>1610023</v>
      </c>
      <c r="B3" t="s">
        <v>344</v>
      </c>
      <c r="C3" t="s">
        <v>59</v>
      </c>
      <c r="D3">
        <v>0</v>
      </c>
      <c r="E3">
        <v>0</v>
      </c>
      <c r="F3" s="2">
        <v>2109.0585420000002</v>
      </c>
      <c r="G3" s="6" t="s">
        <v>28</v>
      </c>
      <c r="H3" s="2" t="s">
        <v>348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134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134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302351</v>
      </c>
      <c r="V3" s="3">
        <f>+IFERROR(PRODUCTOS[[#This Row],[PRECIO DE COMPRA]]/PRODUCTOS[[#This Row],[CANT. COMPRADA]],"")</f>
        <v>2256.3507462686566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2109.0585000000001</v>
      </c>
      <c r="AC3" s="3" t="e">
        <f>+AB3-PRODUCTOS[[#This Row],[PPTO_ACTUALIZADO]]</f>
        <v>#VALUE!</v>
      </c>
    </row>
    <row r="4" spans="1:29" x14ac:dyDescent="0.25">
      <c r="A4">
        <v>404184</v>
      </c>
      <c r="B4" t="s">
        <v>66</v>
      </c>
      <c r="C4" t="s">
        <v>569</v>
      </c>
      <c r="D4">
        <v>0</v>
      </c>
      <c r="E4">
        <v>0</v>
      </c>
      <c r="F4" s="2">
        <v>1754.8757310000001</v>
      </c>
      <c r="G4" s="6" t="s">
        <v>348</v>
      </c>
      <c r="H4" s="2" t="s">
        <v>348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139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139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243449</v>
      </c>
      <c r="V4" s="3">
        <f>+IFERROR(PRODUCTOS[[#This Row],[PRECIO DE COMPRA]]/PRODUCTOS[[#This Row],[CANT. COMPRADA]],"")</f>
        <v>1751.4316546762591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1754.8757000000001</v>
      </c>
      <c r="AC4" s="3" t="e">
        <f>+AB4-PRODUCTOS[[#This Row],[PPTO_ACTUALIZADO]]</f>
        <v>#VALUE!</v>
      </c>
    </row>
    <row r="5" spans="1:29" x14ac:dyDescent="0.25">
      <c r="A5">
        <v>1801154</v>
      </c>
      <c r="B5" t="s">
        <v>99</v>
      </c>
      <c r="C5" t="s">
        <v>578</v>
      </c>
      <c r="D5" t="s">
        <v>242</v>
      </c>
      <c r="E5" t="s">
        <v>397</v>
      </c>
      <c r="F5" s="2">
        <v>32738.5</v>
      </c>
      <c r="G5" s="6" t="s">
        <v>348</v>
      </c>
      <c r="H5" s="2" t="s">
        <v>348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4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4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36428</v>
      </c>
      <c r="V5" s="3">
        <f>+IFERROR(PRODUCTOS[[#This Row],[PRECIO DE COMPRA]]/PRODUCTOS[[#This Row],[CANT. COMPRADA]],"")</f>
        <v>9107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32738.5</v>
      </c>
      <c r="AC5" s="3" t="e">
        <f>+AB5-PRODUCTOS[[#This Row],[PPTO_ACTUALIZADO]]</f>
        <v>#VALUE!</v>
      </c>
    </row>
    <row r="6" spans="1:29" x14ac:dyDescent="0.25">
      <c r="A6">
        <v>704092</v>
      </c>
      <c r="B6" t="s">
        <v>116</v>
      </c>
      <c r="C6" t="s">
        <v>585</v>
      </c>
      <c r="D6" t="s">
        <v>242</v>
      </c>
      <c r="E6" t="s">
        <v>348</v>
      </c>
      <c r="F6" s="2">
        <v>273.47427099999999</v>
      </c>
      <c r="G6" s="6" t="s">
        <v>348</v>
      </c>
      <c r="H6" s="2" t="s">
        <v>348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54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54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14768</v>
      </c>
      <c r="V6" s="3">
        <f>+IFERROR(PRODUCTOS[[#This Row],[PRECIO DE COMPRA]]/PRODUCTOS[[#This Row],[CANT. COMPRADA]],"")</f>
        <v>273.48148148148147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273.47430000000003</v>
      </c>
      <c r="AC6" s="3" t="e">
        <f>+AB6-PRODUCTOS[[#This Row],[PPTO_ACTUALIZADO]]</f>
        <v>#VALUE!</v>
      </c>
    </row>
    <row r="7" spans="1:29" x14ac:dyDescent="0.25">
      <c r="A7">
        <v>1901229</v>
      </c>
      <c r="B7" t="s">
        <v>125</v>
      </c>
      <c r="C7" t="s">
        <v>556</v>
      </c>
      <c r="D7" t="s">
        <v>240</v>
      </c>
      <c r="E7" t="s">
        <v>395</v>
      </c>
      <c r="F7" s="2">
        <v>1896.2317370000001</v>
      </c>
      <c r="G7" s="6" t="s">
        <v>348</v>
      </c>
      <c r="H7" s="2" t="s">
        <v>348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197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197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373619</v>
      </c>
      <c r="V7" s="3">
        <f>+IFERROR(PRODUCTOS[[#This Row],[PRECIO DE COMPRA]]/PRODUCTOS[[#This Row],[CANT. COMPRADA]],"")</f>
        <v>1896.5431472081218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1896.2317</v>
      </c>
      <c r="AC7" s="3" t="e">
        <f>+AB7-PRODUCTOS[[#This Row],[PPTO_ACTUALIZADO]]</f>
        <v>#VALUE!</v>
      </c>
    </row>
    <row r="8" spans="1:29" x14ac:dyDescent="0.25">
      <c r="A8">
        <v>302048</v>
      </c>
      <c r="B8" t="s">
        <v>126</v>
      </c>
      <c r="C8" t="s">
        <v>527</v>
      </c>
      <c r="D8" t="s">
        <v>240</v>
      </c>
      <c r="E8" t="s">
        <v>394</v>
      </c>
      <c r="F8" s="2">
        <v>13710.694960999999</v>
      </c>
      <c r="G8" s="6" t="s">
        <v>20</v>
      </c>
      <c r="H8" s="2" t="s">
        <v>348</v>
      </c>
      <c r="I8" t="b">
        <v>0</v>
      </c>
      <c r="J8" t="str">
        <f>+_xlfn.XLOOKUP(PRODUCTOS[[#This Row],[CODIGO]],P_CRITICOS[CODIGO],P_CRITICOS[DESC CORTA],"",0)</f>
        <v>PINO 2X8X4</v>
      </c>
      <c r="K8" t="str">
        <f>+IFERROR(IF(VLOOKUP(PRODUCTOS[[#This Row],[CODIGO]],P_CRITICOS[],3,0)="*","PRODUCTO CRITICO","NO CRITICO"),"NO CRITICO")</f>
        <v>PRODUCTO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2814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2814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38704130</v>
      </c>
      <c r="V8" s="3">
        <f>+IFERROR(PRODUCTOS[[#This Row],[PRECIO DE COMPRA]]/PRODUCTOS[[#This Row],[CANT. COMPRADA]],"")</f>
        <v>13754.132906894101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13710.695</v>
      </c>
      <c r="AC8" s="3" t="e">
        <f>+AB8-PRODUCTOS[[#This Row],[PPTO_ACTUALIZADO]]</f>
        <v>#VALUE!</v>
      </c>
    </row>
    <row r="9" spans="1:29" x14ac:dyDescent="0.25">
      <c r="A9">
        <v>601047</v>
      </c>
      <c r="B9" t="s">
        <v>129</v>
      </c>
      <c r="C9" t="s">
        <v>586</v>
      </c>
      <c r="D9">
        <v>0</v>
      </c>
      <c r="E9">
        <v>0</v>
      </c>
      <c r="F9" s="2">
        <v>50286.86</v>
      </c>
      <c r="G9" s="6" t="s">
        <v>348</v>
      </c>
      <c r="H9" s="2" t="s">
        <v>348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934039</v>
      </c>
      <c r="V9" s="3">
        <f>+IFERROR(PRODUCTOS[[#This Row],[PRECIO DE COMPRA]]/PRODUCTOS[[#This Row],[CANT. COMPRADA]],"")</f>
        <v>49159.947368421053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50286.86</v>
      </c>
      <c r="AC9" s="3" t="e">
        <f>+AB9-PRODUCTOS[[#This Row],[PPTO_ACTUALIZADO]]</f>
        <v>#VALUE!</v>
      </c>
    </row>
    <row r="10" spans="1:29" x14ac:dyDescent="0.25">
      <c r="A10">
        <v>2304003</v>
      </c>
      <c r="B10" t="s">
        <v>132</v>
      </c>
      <c r="C10" t="s">
        <v>587</v>
      </c>
      <c r="D10">
        <v>0</v>
      </c>
      <c r="E10">
        <v>0</v>
      </c>
      <c r="F10" s="2">
        <v>1297.135262</v>
      </c>
      <c r="G10" s="6" t="s">
        <v>348</v>
      </c>
      <c r="H10" s="2" t="s">
        <v>348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46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46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59716</v>
      </c>
      <c r="V10" s="3">
        <f>+IFERROR(PRODUCTOS[[#This Row],[PRECIO DE COMPRA]]/PRODUCTOS[[#This Row],[CANT. COMPRADA]],"")</f>
        <v>1298.1739130434783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1297.1352999999999</v>
      </c>
      <c r="AC10" s="3" t="e">
        <f>+AB10-PRODUCTOS[[#This Row],[PPTO_ACTUALIZADO]]</f>
        <v>#VALUE!</v>
      </c>
    </row>
    <row r="11" spans="1:29" x14ac:dyDescent="0.25">
      <c r="A11">
        <v>617016</v>
      </c>
      <c r="B11" t="s">
        <v>133</v>
      </c>
      <c r="C11" t="s">
        <v>588</v>
      </c>
      <c r="D11">
        <v>0</v>
      </c>
      <c r="E11">
        <v>0</v>
      </c>
      <c r="F11" s="2">
        <v>2857.5132739999999</v>
      </c>
      <c r="G11" s="6" t="s">
        <v>31</v>
      </c>
      <c r="H11" s="2" t="s">
        <v>348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218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218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624335</v>
      </c>
      <c r="V11" s="3">
        <f>+IFERROR(PRODUCTOS[[#This Row],[PRECIO DE COMPRA]]/PRODUCTOS[[#This Row],[CANT. COMPRADA]],"")</f>
        <v>2863.9220183486241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2857.5133000000001</v>
      </c>
      <c r="AC11" s="3" t="e">
        <f>+AB11-PRODUCTOS[[#This Row],[PPTO_ACTUALIZADO]]</f>
        <v>#VALUE!</v>
      </c>
    </row>
    <row r="12" spans="1:29" x14ac:dyDescent="0.25">
      <c r="A12">
        <v>617057</v>
      </c>
      <c r="B12" t="s">
        <v>134</v>
      </c>
      <c r="C12" t="s">
        <v>589</v>
      </c>
      <c r="D12">
        <v>0</v>
      </c>
      <c r="E12">
        <v>0</v>
      </c>
      <c r="F12" s="2">
        <v>2042.119706</v>
      </c>
      <c r="G12" s="6" t="s">
        <v>31</v>
      </c>
      <c r="H12" s="2" t="s">
        <v>348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231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231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424129</v>
      </c>
      <c r="V12" s="3">
        <f>+IFERROR(PRODUCTOS[[#This Row],[PRECIO DE COMPRA]]/PRODUCTOS[[#This Row],[CANT. COMPRADA]],"")</f>
        <v>1836.0562770562772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2042.1197</v>
      </c>
      <c r="AC12" s="3" t="e">
        <f>+AB12-PRODUCTOS[[#This Row],[PPTO_ACTUALIZADO]]</f>
        <v>#VALUE!</v>
      </c>
    </row>
    <row r="13" spans="1:29" x14ac:dyDescent="0.25">
      <c r="A13">
        <v>701183</v>
      </c>
      <c r="B13" t="s">
        <v>136</v>
      </c>
      <c r="C13" t="s">
        <v>590</v>
      </c>
      <c r="D13">
        <v>0</v>
      </c>
      <c r="E13">
        <v>0</v>
      </c>
      <c r="F13" s="2">
        <v>996.5</v>
      </c>
      <c r="G13" s="6" t="s">
        <v>348</v>
      </c>
      <c r="H13" s="2" t="s">
        <v>348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21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21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20910</v>
      </c>
      <c r="V13" s="3">
        <f>+IFERROR(PRODUCTOS[[#This Row],[PRECIO DE COMPRA]]/PRODUCTOS[[#This Row],[CANT. COMPRADA]],"")</f>
        <v>995.71428571428567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996.5</v>
      </c>
      <c r="AC13" s="3" t="e">
        <f>+AB13-PRODUCTOS[[#This Row],[PPTO_ACTUALIZADO]]</f>
        <v>#VALUE!</v>
      </c>
    </row>
    <row r="14" spans="1:29" x14ac:dyDescent="0.25">
      <c r="A14">
        <v>1802659</v>
      </c>
      <c r="B14" t="s">
        <v>161</v>
      </c>
      <c r="C14" t="s">
        <v>1987</v>
      </c>
      <c r="D14" t="s">
        <v>348</v>
      </c>
      <c r="E14" t="s">
        <v>348</v>
      </c>
      <c r="F14" s="2">
        <v>2929.463158</v>
      </c>
      <c r="G14" s="6" t="s">
        <v>348</v>
      </c>
      <c r="H14" s="2" t="s">
        <v>348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71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71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174195</v>
      </c>
      <c r="V14" s="3">
        <f>+IFERROR(PRODUCTOS[[#This Row],[PRECIO DE COMPRA]]/PRODUCTOS[[#This Row],[CANT. COMPRADA]],"")</f>
        <v>2453.4507042253522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2929.4632000000001</v>
      </c>
      <c r="AC14" s="3" t="e">
        <f>+AB14-PRODUCTOS[[#This Row],[PPTO_ACTUALIZADO]]</f>
        <v>#VALUE!</v>
      </c>
    </row>
    <row r="15" spans="1:29" x14ac:dyDescent="0.25">
      <c r="A15">
        <v>407307</v>
      </c>
      <c r="B15" t="s">
        <v>163</v>
      </c>
      <c r="C15" t="s">
        <v>1988</v>
      </c>
      <c r="D15" t="s">
        <v>240</v>
      </c>
      <c r="E15" t="s">
        <v>390</v>
      </c>
      <c r="F15" s="2">
        <v>69.472774999999999</v>
      </c>
      <c r="G15" s="6" t="s">
        <v>31</v>
      </c>
      <c r="H15" s="2" t="s">
        <v>348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2620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2620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189527</v>
      </c>
      <c r="V15" s="3">
        <f>+IFERROR(PRODUCTOS[[#This Row],[PRECIO DE COMPRA]]/PRODUCTOS[[#This Row],[CANT. COMPRADA]],"")</f>
        <v>72.338549618320613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69.472800000000007</v>
      </c>
      <c r="AC15" s="3" t="e">
        <f>+AB15-PRODUCTOS[[#This Row],[PPTO_ACTUALIZADO]]</f>
        <v>#VALUE!</v>
      </c>
    </row>
    <row r="16" spans="1:29" x14ac:dyDescent="0.25">
      <c r="A16">
        <v>407010</v>
      </c>
      <c r="B16" t="s">
        <v>164</v>
      </c>
      <c r="C16" t="s">
        <v>1989</v>
      </c>
      <c r="D16" t="s">
        <v>348</v>
      </c>
      <c r="E16" t="s">
        <v>348</v>
      </c>
      <c r="F16" s="2">
        <v>11.50126</v>
      </c>
      <c r="G16" s="6" t="s">
        <v>348</v>
      </c>
      <c r="H16" s="2" t="s">
        <v>348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1282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1282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15257</v>
      </c>
      <c r="V16" s="3">
        <f>+IFERROR(PRODUCTOS[[#This Row],[PRECIO DE COMPRA]]/PRODUCTOS[[#This Row],[CANT. COMPRADA]],"")</f>
        <v>11.900936037441499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11.501300000000001</v>
      </c>
      <c r="AC16" s="3" t="e">
        <f>+AB16-PRODUCTOS[[#This Row],[PPTO_ACTUALIZADO]]</f>
        <v>#VALUE!</v>
      </c>
    </row>
    <row r="17" spans="1:29" x14ac:dyDescent="0.25">
      <c r="A17">
        <v>404252</v>
      </c>
      <c r="B17" t="s">
        <v>181</v>
      </c>
      <c r="C17" t="s">
        <v>1990</v>
      </c>
      <c r="D17" t="s">
        <v>348</v>
      </c>
      <c r="E17" t="s">
        <v>348</v>
      </c>
      <c r="F17" s="2">
        <v>1110.043876</v>
      </c>
      <c r="G17" s="6" t="s">
        <v>348</v>
      </c>
      <c r="H17" s="2" t="s">
        <v>348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247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247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363526</v>
      </c>
      <c r="V17" s="3">
        <f>+IFERROR(PRODUCTOS[[#This Row],[PRECIO DE COMPRA]]/PRODUCTOS[[#This Row],[CANT. COMPRADA]],"")</f>
        <v>1471.7651821862348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1110.0438999999999</v>
      </c>
      <c r="AC17" s="3" t="e">
        <f>+AB17-PRODUCTOS[[#This Row],[PPTO_ACTUALIZADO]]</f>
        <v>#VALUE!</v>
      </c>
    </row>
    <row r="18" spans="1:29" x14ac:dyDescent="0.25">
      <c r="A18">
        <v>617055</v>
      </c>
      <c r="B18" t="s">
        <v>182</v>
      </c>
      <c r="C18" t="s">
        <v>1991</v>
      </c>
      <c r="D18">
        <v>0</v>
      </c>
      <c r="E18">
        <v>0</v>
      </c>
      <c r="F18" s="2">
        <v>920.35378100000003</v>
      </c>
      <c r="G18" s="6" t="s">
        <v>31</v>
      </c>
      <c r="H18" s="2" t="s">
        <v>348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149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149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113746</v>
      </c>
      <c r="V18" s="3">
        <f>+IFERROR(PRODUCTOS[[#This Row],[PRECIO DE COMPRA]]/PRODUCTOS[[#This Row],[CANT. COMPRADA]],"")</f>
        <v>763.39597315436242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920.35379999999998</v>
      </c>
      <c r="AC18" s="3" t="e">
        <f>+AB18-PRODUCTOS[[#This Row],[PPTO_ACTUALIZADO]]</f>
        <v>#VALUE!</v>
      </c>
    </row>
    <row r="19" spans="1:29" x14ac:dyDescent="0.25">
      <c r="A19">
        <v>617007</v>
      </c>
      <c r="B19" t="s">
        <v>188</v>
      </c>
      <c r="C19" t="s">
        <v>1992</v>
      </c>
      <c r="D19" t="s">
        <v>348</v>
      </c>
      <c r="E19" t="s">
        <v>348</v>
      </c>
      <c r="F19" s="2">
        <v>99.963820999999996</v>
      </c>
      <c r="G19" s="6" t="s">
        <v>348</v>
      </c>
      <c r="H19" s="2" t="s">
        <v>348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1300</v>
      </c>
      <c r="V19" s="3">
        <f>+IFERROR(PRODUCTOS[[#This Row],[PRECIO DE COMPRA]]/PRODUCTOS[[#This Row],[CANT. COMPRADA]],"")</f>
        <v>100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99.963800000000006</v>
      </c>
      <c r="AC19" s="3" t="e">
        <f>+AB19-PRODUCTOS[[#This Row],[PPTO_ACTUALIZADO]]</f>
        <v>#VALUE!</v>
      </c>
    </row>
    <row r="20" spans="1:29" x14ac:dyDescent="0.25">
      <c r="A20">
        <v>704079</v>
      </c>
      <c r="B20" t="s">
        <v>209</v>
      </c>
      <c r="C20" t="s">
        <v>1993</v>
      </c>
      <c r="D20" t="s">
        <v>348</v>
      </c>
      <c r="E20" t="s">
        <v>348</v>
      </c>
      <c r="F20" s="2">
        <v>755.704882</v>
      </c>
      <c r="G20" s="6" t="s">
        <v>348</v>
      </c>
      <c r="H20" s="2" t="s">
        <v>348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141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141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101122</v>
      </c>
      <c r="V20" s="3">
        <f>+IFERROR(PRODUCTOS[[#This Row],[PRECIO DE COMPRA]]/PRODUCTOS[[#This Row],[CANT. COMPRADA]],"")</f>
        <v>717.17730496453896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755.70489999999995</v>
      </c>
      <c r="AC20" s="3" t="e">
        <f>+AB20-PRODUCTOS[[#This Row],[PPTO_ACTUALIZADO]]</f>
        <v>#VALUE!</v>
      </c>
    </row>
    <row r="21" spans="1:29" x14ac:dyDescent="0.25">
      <c r="A21">
        <v>609007</v>
      </c>
      <c r="B21" t="s">
        <v>210</v>
      </c>
      <c r="C21" t="s">
        <v>1994</v>
      </c>
      <c r="D21" t="s">
        <v>348</v>
      </c>
      <c r="E21" t="s">
        <v>348</v>
      </c>
      <c r="F21" s="2">
        <v>8164.9821430000002</v>
      </c>
      <c r="G21" s="6" t="s">
        <v>348</v>
      </c>
      <c r="H21" s="2" t="s">
        <v>348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7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7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57155</v>
      </c>
      <c r="V21" s="3">
        <f>+IFERROR(PRODUCTOS[[#This Row],[PRECIO DE COMPRA]]/PRODUCTOS[[#This Row],[CANT. COMPRADA]],"")</f>
        <v>8165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8164.9821000000002</v>
      </c>
      <c r="AC21" s="3" t="e">
        <f>+AB21-PRODUCTOS[[#This Row],[PPTO_ACTUALIZADO]]</f>
        <v>#VALUE!</v>
      </c>
    </row>
    <row r="22" spans="1:29" x14ac:dyDescent="0.25">
      <c r="A22">
        <v>410046</v>
      </c>
      <c r="B22" t="s">
        <v>353</v>
      </c>
      <c r="C22" t="s">
        <v>583</v>
      </c>
      <c r="D22" t="s">
        <v>348</v>
      </c>
      <c r="E22" t="s">
        <v>348</v>
      </c>
      <c r="F22" s="2">
        <v>746</v>
      </c>
      <c r="G22" s="6" t="s">
        <v>31</v>
      </c>
      <c r="H22" s="2" t="s">
        <v>348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1161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1161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866106</v>
      </c>
      <c r="V22" s="3">
        <f>+IFERROR(PRODUCTOS[[#This Row],[PRECIO DE COMPRA]]/PRODUCTOS[[#This Row],[CANT. COMPRADA]],"")</f>
        <v>746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746</v>
      </c>
      <c r="AC22" s="3" t="e">
        <f>+AB22-PRODUCTOS[[#This Row],[PPTO_ACTUALIZADO]]</f>
        <v>#VALUE!</v>
      </c>
    </row>
    <row r="23" spans="1:29" x14ac:dyDescent="0.25">
      <c r="A23">
        <v>412592</v>
      </c>
      <c r="B23" t="s">
        <v>237</v>
      </c>
      <c r="C23" t="s">
        <v>1990</v>
      </c>
      <c r="D23" t="s">
        <v>348</v>
      </c>
      <c r="E23" t="s">
        <v>348</v>
      </c>
      <c r="F23" s="2">
        <v>3152.283293</v>
      </c>
      <c r="G23" s="6" t="s">
        <v>348</v>
      </c>
      <c r="H23" s="2" t="s">
        <v>348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2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2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6305</v>
      </c>
      <c r="V23" s="3">
        <f>+IFERROR(PRODUCTOS[[#This Row],[PRECIO DE COMPRA]]/PRODUCTOS[[#This Row],[CANT. COMPRADA]],"")</f>
        <v>3152.5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3152.2833000000001</v>
      </c>
      <c r="AC23" s="3" t="e">
        <f>+AB23-PRODUCTOS[[#This Row],[PPTO_ACTUALIZADO]]</f>
        <v>#VALUE!</v>
      </c>
    </row>
    <row r="24" spans="1:29" x14ac:dyDescent="0.25">
      <c r="A24">
        <v>412313</v>
      </c>
      <c r="B24" t="s">
        <v>251</v>
      </c>
      <c r="C24" t="s">
        <v>584</v>
      </c>
      <c r="D24" t="s">
        <v>348</v>
      </c>
      <c r="E24" t="s">
        <v>348</v>
      </c>
      <c r="F24" s="2">
        <v>23724.067384999998</v>
      </c>
      <c r="G24" s="6" t="s">
        <v>36</v>
      </c>
      <c r="H24" s="2" t="s">
        <v>348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90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90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2135164</v>
      </c>
      <c r="V24" s="3">
        <f>+IFERROR(PRODUCTOS[[#This Row],[PRECIO DE COMPRA]]/PRODUCTOS[[#This Row],[CANT. COMPRADA]],"")</f>
        <v>23724.044444444444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23724.0674</v>
      </c>
      <c r="AC24" s="3" t="e">
        <f>+AB24-PRODUCTOS[[#This Row],[PPTO_ACTUALIZADO]]</f>
        <v>#VALUE!</v>
      </c>
    </row>
    <row r="25" spans="1:29" x14ac:dyDescent="0.25">
      <c r="A25">
        <v>302054</v>
      </c>
      <c r="B25" t="s">
        <v>349</v>
      </c>
      <c r="C25" t="s">
        <v>1960</v>
      </c>
      <c r="D25" t="s">
        <v>240</v>
      </c>
      <c r="E25" t="s">
        <v>394</v>
      </c>
      <c r="F25" s="2">
        <v>5713</v>
      </c>
      <c r="G25" s="6" t="s">
        <v>20</v>
      </c>
      <c r="H25" s="2" t="s">
        <v>348</v>
      </c>
      <c r="I25" t="b">
        <v>0</v>
      </c>
      <c r="J25" t="str">
        <f>+_xlfn.XLOOKUP(PRODUCTOS[[#This Row],[CODIGO]],P_CRITICOS[CODIGO],P_CRITICOS[DESC CORTA],"",0)</f>
        <v>PINO 2X4X2,44</v>
      </c>
      <c r="K25" t="str">
        <f>+IFERROR(IF(VLOOKUP(PRODUCTOS[[#This Row],[CODIGO]],P_CRITICOS[],3,0)="*","PRODUCTO CRITICO","NO CRITICO"),"NO CRITICO")</f>
        <v>PRODUCTO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15936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15936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77733788</v>
      </c>
      <c r="V25" s="3">
        <f>+IFERROR(PRODUCTOS[[#This Row],[PRECIO DE COMPRA]]/PRODUCTOS[[#This Row],[CANT. COMPRADA]],"")</f>
        <v>4877.8732429718875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5713</v>
      </c>
      <c r="AC25" s="3" t="e">
        <f>+AB25-PRODUCTOS[[#This Row],[PPTO_ACTUALIZADO]]</f>
        <v>#VALUE!</v>
      </c>
    </row>
    <row r="26" spans="1:29" x14ac:dyDescent="0.25">
      <c r="A26">
        <v>409011</v>
      </c>
      <c r="B26" t="s">
        <v>249</v>
      </c>
      <c r="C26" t="s">
        <v>1995</v>
      </c>
      <c r="D26">
        <v>0</v>
      </c>
      <c r="E26">
        <v>0</v>
      </c>
      <c r="F26" s="2">
        <v>13713.269504</v>
      </c>
      <c r="G26" s="6" t="s">
        <v>137</v>
      </c>
      <c r="H26" s="2" t="s">
        <v>348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13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13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192563</v>
      </c>
      <c r="V26" s="3">
        <f>+IFERROR(PRODUCTOS[[#This Row],[PRECIO DE COMPRA]]/PRODUCTOS[[#This Row],[CANT. COMPRADA]],"")</f>
        <v>14812.538461538461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13713.2695</v>
      </c>
      <c r="AC26" s="3" t="e">
        <f>+AB26-PRODUCTOS[[#This Row],[PPTO_ACTUALIZADO]]</f>
        <v>#VALUE!</v>
      </c>
    </row>
    <row r="27" spans="1:29" x14ac:dyDescent="0.25">
      <c r="A27">
        <v>407795</v>
      </c>
      <c r="B27" t="s">
        <v>318</v>
      </c>
      <c r="C27" t="s">
        <v>629</v>
      </c>
      <c r="D27" t="s">
        <v>256</v>
      </c>
      <c r="E27" t="s">
        <v>397</v>
      </c>
      <c r="F27" s="2">
        <v>1610.93361</v>
      </c>
      <c r="G27" s="6" t="s">
        <v>31</v>
      </c>
      <c r="H27" s="2" t="s">
        <v>348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33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49587</v>
      </c>
      <c r="V27" s="3">
        <f>+IFERROR(PRODUCTOS[[#This Row],[PRECIO DE COMPRA]]/PRODUCTOS[[#This Row],[CANT. COMPRADA]],"")</f>
        <v>1502.6363636363637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1610.9336000000001</v>
      </c>
      <c r="AC27" s="3" t="e">
        <f>+AB27-PRODUCTOS[[#This Row],[PPTO_ACTUALIZADO]]</f>
        <v>#VALUE!</v>
      </c>
    </row>
    <row r="28" spans="1:29" x14ac:dyDescent="0.25">
      <c r="A28">
        <v>1610007</v>
      </c>
      <c r="B28" t="s">
        <v>327</v>
      </c>
      <c r="C28" t="s">
        <v>630</v>
      </c>
      <c r="D28">
        <v>0</v>
      </c>
      <c r="E28">
        <v>0</v>
      </c>
      <c r="F28" s="2">
        <v>1624.474037</v>
      </c>
      <c r="G28" s="6" t="s">
        <v>28</v>
      </c>
      <c r="H28" s="2" t="s">
        <v>348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14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14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22725</v>
      </c>
      <c r="V28" s="3">
        <f>+IFERROR(PRODUCTOS[[#This Row],[PRECIO DE COMPRA]]/PRODUCTOS[[#This Row],[CANT. COMPRADA]],"")</f>
        <v>1623.2142857142858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1624.4739999999999</v>
      </c>
      <c r="AC28" s="3" t="e">
        <f>+AB28-PRODUCTOS[[#This Row],[PPTO_ACTUALIZADO]]</f>
        <v>#VALUE!</v>
      </c>
    </row>
    <row r="29" spans="1:29" x14ac:dyDescent="0.25">
      <c r="A29">
        <v>5314002</v>
      </c>
      <c r="B29" t="s">
        <v>335</v>
      </c>
      <c r="C29" t="s">
        <v>335</v>
      </c>
      <c r="D29">
        <v>0</v>
      </c>
      <c r="E29">
        <v>0</v>
      </c>
      <c r="F29" s="2">
        <v>311.91986600000001</v>
      </c>
      <c r="G29" s="6" t="s">
        <v>31</v>
      </c>
      <c r="H29" s="2" t="s">
        <v>348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27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27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8423</v>
      </c>
      <c r="V29" s="3">
        <f>+IFERROR(PRODUCTOS[[#This Row],[PRECIO DE COMPRA]]/PRODUCTOS[[#This Row],[CANT. COMPRADA]],"")</f>
        <v>311.96296296296299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311.91989999999998</v>
      </c>
      <c r="AC29" s="3" t="e">
        <f>+AB29-PRODUCTOS[[#This Row],[PPTO_ACTUALIZADO]]</f>
        <v>#VALUE!</v>
      </c>
    </row>
    <row r="30" spans="1:29" x14ac:dyDescent="0.25">
      <c r="A30">
        <v>412281</v>
      </c>
      <c r="B30" t="s">
        <v>319</v>
      </c>
      <c r="C30" t="s">
        <v>631</v>
      </c>
      <c r="D30" t="s">
        <v>240</v>
      </c>
      <c r="E30" t="s">
        <v>390</v>
      </c>
      <c r="F30" s="2">
        <v>0</v>
      </c>
      <c r="G30" s="6" t="s">
        <v>31</v>
      </c>
      <c r="H30" s="2" t="s">
        <v>348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186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186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1664968</v>
      </c>
      <c r="V30" s="3">
        <f>+IFERROR(PRODUCTOS[[#This Row],[PRECIO DE COMPRA]]/PRODUCTOS[[#This Row],[CANT. COMPRADA]],"")</f>
        <v>8951.4408602150543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0</v>
      </c>
      <c r="AC30" s="3" t="e">
        <f>+AB30-PRODUCTOS[[#This Row],[PPTO_ACTUALIZADO]]</f>
        <v>#VALUE!</v>
      </c>
    </row>
    <row r="31" spans="1:29" x14ac:dyDescent="0.25">
      <c r="A31">
        <v>407423</v>
      </c>
      <c r="B31" t="s">
        <v>106</v>
      </c>
      <c r="C31" t="s">
        <v>579</v>
      </c>
      <c r="D31" t="s">
        <v>240</v>
      </c>
      <c r="E31" t="s">
        <v>390</v>
      </c>
      <c r="F31" s="2">
        <v>3.388029</v>
      </c>
      <c r="G31" s="6" t="s">
        <v>31</v>
      </c>
      <c r="H31" s="2">
        <v>106.64050198378378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24.28125</v>
      </c>
      <c r="M31" s="2">
        <f>+IFERROR(PRODUCTOS[[#This Row],[PPTO]]*PRODUCTOS[[#This Row],[CANT X MODULO]],"")</f>
        <v>82.265579156249999</v>
      </c>
      <c r="N31" s="2">
        <f>+IFERROR(PRODUCTOS[[#This Row],[PPTO X MODULO]]*32,"")</f>
        <v>2632.498533</v>
      </c>
      <c r="O31" s="2">
        <f>+IFERROR(PRODUCTOS[[#This Row],[PPTO X TORRE]]*22,"")</f>
        <v>57914.967726000003</v>
      </c>
      <c r="P31" s="3">
        <f>+IFERROR(PRODUCTOS[[#This Row],[CANT X MODULO]]*702,"")</f>
        <v>17045.4375</v>
      </c>
      <c r="Q31" s="3">
        <f>+SUMIFS(DETALLE_GD_1[CANTIDAD SOLICITADA],DETALLE_GD_1[CODIGO],PRODUCTOS[[#This Row],[CODIGO]])</f>
        <v>254658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254658</v>
      </c>
      <c r="T31" s="3">
        <f>+IFERROR(PRODUCTOS[[#This Row],[CANTIDAD RECIBIDA]]/PRODUCTOS[[#This Row],[CANT X MODULO]],"")</f>
        <v>10487.84555984556</v>
      </c>
      <c r="U31" s="3">
        <f>+SUMIFS(DETALLE_GD_1[VALOR TOTAL POR ITEM GD],DETALLE_GD_1[CODIGO],PRODUCTOS[[#This Row],[CODIGO]])</f>
        <v>872408</v>
      </c>
      <c r="V31" s="3">
        <f>+IFERROR(PRODUCTOS[[#This Row],[PRECIO DE COMPRA]]/PRODUCTOS[[#This Row],[CANT. COMPRADA]],"")</f>
        <v>3.4258024487744345</v>
      </c>
      <c r="W31" s="3">
        <f>+IFERROR(PRODUCTOS[[#This Row],[PRECIO COMPRA UNITARIO]]*PRODUCTOS[[#This Row],[PPTO FALTANTE]],"")</f>
        <v>-813847.33294064971</v>
      </c>
      <c r="X31" s="7">
        <f>+IFERROR(PRODUCTOS[[#This Row],[PROYECCION COMPRA]]/PRODUCTOS[[#This Row],[PPTO TOTAL]]-1,"")</f>
        <v>-15.052452498825893</v>
      </c>
      <c r="Y31" s="3">
        <f>+IFERROR((PRODUCTOS[[#This Row],[CANT X MODULO]]*704)-PRODUCTOS[[#This Row],[CANT. COMPRADA]],"")</f>
        <v>-237564</v>
      </c>
      <c r="Z31" s="17">
        <f>+IFERROR(PRODUCTOS[[#This Row],[CANT. COMPRADA]]/PRODUCTOS[[#This Row],[PPTO FALTANTE]],"")</f>
        <v>-1.0719553467697125</v>
      </c>
      <c r="AA31" s="3">
        <f>+IFERROR(PRODUCTOS[[#This Row],[PROYECCION COMPRA]]-(PRODUCTOS[[#This Row],[PPTO FALTANTE]]*PRODUCTOS[[#This Row],[PPTO]]),"")</f>
        <v>-8973.6115846497705</v>
      </c>
      <c r="AB31" s="3">
        <f>+_xlfn.XLOOKUP(PRODUCTOS[[#This Row],[CODIGO]],DETALLE_GD_1[CODIGO],DETALLE_GD_1[VALOR PPTO],"",0)</f>
        <v>106.6405</v>
      </c>
      <c r="AC31" s="3">
        <f>+AB31-PRODUCTOS[[#This Row],[PPTO_ACTUALIZADO]]</f>
        <v>-1.9837837754721477E-6</v>
      </c>
    </row>
    <row r="32" spans="1:29" x14ac:dyDescent="0.25">
      <c r="A32" t="s">
        <v>225</v>
      </c>
      <c r="B32" t="s">
        <v>226</v>
      </c>
      <c r="C32" t="s">
        <v>1996</v>
      </c>
      <c r="D32" t="s">
        <v>240</v>
      </c>
      <c r="E32" t="s">
        <v>390</v>
      </c>
      <c r="F32" s="2">
        <v>49030.713302999997</v>
      </c>
      <c r="G32" s="6" t="s">
        <v>36</v>
      </c>
      <c r="H32" s="2">
        <v>49030.713302999997</v>
      </c>
      <c r="I32" t="b">
        <v>1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1.0500000000000001E-2</v>
      </c>
      <c r="M32" s="2">
        <f>+IFERROR(PRODUCTOS[[#This Row],[PPTO]]*PRODUCTOS[[#This Row],[CANT X MODULO]],"")</f>
        <v>514.82248968149997</v>
      </c>
      <c r="N32" s="2">
        <f>+IFERROR(PRODUCTOS[[#This Row],[PPTO X MODULO]]*32,"")</f>
        <v>16474.319669807999</v>
      </c>
      <c r="O32" s="2">
        <f>+IFERROR(PRODUCTOS[[#This Row],[PPTO X TORRE]]*22,"")</f>
        <v>362435.03273577598</v>
      </c>
      <c r="P32" s="3">
        <f>+IFERROR(PRODUCTOS[[#This Row],[CANT X MODULO]]*702,"")</f>
        <v>7.3710000000000004</v>
      </c>
      <c r="Q32" s="3">
        <f>+SUMIFS(DETALLE_GD_1[CANTIDAD SOLICITADA],DETALLE_GD_1[CODIGO],PRODUCTOS[[#This Row],[CODIGO]])</f>
        <v>17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17</v>
      </c>
      <c r="T32" s="3">
        <f>+IFERROR(PRODUCTOS[[#This Row],[CANTIDAD RECIBIDA]]/PRODUCTOS[[#This Row],[CANT X MODULO]],"")</f>
        <v>1619.047619047619</v>
      </c>
      <c r="U32" s="3">
        <f>+SUMIFS(DETALLE_GD_1[VALOR TOTAL POR ITEM GD],DETALLE_GD_1[CODIGO],PRODUCTOS[[#This Row],[CODIGO]])</f>
        <v>833522</v>
      </c>
      <c r="V32" s="3">
        <f>+IFERROR(PRODUCTOS[[#This Row],[PRECIO DE COMPRA]]/PRODUCTOS[[#This Row],[CANT. COMPRADA]],"")</f>
        <v>49030.705882352944</v>
      </c>
      <c r="W32" s="3">
        <f>+IFERROR(PRODUCTOS[[#This Row],[PRECIO COMPRA UNITARIO]]*PRODUCTOS[[#This Row],[PPTO FALTANTE]],"")</f>
        <v>-471087.02211764711</v>
      </c>
      <c r="X32" s="7">
        <f>+IFERROR(PRODUCTOS[[#This Row],[PROYECCION COMPRA]]/PRODUCTOS[[#This Row],[PPTO TOTAL]]-1,"")</f>
        <v>-2.2997833530653233</v>
      </c>
      <c r="Y32" s="3">
        <f>+IFERROR((PRODUCTOS[[#This Row],[CANT X MODULO]]*704)-PRODUCTOS[[#This Row],[CANT. COMPRADA]],"")</f>
        <v>-9.6080000000000005</v>
      </c>
      <c r="Z32" s="17">
        <f>+IFERROR(PRODUCTOS[[#This Row],[CANT. COMPRADA]]/PRODUCTOS[[#This Row],[PPTO FALTANTE]],"")</f>
        <v>-1.7693588676103247</v>
      </c>
      <c r="AA32" s="3">
        <f>+IFERROR(PRODUCTOS[[#This Row],[PROYECCION COMPRA]]-(PRODUCTOS[[#This Row],[PPTO FALTANTE]]*PRODUCTOS[[#This Row],[PPTO]]),"")</f>
        <v>7.1297576883807778E-2</v>
      </c>
      <c r="AB32" s="3">
        <f>+_xlfn.XLOOKUP(PRODUCTOS[[#This Row],[CODIGO]],DETALLE_GD_1[CODIGO],DETALLE_GD_1[VALOR PPTO],"",0)</f>
        <v>49030.713300000003</v>
      </c>
      <c r="AC32" s="3">
        <f>+AB32-PRODUCTOS[[#This Row],[PPTO_ACTUALIZADO]]</f>
        <v>-2.9999937396496534E-6</v>
      </c>
    </row>
    <row r="33" spans="1:29" x14ac:dyDescent="0.25">
      <c r="A33">
        <v>2304002</v>
      </c>
      <c r="B33" t="s">
        <v>212</v>
      </c>
      <c r="C33" t="s">
        <v>1997</v>
      </c>
      <c r="D33" t="s">
        <v>256</v>
      </c>
      <c r="E33" t="s">
        <v>403</v>
      </c>
      <c r="F33" s="2">
        <v>1376.471724</v>
      </c>
      <c r="G33" s="6" t="s">
        <v>31</v>
      </c>
      <c r="H33" s="2">
        <v>1376.471724</v>
      </c>
      <c r="I33" t="b">
        <v>1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0.52500000000000002</v>
      </c>
      <c r="M33" s="2">
        <f>+IFERROR(PRODUCTOS[[#This Row],[PPTO]]*PRODUCTOS[[#This Row],[CANT X MODULO]],"")</f>
        <v>722.64765510000007</v>
      </c>
      <c r="N33" s="2">
        <f>+IFERROR(PRODUCTOS[[#This Row],[PPTO X MODULO]]*32,"")</f>
        <v>23124.724963200002</v>
      </c>
      <c r="O33" s="2">
        <f>+IFERROR(PRODUCTOS[[#This Row],[PPTO X TORRE]]*22,"")</f>
        <v>508743.94919040008</v>
      </c>
      <c r="P33" s="3">
        <f>+IFERROR(PRODUCTOS[[#This Row],[CANT X MODULO]]*702,"")</f>
        <v>368.55</v>
      </c>
      <c r="Q33" s="3">
        <f>+SUMIFS(DETALLE_GD_1[CANTIDAD SOLICITADA],DETALLE_GD_1[CODIGO],PRODUCTOS[[#This Row],[CODIGO]])</f>
        <v>531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531</v>
      </c>
      <c r="T33" s="3">
        <f>+IFERROR(PRODUCTOS[[#This Row],[CANTIDAD RECIBIDA]]/PRODUCTOS[[#This Row],[CANT X MODULO]],"")</f>
        <v>1011.4285714285713</v>
      </c>
      <c r="U33" s="3">
        <f>+SUMIFS(DETALLE_GD_1[VALOR TOTAL POR ITEM GD],DETALLE_GD_1[CODIGO],PRODUCTOS[[#This Row],[CODIGO]])</f>
        <v>743693</v>
      </c>
      <c r="V33" s="3">
        <f>+IFERROR(PRODUCTOS[[#This Row],[PRECIO DE COMPRA]]/PRODUCTOS[[#This Row],[CANT. COMPRADA]],"")</f>
        <v>1400.5517890772128</v>
      </c>
      <c r="W33" s="3">
        <f>+IFERROR(PRODUCTOS[[#This Row],[PRECIO COMPRA UNITARIO]]*PRODUCTOS[[#This Row],[PPTO FALTANTE]],"")</f>
        <v>-226049.0587570621</v>
      </c>
      <c r="X33" s="7">
        <f>+IFERROR(PRODUCTOS[[#This Row],[PROYECCION COMPRA]]/PRODUCTOS[[#This Row],[PPTO TOTAL]]-1,"")</f>
        <v>-1.4443277588201093</v>
      </c>
      <c r="Y33" s="3">
        <f>+IFERROR((PRODUCTOS[[#This Row],[CANT X MODULO]]*704)-PRODUCTOS[[#This Row],[CANT. COMPRADA]],"")</f>
        <v>-161.39999999999998</v>
      </c>
      <c r="Z33" s="17">
        <f>+IFERROR(PRODUCTOS[[#This Row],[CANT. COMPRADA]]/PRODUCTOS[[#This Row],[PPTO FALTANTE]],"")</f>
        <v>-3.2899628252788107</v>
      </c>
      <c r="AA33" s="3">
        <f>+IFERROR(PRODUCTOS[[#This Row],[PROYECCION COMPRA]]-(PRODUCTOS[[#This Row],[PPTO FALTANTE]]*PRODUCTOS[[#This Row],[PPTO]]),"")</f>
        <v>-3886.5225034621253</v>
      </c>
      <c r="AB33" s="3">
        <f>+_xlfn.XLOOKUP(PRODUCTOS[[#This Row],[CODIGO]],DETALLE_GD_1[CODIGO],DETALLE_GD_1[VALOR PPTO],"",0)</f>
        <v>1376.4717000000001</v>
      </c>
      <c r="AC33" s="3">
        <f>+AB33-PRODUCTOS[[#This Row],[PPTO_ACTUALIZADO]]</f>
        <v>-2.3999999939405825E-5</v>
      </c>
    </row>
    <row r="34" spans="1:29" x14ac:dyDescent="0.25">
      <c r="A34">
        <v>2302119</v>
      </c>
      <c r="B34" t="s">
        <v>74</v>
      </c>
      <c r="C34" t="s">
        <v>573</v>
      </c>
      <c r="D34" t="s">
        <v>242</v>
      </c>
      <c r="E34" t="s">
        <v>390</v>
      </c>
      <c r="F34" s="2">
        <v>3670.8750399999999</v>
      </c>
      <c r="G34" s="6" t="s">
        <v>31</v>
      </c>
      <c r="H34" s="2">
        <v>3671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1.5750000000000002</v>
      </c>
      <c r="M34" s="2">
        <f>+IFERROR(PRODUCTOS[[#This Row],[PPTO]]*PRODUCTOS[[#This Row],[CANT X MODULO]],"")</f>
        <v>5781.6281880000006</v>
      </c>
      <c r="N34" s="2">
        <f>+IFERROR(PRODUCTOS[[#This Row],[PPTO X MODULO]]*32,"")</f>
        <v>185012.10201600002</v>
      </c>
      <c r="O34" s="2">
        <f>+IFERROR(PRODUCTOS[[#This Row],[PPTO X TORRE]]*22,"")</f>
        <v>4070266.2443520003</v>
      </c>
      <c r="P34" s="3">
        <f>+IFERROR(PRODUCTOS[[#This Row],[CANT X MODULO]]*702,"")</f>
        <v>1105.6500000000001</v>
      </c>
      <c r="Q34" s="3">
        <f>+SUMIFS(DETALLE_GD_1[CANTIDAD SOLICITADA],DETALLE_GD_1[CODIGO],PRODUCTOS[[#This Row],[CODIGO]])</f>
        <v>1229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1229</v>
      </c>
      <c r="T34" s="3">
        <f>+IFERROR(PRODUCTOS[[#This Row],[CANTIDAD RECIBIDA]]/PRODUCTOS[[#This Row],[CANT X MODULO]],"")</f>
        <v>780.31746031746025</v>
      </c>
      <c r="U34" s="3">
        <f>+SUMIFS(DETALLE_GD_1[VALOR TOTAL POR ITEM GD],DETALLE_GD_1[CODIGO],PRODUCTOS[[#This Row],[CODIGO]])</f>
        <v>4527150</v>
      </c>
      <c r="V34" s="3">
        <f>+IFERROR(PRODUCTOS[[#This Row],[PRECIO DE COMPRA]]/PRODUCTOS[[#This Row],[CANT. COMPRADA]],"")</f>
        <v>3683.6045565500408</v>
      </c>
      <c r="W34" s="3">
        <f>+IFERROR(PRODUCTOS[[#This Row],[PRECIO COMPRA UNITARIO]]*PRODUCTOS[[#This Row],[PPTO FALTANTE]],"")</f>
        <v>-442769.26769731421</v>
      </c>
      <c r="X34" s="7">
        <f>+IFERROR(PRODUCTOS[[#This Row],[PROYECCION COMPRA]]/PRODUCTOS[[#This Row],[PPTO TOTAL]]-1,"")</f>
        <v>-1.1087814017846405</v>
      </c>
      <c r="Y34" s="3">
        <f>+IFERROR((PRODUCTOS[[#This Row],[CANT X MODULO]]*704)-PRODUCTOS[[#This Row],[CANT. COMPRADA]],"")</f>
        <v>-120.19999999999982</v>
      </c>
      <c r="Z34" s="17">
        <f>+IFERROR(PRODUCTOS[[#This Row],[CANT. COMPRADA]]/PRODUCTOS[[#This Row],[PPTO FALTANTE]],"")</f>
        <v>-10.224625623960081</v>
      </c>
      <c r="AA34" s="3">
        <f>+IFERROR(PRODUCTOS[[#This Row],[PROYECCION COMPRA]]-(PRODUCTOS[[#This Row],[PPTO FALTANTE]]*PRODUCTOS[[#This Row],[PPTO]]),"")</f>
        <v>-1530.087889314862</v>
      </c>
      <c r="AB34" s="3">
        <f>+_xlfn.XLOOKUP(PRODUCTOS[[#This Row],[CODIGO]],DETALLE_GD_1[CODIGO],DETALLE_GD_1[VALOR PPTO],"",0)</f>
        <v>3671</v>
      </c>
      <c r="AC34" s="3">
        <f>+AB34-PRODUCTOS[[#This Row],[PPTO_ACTUALIZADO]]</f>
        <v>0</v>
      </c>
    </row>
    <row r="35" spans="1:29" x14ac:dyDescent="0.25">
      <c r="A35">
        <v>304014</v>
      </c>
      <c r="B35" t="s">
        <v>23</v>
      </c>
      <c r="C35" t="s">
        <v>530</v>
      </c>
      <c r="D35" t="s">
        <v>240</v>
      </c>
      <c r="E35" t="s">
        <v>392</v>
      </c>
      <c r="F35" s="2">
        <v>20894.572284999998</v>
      </c>
      <c r="G35" s="6" t="s">
        <v>18</v>
      </c>
      <c r="H35" s="2">
        <v>20894.572284999998</v>
      </c>
      <c r="I35" t="b">
        <v>1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1.378125</v>
      </c>
      <c r="M35" s="2">
        <f>+IFERROR(PRODUCTOS[[#This Row],[PPTO]]*PRODUCTOS[[#This Row],[CANT X MODULO]],"")</f>
        <v>28795.332430265622</v>
      </c>
      <c r="N35" s="2">
        <f>+IFERROR(PRODUCTOS[[#This Row],[PPTO X MODULO]]*32,"")</f>
        <v>921450.6377684999</v>
      </c>
      <c r="O35" s="2">
        <f>+IFERROR(PRODUCTOS[[#This Row],[PPTO X TORRE]]*22,"")</f>
        <v>20271914.030906998</v>
      </c>
      <c r="P35" s="3">
        <f>+IFERROR(PRODUCTOS[[#This Row],[CANT X MODULO]]*702,"")</f>
        <v>967.44375000000002</v>
      </c>
      <c r="Q35" s="3">
        <f>+SUMIFS(DETALLE_GD_1[CANTIDAD SOLICITADA],DETALLE_GD_1[CODIGO],PRODUCTOS[[#This Row],[CODIGO]])</f>
        <v>710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710</v>
      </c>
      <c r="T35" s="3">
        <f>+IFERROR(PRODUCTOS[[#This Row],[CANTIDAD RECIBIDA]]/PRODUCTOS[[#This Row],[CANT X MODULO]],"")</f>
        <v>515.19274376417229</v>
      </c>
      <c r="U35" s="3">
        <f>+SUMIFS(DETALLE_GD_1[VALOR TOTAL POR ITEM GD],DETALLE_GD_1[CODIGO],PRODUCTOS[[#This Row],[CODIGO]])</f>
        <v>14806727</v>
      </c>
      <c r="V35" s="3">
        <f>+IFERROR(PRODUCTOS[[#This Row],[PRECIO DE COMPRA]]/PRODUCTOS[[#This Row],[CANT. COMPRADA]],"")</f>
        <v>20854.545070422537</v>
      </c>
      <c r="W35" s="3">
        <f>+IFERROR(PRODUCTOS[[#This Row],[PRECIO COMPRA UNITARIO]]*PRODUCTOS[[#This Row],[PPTO FALTANTE]],"")</f>
        <v>5426352.6273239451</v>
      </c>
      <c r="X35" s="7">
        <f>+IFERROR(PRODUCTOS[[#This Row],[PROYECCION COMPRA]]/PRODUCTOS[[#This Row],[PPTO TOTAL]]-1,"")</f>
        <v>-0.73232164367652652</v>
      </c>
      <c r="Y35" s="3">
        <f>+IFERROR((PRODUCTOS[[#This Row],[CANT X MODULO]]*704)-PRODUCTOS[[#This Row],[CANT. COMPRADA]],"")</f>
        <v>260.20000000000005</v>
      </c>
      <c r="Z35" s="17">
        <f>+IFERROR(PRODUCTOS[[#This Row],[CANT. COMPRADA]]/PRODUCTOS[[#This Row],[PPTO FALTANTE]],"")</f>
        <v>2.7286702536510372</v>
      </c>
      <c r="AA35" s="3">
        <f>+IFERROR(PRODUCTOS[[#This Row],[PROYECCION COMPRA]]-(PRODUCTOS[[#This Row],[PPTO FALTANTE]]*PRODUCTOS[[#This Row],[PPTO]]),"")</f>
        <v>-10415.081233055331</v>
      </c>
      <c r="AB35" s="3">
        <f>+_xlfn.XLOOKUP(PRODUCTOS[[#This Row],[CODIGO]],DETALLE_GD_1[CODIGO],DETALLE_GD_1[VALOR PPTO],"",0)</f>
        <v>20894.5723</v>
      </c>
      <c r="AC35" s="3">
        <f>+AB35-PRODUCTOS[[#This Row],[PPTO_ACTUALIZADO]]</f>
        <v>1.5000001440057531E-5</v>
      </c>
    </row>
    <row r="36" spans="1:29" x14ac:dyDescent="0.25">
      <c r="A36">
        <v>2304053</v>
      </c>
      <c r="B36" t="s">
        <v>213</v>
      </c>
      <c r="C36" t="s">
        <v>1998</v>
      </c>
      <c r="D36" t="s">
        <v>242</v>
      </c>
      <c r="E36" t="s">
        <v>390</v>
      </c>
      <c r="F36" s="2">
        <v>866.41015300000004</v>
      </c>
      <c r="G36" s="6" t="s">
        <v>31</v>
      </c>
      <c r="H36" s="2">
        <v>862.00000000000011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2.1</v>
      </c>
      <c r="M36" s="2">
        <f>+IFERROR(PRODUCTOS[[#This Row],[PPTO]]*PRODUCTOS[[#This Row],[CANT X MODULO]],"")</f>
        <v>1819.4613213000002</v>
      </c>
      <c r="N36" s="2">
        <f>+IFERROR(PRODUCTOS[[#This Row],[PPTO X MODULO]]*32,"")</f>
        <v>58222.762281600008</v>
      </c>
      <c r="O36" s="2">
        <f>+IFERROR(PRODUCTOS[[#This Row],[PPTO X TORRE]]*22,"")</f>
        <v>1280900.7701952001</v>
      </c>
      <c r="P36" s="3">
        <f>+IFERROR(PRODUCTOS[[#This Row],[CANT X MODULO]]*702,"")</f>
        <v>1474.2</v>
      </c>
      <c r="Q36" s="3">
        <f>+SUMIFS(DETALLE_GD_1[CANTIDAD SOLICITADA],DETALLE_GD_1[CODIGO],PRODUCTOS[[#This Row],[CODIGO]])</f>
        <v>887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887</v>
      </c>
      <c r="T36" s="3">
        <f>+IFERROR(PRODUCTOS[[#This Row],[CANTIDAD RECIBIDA]]/PRODUCTOS[[#This Row],[CANT X MODULO]],"")</f>
        <v>422.38095238095235</v>
      </c>
      <c r="U36" s="3">
        <f>+SUMIFS(DETALLE_GD_1[VALOR TOTAL POR ITEM GD],DETALLE_GD_1[CODIGO],PRODUCTOS[[#This Row],[CODIGO]])</f>
        <v>894876</v>
      </c>
      <c r="V36" s="3">
        <f>+IFERROR(PRODUCTOS[[#This Row],[PRECIO DE COMPRA]]/PRODUCTOS[[#This Row],[CANT. COMPRADA]],"")</f>
        <v>1008.8793686583991</v>
      </c>
      <c r="W36" s="3">
        <f>+IFERROR(PRODUCTOS[[#This Row],[PRECIO COMPRA UNITARIO]]*PRODUCTOS[[#This Row],[PPTO FALTANTE]],"")</f>
        <v>596651.25862457731</v>
      </c>
      <c r="X36" s="7">
        <f>+IFERROR(PRODUCTOS[[#This Row],[PROYECCION COMPRA]]/PRODUCTOS[[#This Row],[PPTO TOTAL]]-1,"")</f>
        <v>-0.53419400432271424</v>
      </c>
      <c r="Y36" s="3">
        <f>+IFERROR((PRODUCTOS[[#This Row],[CANT X MODULO]]*704)-PRODUCTOS[[#This Row],[CANT. COMPRADA]],"")</f>
        <v>591.40000000000009</v>
      </c>
      <c r="Z36" s="17">
        <f>+IFERROR(PRODUCTOS[[#This Row],[CANT. COMPRADA]]/PRODUCTOS[[#This Row],[PPTO FALTANTE]],"")</f>
        <v>1.4998309097057827</v>
      </c>
      <c r="AA36" s="3">
        <f>+IFERROR(PRODUCTOS[[#This Row],[PROYECCION COMPRA]]-(PRODUCTOS[[#This Row],[PPTO FALTANTE]]*PRODUCTOS[[#This Row],[PPTO]]),"")</f>
        <v>84256.294140377198</v>
      </c>
      <c r="AB36" s="3">
        <f>+_xlfn.XLOOKUP(PRODUCTOS[[#This Row],[CODIGO]],DETALLE_GD_1[CODIGO],DETALLE_GD_1[VALOR PPTO],"",0)</f>
        <v>862</v>
      </c>
      <c r="AC36" s="3">
        <f>+AB36-PRODUCTOS[[#This Row],[PPTO_ACTUALIZADO]]</f>
        <v>0</v>
      </c>
    </row>
    <row r="37" spans="1:29" x14ac:dyDescent="0.25">
      <c r="A37">
        <v>1901505</v>
      </c>
      <c r="B37" t="s">
        <v>27</v>
      </c>
      <c r="C37" t="s">
        <v>556</v>
      </c>
      <c r="D37" t="s">
        <v>348</v>
      </c>
      <c r="E37" t="s">
        <v>348</v>
      </c>
      <c r="F37" s="2">
        <v>1895</v>
      </c>
      <c r="G37" s="6" t="s">
        <v>348</v>
      </c>
      <c r="H37" s="2">
        <v>1895</v>
      </c>
      <c r="I37" t="b">
        <v>1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1.2368067885117493</v>
      </c>
      <c r="M37" s="2">
        <f>+IFERROR(PRODUCTOS[[#This Row],[PPTO]]*PRODUCTOS[[#This Row],[CANT X MODULO]],"")</f>
        <v>2343.7488642297649</v>
      </c>
      <c r="N37" s="2">
        <f>+IFERROR(PRODUCTOS[[#This Row],[PPTO X MODULO]]*32,"")</f>
        <v>74999.963655352476</v>
      </c>
      <c r="O37" s="2">
        <f>+IFERROR(PRODUCTOS[[#This Row],[PPTO X TORRE]]*22,"")</f>
        <v>1649999.2004177545</v>
      </c>
      <c r="P37" s="3">
        <f>+IFERROR(PRODUCTOS[[#This Row],[CANT X MODULO]]*702,"")</f>
        <v>868.23836553524802</v>
      </c>
      <c r="Q37" s="3">
        <f>+SUMIFS(DETALLE_GD_1[CANTIDAD SOLICITADA],DETALLE_GD_1[CODIGO],PRODUCTOS[[#This Row],[CODIGO]])</f>
        <v>512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512</v>
      </c>
      <c r="T37" s="3">
        <f>+IFERROR(PRODUCTOS[[#This Row],[CANTIDAD RECIBIDA]]/PRODUCTOS[[#This Row],[CANT X MODULO]],"")</f>
        <v>413.96926727422806</v>
      </c>
      <c r="U37" s="3">
        <f>+SUMIFS(DETALLE_GD_1[VALOR TOTAL POR ITEM GD],DETALLE_GD_1[CODIGO],PRODUCTOS[[#This Row],[CODIGO]])</f>
        <v>970240</v>
      </c>
      <c r="V37" s="3">
        <f>+IFERROR(PRODUCTOS[[#This Row],[PRECIO DE COMPRA]]/PRODUCTOS[[#This Row],[CANT. COMPRADA]],"")</f>
        <v>1895</v>
      </c>
      <c r="W37" s="3">
        <f>+IFERROR(PRODUCTOS[[#This Row],[PRECIO COMPRA UNITARIO]]*PRODUCTOS[[#This Row],[PPTO FALTANTE]],"")</f>
        <v>679759.20041775447</v>
      </c>
      <c r="X37" s="7">
        <f>+IFERROR(PRODUCTOS[[#This Row],[PROYECCION COMPRA]]/PRODUCTOS[[#This Row],[PPTO TOTAL]]-1,"")</f>
        <v>-0.5880245273781648</v>
      </c>
      <c r="Y37" s="3">
        <f>+IFERROR((PRODUCTOS[[#This Row],[CANT X MODULO]]*704)-PRODUCTOS[[#This Row],[CANT. COMPRADA]],"")</f>
        <v>358.71197911227148</v>
      </c>
      <c r="Z37" s="17">
        <f>+IFERROR(PRODUCTOS[[#This Row],[CANT. COMPRADA]]/PRODUCTOS[[#This Row],[PPTO FALTANTE]],"")</f>
        <v>1.4273289709116508</v>
      </c>
      <c r="AA37" s="3">
        <f>+IFERROR(PRODUCTOS[[#This Row],[PROYECCION COMPRA]]-(PRODUCTOS[[#This Row],[PPTO FALTANTE]]*PRODUCTOS[[#This Row],[PPTO]]),"")</f>
        <v>0</v>
      </c>
      <c r="AB37" s="3">
        <f>+_xlfn.XLOOKUP(PRODUCTOS[[#This Row],[CODIGO]],DETALLE_GD_1[CODIGO],DETALLE_GD_1[VALOR PPTO],"",0)</f>
        <v>1895</v>
      </c>
      <c r="AC37" s="3">
        <f>+AB37-PRODUCTOS[[#This Row],[PPTO_ACTUALIZADO]]</f>
        <v>0</v>
      </c>
    </row>
    <row r="38" spans="1:29" x14ac:dyDescent="0.25">
      <c r="A38">
        <v>408034</v>
      </c>
      <c r="B38" t="s">
        <v>248</v>
      </c>
      <c r="C38">
        <v>0</v>
      </c>
      <c r="D38">
        <v>0</v>
      </c>
      <c r="E38">
        <v>0</v>
      </c>
      <c r="F38" s="2">
        <v>1866.9503549999999</v>
      </c>
      <c r="G38" s="6" t="s">
        <v>36</v>
      </c>
      <c r="H38" s="2">
        <v>1866.9503550000009</v>
      </c>
      <c r="I38" t="b">
        <v>1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7.1400000000000005E-2</v>
      </c>
      <c r="M38" s="2">
        <f>+IFERROR(PRODUCTOS[[#This Row],[PPTO]]*PRODUCTOS[[#This Row],[CANT X MODULO]],"")</f>
        <v>133.30025534700002</v>
      </c>
      <c r="N38" s="2">
        <f>+IFERROR(PRODUCTOS[[#This Row],[PPTO X MODULO]]*32,"")</f>
        <v>4265.6081711040006</v>
      </c>
      <c r="O38" s="2">
        <f>+IFERROR(PRODUCTOS[[#This Row],[PPTO X TORRE]]*22,"")</f>
        <v>93843.379764288009</v>
      </c>
      <c r="P38" s="3">
        <f>+IFERROR(PRODUCTOS[[#This Row],[CANT X MODULO]]*702,"")</f>
        <v>50.122800000000005</v>
      </c>
      <c r="Q38" s="3">
        <f>+SUMIFS(DETALLE_GD_1[CANTIDAD SOLICITADA],DETALLE_GD_1[CODIGO],PRODUCTOS[[#This Row],[CODIGO]])</f>
        <v>25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25</v>
      </c>
      <c r="T38" s="3">
        <f>+IFERROR(PRODUCTOS[[#This Row],[CANTIDAD RECIBIDA]]/PRODUCTOS[[#This Row],[CANT X MODULO]],"")</f>
        <v>350.14005602240894</v>
      </c>
      <c r="U38" s="3">
        <f>+SUMIFS(DETALLE_GD_1[VALOR TOTAL POR ITEM GD],DETALLE_GD_1[CODIGO],PRODUCTOS[[#This Row],[CODIGO]])</f>
        <v>46675</v>
      </c>
      <c r="V38" s="3">
        <f>+IFERROR(PRODUCTOS[[#This Row],[PRECIO DE COMPRA]]/PRODUCTOS[[#This Row],[CANT. COMPRADA]],"")</f>
        <v>1867</v>
      </c>
      <c r="W38" s="3">
        <f>+IFERROR(PRODUCTOS[[#This Row],[PRECIO COMPRA UNITARIO]]*PRODUCTOS[[#This Row],[PPTO FALTANTE]],"")</f>
        <v>47170.875200000009</v>
      </c>
      <c r="X38" s="7">
        <f>+IFERROR(PRODUCTOS[[#This Row],[PROYECCION COMPRA]]/PRODUCTOS[[#This Row],[PPTO TOTAL]]-1,"")</f>
        <v>-0.49734466812169487</v>
      </c>
      <c r="Y38" s="3">
        <f>+IFERROR((PRODUCTOS[[#This Row],[CANT X MODULO]]*704)-PRODUCTOS[[#This Row],[CANT. COMPRADA]],"")</f>
        <v>25.265600000000006</v>
      </c>
      <c r="Z38" s="17">
        <f>+IFERROR(PRODUCTOS[[#This Row],[CANT. COMPRADA]]/PRODUCTOS[[#This Row],[PPTO FALTANTE]],"")</f>
        <v>0.98948768285732358</v>
      </c>
      <c r="AA38" s="3">
        <f>+IFERROR(PRODUCTOS[[#This Row],[PROYECCION COMPRA]]-(PRODUCTOS[[#This Row],[PPTO FALTANTE]]*PRODUCTOS[[#This Row],[PPTO]]),"")</f>
        <v>1.2543107120000059</v>
      </c>
      <c r="AB38" s="3">
        <f>+_xlfn.XLOOKUP(PRODUCTOS[[#This Row],[CODIGO]],DETALLE_GD_1[CODIGO],DETALLE_GD_1[VALOR PPTO],"",0)</f>
        <v>1866.9503999999999</v>
      </c>
      <c r="AC38" s="3">
        <f>+AB38-PRODUCTOS[[#This Row],[PPTO_ACTUALIZADO]]</f>
        <v>4.4999999090578058E-5</v>
      </c>
    </row>
    <row r="39" spans="1:29" x14ac:dyDescent="0.25">
      <c r="A39">
        <v>1801230</v>
      </c>
      <c r="B39" t="s">
        <v>51</v>
      </c>
      <c r="C39" t="s">
        <v>561</v>
      </c>
      <c r="D39" t="s">
        <v>242</v>
      </c>
      <c r="E39" t="s">
        <v>397</v>
      </c>
      <c r="F39" s="2">
        <v>9309.8461540000008</v>
      </c>
      <c r="G39" s="6" t="s">
        <v>31</v>
      </c>
      <c r="H39" s="2">
        <v>9309.8461540000008</v>
      </c>
      <c r="I39" t="b">
        <v>1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0.52500000000000002</v>
      </c>
      <c r="M39" s="2">
        <f>+IFERROR(PRODUCTOS[[#This Row],[PPTO]]*PRODUCTOS[[#This Row],[CANT X MODULO]],"")</f>
        <v>4887.6692308500005</v>
      </c>
      <c r="N39" s="2">
        <f>+IFERROR(PRODUCTOS[[#This Row],[PPTO X MODULO]]*32,"")</f>
        <v>156405.41538720002</v>
      </c>
      <c r="O39" s="2">
        <f>+IFERROR(PRODUCTOS[[#This Row],[PPTO X TORRE]]*22,"")</f>
        <v>3440919.1385184005</v>
      </c>
      <c r="P39" s="3">
        <f>+IFERROR(PRODUCTOS[[#This Row],[CANT X MODULO]]*702,"")</f>
        <v>368.55</v>
      </c>
      <c r="Q39" s="3">
        <f>+SUMIFS(DETALLE_GD_1[CANTIDAD SOLICITADA],DETALLE_GD_1[CODIGO],PRODUCTOS[[#This Row],[CODIGO]])</f>
        <v>179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179</v>
      </c>
      <c r="T39" s="3">
        <f>+IFERROR(PRODUCTOS[[#This Row],[CANTIDAD RECIBIDA]]/PRODUCTOS[[#This Row],[CANT X MODULO]],"")</f>
        <v>340.95238095238096</v>
      </c>
      <c r="U39" s="3">
        <f>+SUMIFS(DETALLE_GD_1[VALOR TOTAL POR ITEM GD],DETALLE_GD_1[CODIGO],PRODUCTOS[[#This Row],[CODIGO]])</f>
        <v>664439</v>
      </c>
      <c r="V39" s="3">
        <f>+IFERROR(PRODUCTOS[[#This Row],[PRECIO DE COMPRA]]/PRODUCTOS[[#This Row],[CANT. COMPRADA]],"")</f>
        <v>3711.9497206703909</v>
      </c>
      <c r="W39" s="3">
        <f>+IFERROR(PRODUCTOS[[#This Row],[PRECIO COMPRA UNITARIO]]*PRODUCTOS[[#This Row],[PPTO FALTANTE]],"")</f>
        <v>707497.6167597766</v>
      </c>
      <c r="X39" s="7">
        <f>+IFERROR(PRODUCTOS[[#This Row],[PROYECCION COMPRA]]/PRODUCTOS[[#This Row],[PPTO TOTAL]]-1,"")</f>
        <v>-0.79438702617568258</v>
      </c>
      <c r="Y39" s="3">
        <f>+IFERROR((PRODUCTOS[[#This Row],[CANT X MODULO]]*704)-PRODUCTOS[[#This Row],[CANT. COMPRADA]],"")</f>
        <v>190.60000000000002</v>
      </c>
      <c r="Z39" s="17">
        <f>+IFERROR(PRODUCTOS[[#This Row],[CANT. COMPRADA]]/PRODUCTOS[[#This Row],[PPTO FALTANTE]],"")</f>
        <v>0.93913955928646364</v>
      </c>
      <c r="AA39" s="3">
        <f>+IFERROR(PRODUCTOS[[#This Row],[PROYECCION COMPRA]]-(PRODUCTOS[[#This Row],[PPTO FALTANTE]]*PRODUCTOS[[#This Row],[PPTO]]),"")</f>
        <v>-1066959.0601926236</v>
      </c>
      <c r="AB39" s="3">
        <f>+_xlfn.XLOOKUP(PRODUCTOS[[#This Row],[CODIGO]],DETALLE_GD_1[CODIGO],DETALLE_GD_1[VALOR PPTO],"",0)</f>
        <v>9309.8462</v>
      </c>
      <c r="AC39" s="3">
        <f>+AB39-PRODUCTOS[[#This Row],[PPTO_ACTUALIZADO]]</f>
        <v>4.5999999201740138E-5</v>
      </c>
    </row>
    <row r="40" spans="1:29" x14ac:dyDescent="0.25">
      <c r="A40">
        <v>1103076</v>
      </c>
      <c r="B40" t="s">
        <v>304</v>
      </c>
      <c r="C40" t="s">
        <v>620</v>
      </c>
      <c r="D40" t="s">
        <v>240</v>
      </c>
      <c r="E40">
        <v>0</v>
      </c>
      <c r="F40" s="2">
        <v>3191</v>
      </c>
      <c r="G40" s="6" t="s">
        <v>31</v>
      </c>
      <c r="H40" s="2">
        <v>3191</v>
      </c>
      <c r="I40" t="b">
        <v>1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1.05</v>
      </c>
      <c r="M40" s="2">
        <f>+IFERROR(PRODUCTOS[[#This Row],[PPTO]]*PRODUCTOS[[#This Row],[CANT X MODULO]],"")</f>
        <v>3350.55</v>
      </c>
      <c r="N40" s="2">
        <f>+IFERROR(PRODUCTOS[[#This Row],[PPTO X MODULO]]*32,"")</f>
        <v>107217.60000000001</v>
      </c>
      <c r="O40" s="2">
        <f>+IFERROR(PRODUCTOS[[#This Row],[PPTO X TORRE]]*22,"")</f>
        <v>2358787.2000000002</v>
      </c>
      <c r="P40" s="3">
        <f>+IFERROR(PRODUCTOS[[#This Row],[CANT X MODULO]]*702,"")</f>
        <v>737.1</v>
      </c>
      <c r="Q40" s="3">
        <f>+SUMIFS(DETALLE_GD_1[CANTIDAD SOLICITADA],DETALLE_GD_1[CODIGO],PRODUCTOS[[#This Row],[CODIGO]])</f>
        <v>358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358</v>
      </c>
      <c r="T40" s="3">
        <f>+IFERROR(PRODUCTOS[[#This Row],[CANTIDAD RECIBIDA]]/PRODUCTOS[[#This Row],[CANT X MODULO]],"")</f>
        <v>340.95238095238096</v>
      </c>
      <c r="U40" s="3">
        <f>+SUMIFS(DETALLE_GD_1[VALOR TOTAL POR ITEM GD],DETALLE_GD_1[CODIGO],PRODUCTOS[[#This Row],[CODIGO]])</f>
        <v>980210</v>
      </c>
      <c r="V40" s="3">
        <f>+IFERROR(PRODUCTOS[[#This Row],[PRECIO DE COMPRA]]/PRODUCTOS[[#This Row],[CANT. COMPRADA]],"")</f>
        <v>2738.0167597765362</v>
      </c>
      <c r="W40" s="3">
        <f>+IFERROR(PRODUCTOS[[#This Row],[PRECIO COMPRA UNITARIO]]*PRODUCTOS[[#This Row],[PPTO FALTANTE]],"")</f>
        <v>1043731.9888268157</v>
      </c>
      <c r="X40" s="7">
        <f>+IFERROR(PRODUCTOS[[#This Row],[PROYECCION COMPRA]]/PRODUCTOS[[#This Row],[PPTO TOTAL]]-1,"")</f>
        <v>-0.55751328952996881</v>
      </c>
      <c r="Y40" s="3">
        <f>+IFERROR((PRODUCTOS[[#This Row],[CANT X MODULO]]*704)-PRODUCTOS[[#This Row],[CANT. COMPRADA]],"")</f>
        <v>381.20000000000005</v>
      </c>
      <c r="Z40" s="17">
        <f>+IFERROR(PRODUCTOS[[#This Row],[CANT. COMPRADA]]/PRODUCTOS[[#This Row],[PPTO FALTANTE]],"")</f>
        <v>0.93913955928646364</v>
      </c>
      <c r="AA40" s="3">
        <f>+IFERROR(PRODUCTOS[[#This Row],[PROYECCION COMPRA]]-(PRODUCTOS[[#This Row],[PPTO FALTANTE]]*PRODUCTOS[[#This Row],[PPTO]]),"")</f>
        <v>-172677.21117318445</v>
      </c>
      <c r="AB40" s="3">
        <f>+_xlfn.XLOOKUP(PRODUCTOS[[#This Row],[CODIGO]],DETALLE_GD_1[CODIGO],DETALLE_GD_1[VALOR PPTO],"",0)</f>
        <v>3191</v>
      </c>
      <c r="AC40" s="3">
        <f>+AB40-PRODUCTOS[[#This Row],[PPTO_ACTUALIZADO]]</f>
        <v>0</v>
      </c>
    </row>
    <row r="41" spans="1:29" x14ac:dyDescent="0.25">
      <c r="A41">
        <v>1103074</v>
      </c>
      <c r="B41" t="s">
        <v>303</v>
      </c>
      <c r="C41" t="s">
        <v>619</v>
      </c>
      <c r="D41" t="s">
        <v>240</v>
      </c>
      <c r="E41">
        <v>0</v>
      </c>
      <c r="F41" s="2">
        <v>2427</v>
      </c>
      <c r="G41" s="6" t="s">
        <v>31</v>
      </c>
      <c r="H41" s="2">
        <v>2427</v>
      </c>
      <c r="I41" t="b">
        <v>1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1.05</v>
      </c>
      <c r="M41" s="2">
        <f>+IFERROR(PRODUCTOS[[#This Row],[PPTO]]*PRODUCTOS[[#This Row],[CANT X MODULO]],"")</f>
        <v>2548.35</v>
      </c>
      <c r="N41" s="2">
        <f>+IFERROR(PRODUCTOS[[#This Row],[PPTO X MODULO]]*32,"")</f>
        <v>81547.199999999997</v>
      </c>
      <c r="O41" s="2">
        <f>+IFERROR(PRODUCTOS[[#This Row],[PPTO X TORRE]]*22,"")</f>
        <v>1794038.4</v>
      </c>
      <c r="P41" s="3">
        <f>+IFERROR(PRODUCTOS[[#This Row],[CANT X MODULO]]*702,"")</f>
        <v>737.1</v>
      </c>
      <c r="Q41" s="3">
        <f>+SUMIFS(DETALLE_GD_1[CANTIDAD SOLICITADA],DETALLE_GD_1[CODIGO],PRODUCTOS[[#This Row],[CODIGO]])</f>
        <v>330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330</v>
      </c>
      <c r="T41" s="3">
        <f>+IFERROR(PRODUCTOS[[#This Row],[CANTIDAD RECIBIDA]]/PRODUCTOS[[#This Row],[CANT X MODULO]],"")</f>
        <v>314.28571428571428</v>
      </c>
      <c r="U41" s="3">
        <f>+SUMIFS(DETALLE_GD_1[VALOR TOTAL POR ITEM GD],DETALLE_GD_1[CODIGO],PRODUCTOS[[#This Row],[CODIGO]])</f>
        <v>680304</v>
      </c>
      <c r="V41" s="3">
        <f>+IFERROR(PRODUCTOS[[#This Row],[PRECIO DE COMPRA]]/PRODUCTOS[[#This Row],[CANT. COMPRADA]],"")</f>
        <v>2061.5272727272727</v>
      </c>
      <c r="W41" s="3">
        <f>+IFERROR(PRODUCTOS[[#This Row],[PRECIO COMPRA UNITARIO]]*PRODUCTOS[[#This Row],[PPTO FALTANTE]],"")</f>
        <v>843576.96000000008</v>
      </c>
      <c r="X41" s="7">
        <f>+IFERROR(PRODUCTOS[[#This Row],[PROYECCION COMPRA]]/PRODUCTOS[[#This Row],[PPTO TOTAL]]-1,"")</f>
        <v>-0.52978879381846</v>
      </c>
      <c r="Y41" s="3">
        <f>+IFERROR((PRODUCTOS[[#This Row],[CANT X MODULO]]*704)-PRODUCTOS[[#This Row],[CANT. COMPRADA]],"")</f>
        <v>409.20000000000005</v>
      </c>
      <c r="Z41" s="17">
        <f>+IFERROR(PRODUCTOS[[#This Row],[CANT. COMPRADA]]/PRODUCTOS[[#This Row],[PPTO FALTANTE]],"")</f>
        <v>0.80645161290322576</v>
      </c>
      <c r="AA41" s="3">
        <f>+IFERROR(PRODUCTOS[[#This Row],[PROYECCION COMPRA]]-(PRODUCTOS[[#This Row],[PPTO FALTANTE]]*PRODUCTOS[[#This Row],[PPTO]]),"")</f>
        <v>-149551.44000000006</v>
      </c>
      <c r="AB41" s="3">
        <f>+_xlfn.XLOOKUP(PRODUCTOS[[#This Row],[CODIGO]],DETALLE_GD_1[CODIGO],DETALLE_GD_1[VALOR PPTO],"",0)</f>
        <v>2427</v>
      </c>
      <c r="AC41" s="3">
        <f>+AB41-PRODUCTOS[[#This Row],[PPTO_ACTUALIZADO]]</f>
        <v>0</v>
      </c>
    </row>
    <row r="42" spans="1:29" x14ac:dyDescent="0.25">
      <c r="A42">
        <v>704024</v>
      </c>
      <c r="B42" t="s">
        <v>325</v>
      </c>
      <c r="C42" t="s">
        <v>627</v>
      </c>
      <c r="D42" t="s">
        <v>240</v>
      </c>
      <c r="E42" t="s">
        <v>393</v>
      </c>
      <c r="F42" s="2">
        <v>363</v>
      </c>
      <c r="G42" s="6" t="s">
        <v>31</v>
      </c>
      <c r="H42" s="2">
        <v>363</v>
      </c>
      <c r="I42" t="b">
        <v>1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4.2</v>
      </c>
      <c r="M42" s="2">
        <f>+IFERROR(PRODUCTOS[[#This Row],[PPTO]]*PRODUCTOS[[#This Row],[CANT X MODULO]],"")</f>
        <v>1524.6000000000001</v>
      </c>
      <c r="N42" s="2">
        <f>+IFERROR(PRODUCTOS[[#This Row],[PPTO X MODULO]]*32,"")</f>
        <v>48787.200000000004</v>
      </c>
      <c r="O42" s="2">
        <f>+IFERROR(PRODUCTOS[[#This Row],[PPTO X TORRE]]*22,"")</f>
        <v>1073318.4000000001</v>
      </c>
      <c r="P42" s="3">
        <f>+IFERROR(PRODUCTOS[[#This Row],[CANT X MODULO]]*702,"")</f>
        <v>2948.4</v>
      </c>
      <c r="Q42" s="3">
        <f>+SUMIFS(DETALLE_GD_1[CANTIDAD SOLICITADA],DETALLE_GD_1[CODIGO],PRODUCTOS[[#This Row],[CODIGO]])</f>
        <v>1096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1096</v>
      </c>
      <c r="T42" s="3">
        <f>+IFERROR(PRODUCTOS[[#This Row],[CANTIDAD RECIBIDA]]/PRODUCTOS[[#This Row],[CANT X MODULO]],"")</f>
        <v>260.95238095238096</v>
      </c>
      <c r="U42" s="3">
        <f>+SUMIFS(DETALLE_GD_1[VALOR TOTAL POR ITEM GD],DETALLE_GD_1[CODIGO],PRODUCTOS[[#This Row],[CODIGO]])</f>
        <v>348453</v>
      </c>
      <c r="V42" s="3">
        <f>+IFERROR(PRODUCTOS[[#This Row],[PRECIO DE COMPRA]]/PRODUCTOS[[#This Row],[CANT. COMPRADA]],"")</f>
        <v>317.93156934306569</v>
      </c>
      <c r="W42" s="3">
        <f>+IFERROR(PRODUCTOS[[#This Row],[PRECIO COMPRA UNITARIO]]*PRODUCTOS[[#This Row],[PPTO FALTANTE]],"")</f>
        <v>591607.06423357665</v>
      </c>
      <c r="X42" s="7">
        <f>+IFERROR(PRODUCTOS[[#This Row],[PROYECCION COMPRA]]/PRODUCTOS[[#This Row],[PPTO TOTAL]]-1,"")</f>
        <v>-0.4488056254010212</v>
      </c>
      <c r="Y42" s="3">
        <f>+IFERROR((PRODUCTOS[[#This Row],[CANT X MODULO]]*704)-PRODUCTOS[[#This Row],[CANT. COMPRADA]],"")</f>
        <v>1860.8000000000002</v>
      </c>
      <c r="Z42" s="17">
        <f>+IFERROR(PRODUCTOS[[#This Row],[CANT. COMPRADA]]/PRODUCTOS[[#This Row],[PPTO FALTANTE]],"")</f>
        <v>0.58899398108340495</v>
      </c>
      <c r="AA42" s="3">
        <f>+IFERROR(PRODUCTOS[[#This Row],[PROYECCION COMPRA]]-(PRODUCTOS[[#This Row],[PPTO FALTANTE]]*PRODUCTOS[[#This Row],[PPTO]]),"")</f>
        <v>-83863.335766423377</v>
      </c>
      <c r="AB42" s="3">
        <f>+_xlfn.XLOOKUP(PRODUCTOS[[#This Row],[CODIGO]],DETALLE_GD_1[CODIGO],DETALLE_GD_1[VALOR PPTO],"",0)</f>
        <v>363</v>
      </c>
      <c r="AC42" s="3">
        <f>+AB42-PRODUCTOS[[#This Row],[PPTO_ACTUALIZADO]]</f>
        <v>0</v>
      </c>
    </row>
    <row r="43" spans="1:29" x14ac:dyDescent="0.25">
      <c r="A43">
        <v>1405040</v>
      </c>
      <c r="B43" t="s">
        <v>296</v>
      </c>
      <c r="C43" t="s">
        <v>596</v>
      </c>
      <c r="D43" t="s">
        <v>242</v>
      </c>
      <c r="E43" t="s">
        <v>397</v>
      </c>
      <c r="F43" s="2">
        <v>7568</v>
      </c>
      <c r="G43" s="6" t="s">
        <v>31</v>
      </c>
      <c r="H43" s="2">
        <v>7568</v>
      </c>
      <c r="I43" t="b">
        <v>1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0.52500000000000002</v>
      </c>
      <c r="M43" s="2">
        <f>+IFERROR(PRODUCTOS[[#This Row],[PPTO]]*PRODUCTOS[[#This Row],[CANT X MODULO]],"")</f>
        <v>3973.2000000000003</v>
      </c>
      <c r="N43" s="2">
        <f>+IFERROR(PRODUCTOS[[#This Row],[PPTO X MODULO]]*32,"")</f>
        <v>127142.40000000001</v>
      </c>
      <c r="O43" s="2">
        <f>+IFERROR(PRODUCTOS[[#This Row],[PPTO X TORRE]]*22,"")</f>
        <v>2797132.8000000003</v>
      </c>
      <c r="P43" s="3">
        <f>+IFERROR(PRODUCTOS[[#This Row],[CANT X MODULO]]*702,"")</f>
        <v>368.55</v>
      </c>
      <c r="Q43" s="3">
        <f>+SUMIFS(DETALLE_GD_1[CANTIDAD SOLICITADA],DETALLE_GD_1[CODIGO],PRODUCTOS[[#This Row],[CODIGO]])</f>
        <v>134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134</v>
      </c>
      <c r="T43" s="3">
        <f>+IFERROR(PRODUCTOS[[#This Row],[CANTIDAD RECIBIDA]]/PRODUCTOS[[#This Row],[CANT X MODULO]],"")</f>
        <v>255.23809523809524</v>
      </c>
      <c r="U43" s="3">
        <f>+SUMIFS(DETALLE_GD_1[VALOR TOTAL POR ITEM GD],DETALLE_GD_1[CODIGO],PRODUCTOS[[#This Row],[CODIGO]])</f>
        <v>1014899</v>
      </c>
      <c r="V43" s="3">
        <f>+IFERROR(PRODUCTOS[[#This Row],[PRECIO DE COMPRA]]/PRODUCTOS[[#This Row],[CANT. COMPRADA]],"")</f>
        <v>7573.873134328358</v>
      </c>
      <c r="W43" s="3">
        <f>+IFERROR(PRODUCTOS[[#This Row],[PRECIO COMPRA UNITARIO]]*PRODUCTOS[[#This Row],[PPTO FALTANTE]],"")</f>
        <v>1784404.5104477613</v>
      </c>
      <c r="X43" s="7">
        <f>+IFERROR(PRODUCTOS[[#This Row],[PROYECCION COMPRA]]/PRODUCTOS[[#This Row],[PPTO TOTAL]]-1,"")</f>
        <v>-0.36205942368994382</v>
      </c>
      <c r="Y43" s="3">
        <f>+IFERROR((PRODUCTOS[[#This Row],[CANT X MODULO]]*704)-PRODUCTOS[[#This Row],[CANT. COMPRADA]],"")</f>
        <v>235.60000000000002</v>
      </c>
      <c r="Z43" s="17">
        <f>+IFERROR(PRODUCTOS[[#This Row],[CANT. COMPRADA]]/PRODUCTOS[[#This Row],[PPTO FALTANTE]],"")</f>
        <v>0.56876061120543286</v>
      </c>
      <c r="AA43" s="3">
        <f>+IFERROR(PRODUCTOS[[#This Row],[PROYECCION COMPRA]]-(PRODUCTOS[[#This Row],[PPTO FALTANTE]]*PRODUCTOS[[#This Row],[PPTO]]),"")</f>
        <v>1383.7104477609973</v>
      </c>
      <c r="AB43" s="3">
        <f>+_xlfn.XLOOKUP(PRODUCTOS[[#This Row],[CODIGO]],DETALLE_GD_1[CODIGO],DETALLE_GD_1[VALOR PPTO],"",0)</f>
        <v>7568</v>
      </c>
      <c r="AC43" s="3">
        <f>+AB43-PRODUCTOS[[#This Row],[PPTO_ACTUALIZADO]]</f>
        <v>0</v>
      </c>
    </row>
    <row r="44" spans="1:29" x14ac:dyDescent="0.25">
      <c r="A44">
        <v>701040</v>
      </c>
      <c r="B44" t="s">
        <v>19</v>
      </c>
      <c r="C44" t="s">
        <v>554</v>
      </c>
      <c r="D44" t="s">
        <v>240</v>
      </c>
      <c r="E44" t="s">
        <v>393</v>
      </c>
      <c r="F44" s="2">
        <v>7835.7259539999995</v>
      </c>
      <c r="G44" s="6" t="s">
        <v>18</v>
      </c>
      <c r="H44" s="2">
        <v>7835.7259539999986</v>
      </c>
      <c r="I44" t="b">
        <v>1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4.2840000000000007</v>
      </c>
      <c r="M44" s="2">
        <f>+IFERROR(PRODUCTOS[[#This Row],[PPTO]]*PRODUCTOS[[#This Row],[CANT X MODULO]],"")</f>
        <v>33568.249986936004</v>
      </c>
      <c r="N44" s="2">
        <f>+IFERROR(PRODUCTOS[[#This Row],[PPTO X MODULO]]*32,"")</f>
        <v>1074183.9995819521</v>
      </c>
      <c r="O44" s="2">
        <f>+IFERROR(PRODUCTOS[[#This Row],[PPTO X TORRE]]*22,"")</f>
        <v>23632047.990802947</v>
      </c>
      <c r="P44" s="3">
        <f>+IFERROR(PRODUCTOS[[#This Row],[CANT X MODULO]]*702,"")</f>
        <v>3007.3680000000004</v>
      </c>
      <c r="Q44" s="3">
        <f>+SUMIFS(DETALLE_GD_1[CANTIDAD SOLICITADA],DETALLE_GD_1[CODIGO],PRODUCTOS[[#This Row],[CODIGO]])</f>
        <v>1055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1055</v>
      </c>
      <c r="T44" s="3">
        <f>+IFERROR(PRODUCTOS[[#This Row],[CANTIDAD RECIBIDA]]/PRODUCTOS[[#This Row],[CANT X MODULO]],"")</f>
        <v>246.26517273576093</v>
      </c>
      <c r="U44" s="3">
        <f>+SUMIFS(DETALLE_GD_1[VALOR TOTAL POR ITEM GD],DETALLE_GD_1[CODIGO],PRODUCTOS[[#This Row],[CODIGO]])</f>
        <v>8000165</v>
      </c>
      <c r="V44" s="3">
        <f>+IFERROR(PRODUCTOS[[#This Row],[PRECIO DE COMPRA]]/PRODUCTOS[[#This Row],[CANT. COMPRADA]],"")</f>
        <v>7583.0947867298582</v>
      </c>
      <c r="W44" s="3">
        <f>+IFERROR(PRODUCTOS[[#This Row],[PRECIO COMPRA UNITARIO]]*PRODUCTOS[[#This Row],[PPTO FALTANTE]],"")</f>
        <v>14869963.558710907</v>
      </c>
      <c r="X44" s="7">
        <f>+IFERROR(PRODUCTOS[[#This Row],[PROYECCION COMPRA]]/PRODUCTOS[[#This Row],[PPTO TOTAL]]-1,"")</f>
        <v>-0.37077126940085958</v>
      </c>
      <c r="Y44" s="3">
        <f>+IFERROR((PRODUCTOS[[#This Row],[CANT X MODULO]]*704)-PRODUCTOS[[#This Row],[CANT. COMPRADA]],"")</f>
        <v>1960.9360000000006</v>
      </c>
      <c r="Z44" s="17">
        <f>+IFERROR(PRODUCTOS[[#This Row],[CANT. COMPRADA]]/PRODUCTOS[[#This Row],[PPTO FALTANTE]],"")</f>
        <v>0.53800837967174842</v>
      </c>
      <c r="AA44" s="3">
        <f>+IFERROR(PRODUCTOS[[#This Row],[PROYECCION COMPRA]]-(PRODUCTOS[[#This Row],[PPTO FALTANTE]]*PRODUCTOS[[#This Row],[PPTO]]),"")</f>
        <v>-495393.55062204041</v>
      </c>
      <c r="AB44" s="3">
        <f>+_xlfn.XLOOKUP(PRODUCTOS[[#This Row],[CODIGO]],DETALLE_GD_1[CODIGO],DETALLE_GD_1[VALOR PPTO],"",0)</f>
        <v>7835.7259999999997</v>
      </c>
      <c r="AC44" s="3">
        <f>+AB44-PRODUCTOS[[#This Row],[PPTO_ACTUALIZADO]]</f>
        <v>4.6000001020729542E-5</v>
      </c>
    </row>
    <row r="45" spans="1:29" x14ac:dyDescent="0.25">
      <c r="A45">
        <v>410045</v>
      </c>
      <c r="B45" t="s">
        <v>110</v>
      </c>
      <c r="C45" t="s">
        <v>583</v>
      </c>
      <c r="D45" t="s">
        <v>240</v>
      </c>
      <c r="E45" t="s">
        <v>390</v>
      </c>
      <c r="F45" s="2">
        <v>368.00136099999997</v>
      </c>
      <c r="G45" s="6" t="s">
        <v>31</v>
      </c>
      <c r="H45" s="2">
        <v>368.00136099999992</v>
      </c>
      <c r="I45" t="b">
        <v>1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16.800000000000004</v>
      </c>
      <c r="M45" s="2">
        <f>+IFERROR(PRODUCTOS[[#This Row],[PPTO]]*PRODUCTOS[[#This Row],[CANT X MODULO]],"")</f>
        <v>6182.4228648000008</v>
      </c>
      <c r="N45" s="2">
        <f>+IFERROR(PRODUCTOS[[#This Row],[PPTO X MODULO]]*32,"")</f>
        <v>197837.53167360002</v>
      </c>
      <c r="O45" s="2">
        <f>+IFERROR(PRODUCTOS[[#This Row],[PPTO X TORRE]]*22,"")</f>
        <v>4352425.6968192002</v>
      </c>
      <c r="P45" s="3">
        <f>+IFERROR(PRODUCTOS[[#This Row],[CANT X MODULO]]*702,"")</f>
        <v>11793.600000000002</v>
      </c>
      <c r="Q45" s="3">
        <f>+SUMIFS(DETALLE_GD_1[CANTIDAD SOLICITADA],DETALLE_GD_1[CODIGO],PRODUCTOS[[#This Row],[CODIGO]])</f>
        <v>4045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4045</v>
      </c>
      <c r="T45" s="3">
        <f>+IFERROR(PRODUCTOS[[#This Row],[CANTIDAD RECIBIDA]]/PRODUCTOS[[#This Row],[CANT X MODULO]],"")</f>
        <v>240.77380952380946</v>
      </c>
      <c r="U45" s="3">
        <f>+SUMIFS(DETALLE_GD_1[VALOR TOTAL POR ITEM GD],DETALLE_GD_1[CODIGO],PRODUCTOS[[#This Row],[CODIGO]])</f>
        <v>1404842</v>
      </c>
      <c r="V45" s="3">
        <f>+IFERROR(PRODUCTOS[[#This Row],[PRECIO DE COMPRA]]/PRODUCTOS[[#This Row],[CANT. COMPRADA]],"")</f>
        <v>347.30333745364646</v>
      </c>
      <c r="W45" s="3">
        <f>+IFERROR(PRODUCTOS[[#This Row],[PRECIO COMPRA UNITARIO]]*PRODUCTOS[[#This Row],[PPTO FALTANTE]],"")</f>
        <v>2702784.0327317682</v>
      </c>
      <c r="X45" s="7">
        <f>+IFERROR(PRODUCTOS[[#This Row],[PROYECCION COMPRA]]/PRODUCTOS[[#This Row],[PPTO TOTAL]]-1,"")</f>
        <v>-0.379016617168906</v>
      </c>
      <c r="Y45" s="3">
        <f>+IFERROR((PRODUCTOS[[#This Row],[CANT X MODULO]]*704)-PRODUCTOS[[#This Row],[CANT. COMPRADA]],"")</f>
        <v>7782.2000000000025</v>
      </c>
      <c r="Z45" s="17">
        <f>+IFERROR(PRODUCTOS[[#This Row],[CANT. COMPRADA]]/PRODUCTOS[[#This Row],[PPTO FALTANTE]],"")</f>
        <v>0.51977589884608444</v>
      </c>
      <c r="AA45" s="3">
        <f>+IFERROR(PRODUCTOS[[#This Row],[PROYECCION COMPRA]]-(PRODUCTOS[[#This Row],[PPTO FALTANTE]]*PRODUCTOS[[#This Row],[PPTO]]),"")</f>
        <v>-161076.15884243231</v>
      </c>
      <c r="AB45" s="3">
        <f>+_xlfn.XLOOKUP(PRODUCTOS[[#This Row],[CODIGO]],DETALLE_GD_1[CODIGO],DETALLE_GD_1[VALOR PPTO],"",0)</f>
        <v>368.00139999999999</v>
      </c>
      <c r="AC45" s="3">
        <f>+AB45-PRODUCTOS[[#This Row],[PPTO_ACTUALIZADO]]</f>
        <v>3.9000000072064722E-5</v>
      </c>
    </row>
    <row r="46" spans="1:29" x14ac:dyDescent="0.25">
      <c r="A46">
        <v>1103088</v>
      </c>
      <c r="B46" t="s">
        <v>482</v>
      </c>
      <c r="C46" t="s">
        <v>639</v>
      </c>
      <c r="D46" t="s">
        <v>348</v>
      </c>
      <c r="E46" t="s">
        <v>348</v>
      </c>
      <c r="G46" s="6" t="s">
        <v>348</v>
      </c>
      <c r="H46" s="2">
        <v>3134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1.05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737.1</v>
      </c>
      <c r="Q46" s="3">
        <f>+SUMIFS(DETALLE_GD_1[CANTIDAD SOLICITADA],DETALLE_GD_1[CODIGO],PRODUCTOS[[#This Row],[CODIGO]])</f>
        <v>250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250</v>
      </c>
      <c r="T46" s="3">
        <f>+IFERROR(PRODUCTOS[[#This Row],[CANTIDAD RECIBIDA]]/PRODUCTOS[[#This Row],[CANT X MODULO]],"")</f>
        <v>238.09523809523807</v>
      </c>
      <c r="U46" s="3">
        <f>+SUMIFS(DETALLE_GD_1[VALOR TOTAL POR ITEM GD],DETALLE_GD_1[CODIGO],PRODUCTOS[[#This Row],[CODIGO]])</f>
        <v>783500</v>
      </c>
      <c r="V46" s="3">
        <f>+IFERROR(PRODUCTOS[[#This Row],[PRECIO DE COMPRA]]/PRODUCTOS[[#This Row],[CANT. COMPRADA]],"")</f>
        <v>3134</v>
      </c>
      <c r="W46" s="3">
        <f>+IFERROR(PRODUCTOS[[#This Row],[PRECIO COMPRA UNITARIO]]*PRODUCTOS[[#This Row],[PPTO FALTANTE]],"")</f>
        <v>1533152.8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489.20000000000005</v>
      </c>
      <c r="Z46" s="17">
        <f>+IFERROR(PRODUCTOS[[#This Row],[CANT. COMPRADA]]/PRODUCTOS[[#This Row],[PPTO FALTANTE]],"")</f>
        <v>0.51103843008994276</v>
      </c>
      <c r="AA46" s="3">
        <f>+IFERROR(PRODUCTOS[[#This Row],[PROYECCION COMPRA]]-(PRODUCTOS[[#This Row],[PPTO FALTANTE]]*PRODUCTOS[[#This Row],[PPTO]]),"")</f>
        <v>1533152.8</v>
      </c>
      <c r="AB46" s="3">
        <f>+_xlfn.XLOOKUP(PRODUCTOS[[#This Row],[CODIGO]],DETALLE_GD_1[CODIGO],DETALLE_GD_1[VALOR PPTO],"",0)</f>
        <v>3134</v>
      </c>
      <c r="AC46" s="3">
        <f>+AB46-PRODUCTOS[[#This Row],[PPTO_ACTUALIZADO]]</f>
        <v>0</v>
      </c>
    </row>
    <row r="47" spans="1:29" x14ac:dyDescent="0.25">
      <c r="A47">
        <v>1902003</v>
      </c>
      <c r="B47" t="s">
        <v>155</v>
      </c>
      <c r="C47">
        <v>0</v>
      </c>
      <c r="D47" t="s">
        <v>240</v>
      </c>
      <c r="E47" t="s">
        <v>395</v>
      </c>
      <c r="F47" s="2">
        <v>150703.97545999999</v>
      </c>
      <c r="G47" s="6" t="s">
        <v>47</v>
      </c>
      <c r="H47" s="2">
        <v>150703.97545999996</v>
      </c>
      <c r="I47" t="b">
        <v>1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0.41466600000000009</v>
      </c>
      <c r="M47" s="2">
        <f>+IFERROR(PRODUCTOS[[#This Row],[PPTO]]*PRODUCTOS[[#This Row],[CANT X MODULO]],"")</f>
        <v>62491.814688096369</v>
      </c>
      <c r="N47" s="2">
        <f>+IFERROR(PRODUCTOS[[#This Row],[PPTO X MODULO]]*32,"")</f>
        <v>1999738.0700190838</v>
      </c>
      <c r="O47" s="2">
        <f>+IFERROR(PRODUCTOS[[#This Row],[PPTO X TORRE]]*22,"")</f>
        <v>43994237.540419847</v>
      </c>
      <c r="P47" s="3">
        <f>+IFERROR(PRODUCTOS[[#This Row],[CANT X MODULO]]*702,"")</f>
        <v>291.09553200000005</v>
      </c>
      <c r="Q47" s="3">
        <f>+SUMIFS(DETALLE_GD_1[CANTIDAD SOLICITADA],DETALLE_GD_1[CODIGO],PRODUCTOS[[#This Row],[CODIGO]])</f>
        <v>93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93</v>
      </c>
      <c r="T47" s="3">
        <f>+IFERROR(PRODUCTOS[[#This Row],[CANTIDAD RECIBIDA]]/PRODUCTOS[[#This Row],[CANT X MODULO]],"")</f>
        <v>224.27688790496444</v>
      </c>
      <c r="U47" s="3">
        <f>+SUMIFS(DETALLE_GD_1[VALOR TOTAL POR ITEM GD],DETALLE_GD_1[CODIGO],PRODUCTOS[[#This Row],[CODIGO]])</f>
        <v>14018874</v>
      </c>
      <c r="V47" s="3">
        <f>+IFERROR(PRODUCTOS[[#This Row],[PRECIO DE COMPRA]]/PRODUCTOS[[#This Row],[CANT. COMPRADA]],"")</f>
        <v>150740.5806451613</v>
      </c>
      <c r="W47" s="3">
        <f>+IFERROR(PRODUCTOS[[#This Row],[PRECIO COMPRA UNITARIO]]*PRODUCTOS[[#This Row],[PPTO FALTANTE]],"")</f>
        <v>29986049.504119754</v>
      </c>
      <c r="X47" s="7">
        <f>+IFERROR(PRODUCTOS[[#This Row],[PROYECCION COMPRA]]/PRODUCTOS[[#This Row],[PPTO TOTAL]]-1,"")</f>
        <v>-0.3184096104275026</v>
      </c>
      <c r="Y47" s="3">
        <f>+IFERROR((PRODUCTOS[[#This Row],[CANT X MODULO]]*704)-PRODUCTOS[[#This Row],[CANT. COMPRADA]],"")</f>
        <v>198.92486400000007</v>
      </c>
      <c r="Z47" s="17">
        <f>+IFERROR(PRODUCTOS[[#This Row],[CANT. COMPRADA]]/PRODUCTOS[[#This Row],[PPTO FALTANTE]],"")</f>
        <v>0.46751320136632074</v>
      </c>
      <c r="AA47" s="3">
        <f>+IFERROR(PRODUCTOS[[#This Row],[PROYECCION COMPRA]]-(PRODUCTOS[[#This Row],[PPTO FALTANTE]]*PRODUCTOS[[#This Row],[PPTO]]),"")</f>
        <v>7281.6814799085259</v>
      </c>
      <c r="AB47" s="3">
        <f>+_xlfn.XLOOKUP(PRODUCTOS[[#This Row],[CODIGO]],DETALLE_GD_1[CODIGO],DETALLE_GD_1[VALOR PPTO],"",0)</f>
        <v>150703.9755</v>
      </c>
      <c r="AC47" s="3">
        <f>+AB47-PRODUCTOS[[#This Row],[PPTO_ACTUALIZADO]]</f>
        <v>4.0000042645260692E-5</v>
      </c>
    </row>
    <row r="48" spans="1:29" x14ac:dyDescent="0.25">
      <c r="A48" t="s">
        <v>341</v>
      </c>
      <c r="B48" t="s">
        <v>354</v>
      </c>
      <c r="C48">
        <v>0</v>
      </c>
      <c r="D48" t="s">
        <v>240</v>
      </c>
      <c r="E48" t="s">
        <v>395</v>
      </c>
      <c r="F48" s="2">
        <v>52900</v>
      </c>
      <c r="G48" s="6" t="s">
        <v>47</v>
      </c>
      <c r="H48" s="2">
        <v>58899.999999999993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8.9250000000000006E-3</v>
      </c>
      <c r="M48" s="2">
        <f>+IFERROR(PRODUCTOS[[#This Row],[PPTO]]*PRODUCTOS[[#This Row],[CANT X MODULO]],"")</f>
        <v>472.13250000000005</v>
      </c>
      <c r="N48" s="2">
        <f>+IFERROR(PRODUCTOS[[#This Row],[PPTO X MODULO]]*32,"")</f>
        <v>15108.240000000002</v>
      </c>
      <c r="O48" s="2">
        <f>+IFERROR(PRODUCTOS[[#This Row],[PPTO X TORRE]]*22,"")</f>
        <v>332381.28000000003</v>
      </c>
      <c r="P48" s="3">
        <f>+IFERROR(PRODUCTOS[[#This Row],[CANT X MODULO]]*702,"")</f>
        <v>6.2653500000000006</v>
      </c>
      <c r="Q48" s="3">
        <f>+SUMIFS(DETALLE_GD_1[CANTIDAD SOLICITADA],DETALLE_GD_1[CODIGO],PRODUCTOS[[#This Row],[CODIGO]])</f>
        <v>2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2</v>
      </c>
      <c r="T48" s="3">
        <f>+IFERROR(PRODUCTOS[[#This Row],[CANTIDAD RECIBIDA]]/PRODUCTOS[[#This Row],[CANT X MODULO]],"")</f>
        <v>224.08963585434171</v>
      </c>
      <c r="U48" s="3">
        <f>+SUMIFS(DETALLE_GD_1[VALOR TOTAL POR ITEM GD],DETALLE_GD_1[CODIGO],PRODUCTOS[[#This Row],[CODIGO]])</f>
        <v>117800</v>
      </c>
      <c r="V48" s="3">
        <f>+IFERROR(PRODUCTOS[[#This Row],[PRECIO DE COMPRA]]/PRODUCTOS[[#This Row],[CANT. COMPRADA]],"")</f>
        <v>58900</v>
      </c>
      <c r="W48" s="3">
        <f>+IFERROR(PRODUCTOS[[#This Row],[PRECIO COMPRA UNITARIO]]*PRODUCTOS[[#This Row],[PPTO FALTANTE]],"")</f>
        <v>252280.48000000004</v>
      </c>
      <c r="X48" s="7">
        <f>+IFERROR(PRODUCTOS[[#This Row],[PROYECCION COMPRA]]/PRODUCTOS[[#This Row],[PPTO TOTAL]]-1,"")</f>
        <v>-0.24099070802062017</v>
      </c>
      <c r="Y48" s="3">
        <f>+IFERROR((PRODUCTOS[[#This Row],[CANT X MODULO]]*704)-PRODUCTOS[[#This Row],[CANT. COMPRADA]],"")</f>
        <v>4.2832000000000008</v>
      </c>
      <c r="Z48" s="17">
        <f>+IFERROR(PRODUCTOS[[#This Row],[CANT. COMPRADA]]/PRODUCTOS[[#This Row],[PPTO FALTANTE]],"")</f>
        <v>0.46694060515502417</v>
      </c>
      <c r="AA48" s="3">
        <f>+IFERROR(PRODUCTOS[[#This Row],[PROYECCION COMPRA]]-(PRODUCTOS[[#This Row],[PPTO FALTANTE]]*PRODUCTOS[[#This Row],[PPTO]]),"")</f>
        <v>25699.200000000012</v>
      </c>
      <c r="AB48" s="3">
        <f>+_xlfn.XLOOKUP(PRODUCTOS[[#This Row],[CODIGO]],DETALLE_GD_1[CODIGO],DETALLE_GD_1[VALOR PPTO],"",0)</f>
        <v>58900</v>
      </c>
      <c r="AC48" s="3">
        <f>+AB48-PRODUCTOS[[#This Row],[PPTO_ACTUALIZADO]]</f>
        <v>0</v>
      </c>
    </row>
    <row r="49" spans="1:29" x14ac:dyDescent="0.25">
      <c r="A49">
        <v>408042</v>
      </c>
      <c r="B49" t="s">
        <v>144</v>
      </c>
      <c r="C49" t="s">
        <v>593</v>
      </c>
      <c r="D49" t="s">
        <v>240</v>
      </c>
      <c r="E49" t="s">
        <v>390</v>
      </c>
      <c r="F49" s="2">
        <v>35000</v>
      </c>
      <c r="G49" s="6" t="s">
        <v>36</v>
      </c>
      <c r="H49" s="2">
        <v>35000.000000000029</v>
      </c>
      <c r="I49" t="b">
        <v>1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0.95825624999999959</v>
      </c>
      <c r="M49" s="2">
        <f>+IFERROR(PRODUCTOS[[#This Row],[PPTO]]*PRODUCTOS[[#This Row],[CANT X MODULO]],"")</f>
        <v>33538.968749999985</v>
      </c>
      <c r="N49" s="2">
        <f>+IFERROR(PRODUCTOS[[#This Row],[PPTO X MODULO]]*32,"")</f>
        <v>1073246.9999999995</v>
      </c>
      <c r="O49" s="2">
        <f>+IFERROR(PRODUCTOS[[#This Row],[PPTO X TORRE]]*22,"")</f>
        <v>23611433.999999989</v>
      </c>
      <c r="P49" s="3">
        <f>+IFERROR(PRODUCTOS[[#This Row],[CANT X MODULO]]*702,"")</f>
        <v>672.69588749999969</v>
      </c>
      <c r="Q49" s="3">
        <f>+SUMIFS(DETALLE_GD_1[CANTIDAD SOLICITADA],DETALLE_GD_1[CODIGO],PRODUCTOS[[#This Row],[CODIGO]])</f>
        <v>198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198</v>
      </c>
      <c r="T49" s="3">
        <f>+IFERROR(PRODUCTOS[[#This Row],[CANTIDAD RECIBIDA]]/PRODUCTOS[[#This Row],[CANT X MODULO]],"")</f>
        <v>206.62531551450886</v>
      </c>
      <c r="U49" s="3">
        <f>+SUMIFS(DETALLE_GD_1[VALOR TOTAL POR ITEM GD],DETALLE_GD_1[CODIGO],PRODUCTOS[[#This Row],[CODIGO]])</f>
        <v>6930000</v>
      </c>
      <c r="V49" s="3">
        <f>+IFERROR(PRODUCTOS[[#This Row],[PRECIO DE COMPRA]]/PRODUCTOS[[#This Row],[CANT. COMPRADA]],"")</f>
        <v>35000</v>
      </c>
      <c r="W49" s="3">
        <f>+IFERROR(PRODUCTOS[[#This Row],[PRECIO COMPRA UNITARIO]]*PRODUCTOS[[#This Row],[PPTO FALTANTE]],"")</f>
        <v>16681433.999999991</v>
      </c>
      <c r="X49" s="7">
        <f>+IFERROR(PRODUCTOS[[#This Row],[PROYECCION COMPRA]]/PRODUCTOS[[#This Row],[PPTO TOTAL]]-1,"")</f>
        <v>-0.29350186862856364</v>
      </c>
      <c r="Y49" s="3">
        <f>+IFERROR((PRODUCTOS[[#This Row],[CANT X MODULO]]*704)-PRODUCTOS[[#This Row],[CANT. COMPRADA]],"")</f>
        <v>476.61239999999975</v>
      </c>
      <c r="Z49" s="17">
        <f>+IFERROR(PRODUCTOS[[#This Row],[CANT. COMPRADA]]/PRODUCTOS[[#This Row],[PPTO FALTANTE]],"")</f>
        <v>0.41543191070983487</v>
      </c>
      <c r="AA49" s="3">
        <f>+IFERROR(PRODUCTOS[[#This Row],[PROYECCION COMPRA]]-(PRODUCTOS[[#This Row],[PPTO FALTANTE]]*PRODUCTOS[[#This Row],[PPTO]]),"")</f>
        <v>0</v>
      </c>
      <c r="AB49" s="3">
        <f>+_xlfn.XLOOKUP(PRODUCTOS[[#This Row],[CODIGO]],DETALLE_GD_1[CODIGO],DETALLE_GD_1[VALOR PPTO],"",0)</f>
        <v>35000</v>
      </c>
      <c r="AC49" s="3">
        <f>+AB49-PRODUCTOS[[#This Row],[PPTO_ACTUALIZADO]]</f>
        <v>0</v>
      </c>
    </row>
    <row r="50" spans="1:29" x14ac:dyDescent="0.25">
      <c r="A50">
        <v>2302098</v>
      </c>
      <c r="B50" t="s">
        <v>24</v>
      </c>
      <c r="C50" t="s">
        <v>555</v>
      </c>
      <c r="D50" t="s">
        <v>242</v>
      </c>
      <c r="E50" t="s">
        <v>390</v>
      </c>
      <c r="F50" s="2">
        <v>21213</v>
      </c>
      <c r="G50" s="6" t="s">
        <v>25</v>
      </c>
      <c r="H50" s="2">
        <v>21212.999999999996</v>
      </c>
      <c r="I50" t="b">
        <v>1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>
        <f>+_xlfn.XLOOKUP(PRODUCTOS[[#This Row],[CODIGO]],BD_MODULO[Artículo],BD_MODULO[CUB_ACTUALIZADA],"",0)</f>
        <v>0.52500000000000002</v>
      </c>
      <c r="M50" s="2">
        <f>+IFERROR(PRODUCTOS[[#This Row],[PPTO]]*PRODUCTOS[[#This Row],[CANT X MODULO]],"")</f>
        <v>11136.825000000001</v>
      </c>
      <c r="N50" s="2">
        <f>+IFERROR(PRODUCTOS[[#This Row],[PPTO X MODULO]]*32,"")</f>
        <v>356378.4</v>
      </c>
      <c r="O50" s="2">
        <f>+IFERROR(PRODUCTOS[[#This Row],[PPTO X TORRE]]*22,"")</f>
        <v>7840324.8000000007</v>
      </c>
      <c r="P50" s="3">
        <f>+IFERROR(PRODUCTOS[[#This Row],[CANT X MODULO]]*702,"")</f>
        <v>368.55</v>
      </c>
      <c r="Q50" s="3">
        <f>+SUMIFS(DETALLE_GD_1[CANTIDAD SOLICITADA],DETALLE_GD_1[CODIGO],PRODUCTOS[[#This Row],[CODIGO]])</f>
        <v>105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105</v>
      </c>
      <c r="T50" s="3">
        <f>+IFERROR(PRODUCTOS[[#This Row],[CANTIDAD RECIBIDA]]/PRODUCTOS[[#This Row],[CANT X MODULO]],"")</f>
        <v>200</v>
      </c>
      <c r="U50" s="3">
        <f>+SUMIFS(DETALLE_GD_1[VALOR TOTAL POR ITEM GD],DETALLE_GD_1[CODIGO],PRODUCTOS[[#This Row],[CODIGO]])</f>
        <v>2227365</v>
      </c>
      <c r="V50" s="3">
        <f>+IFERROR(PRODUCTOS[[#This Row],[PRECIO DE COMPRA]]/PRODUCTOS[[#This Row],[CANT. COMPRADA]],"")</f>
        <v>21213</v>
      </c>
      <c r="W50" s="3">
        <f>+IFERROR(PRODUCTOS[[#This Row],[PRECIO COMPRA UNITARIO]]*PRODUCTOS[[#This Row],[PPTO FALTANTE]],"")</f>
        <v>5612959.8000000007</v>
      </c>
      <c r="X50" s="7">
        <f>+IFERROR(PRODUCTOS[[#This Row],[PROYECCION COMPRA]]/PRODUCTOS[[#This Row],[PPTO TOTAL]]-1,"")</f>
        <v>-0.28409090909090906</v>
      </c>
      <c r="Y50" s="3">
        <f>+IFERROR((PRODUCTOS[[#This Row],[CANT X MODULO]]*704)-PRODUCTOS[[#This Row],[CANT. COMPRADA]],"")</f>
        <v>264.60000000000002</v>
      </c>
      <c r="Z50" s="17">
        <f>+IFERROR(PRODUCTOS[[#This Row],[CANT. COMPRADA]]/PRODUCTOS[[#This Row],[PPTO FALTANTE]],"")</f>
        <v>0.3968253968253968</v>
      </c>
      <c r="AA50" s="3">
        <f>+IFERROR(PRODUCTOS[[#This Row],[PROYECCION COMPRA]]-(PRODUCTOS[[#This Row],[PPTO FALTANTE]]*PRODUCTOS[[#This Row],[PPTO]]),"")</f>
        <v>0</v>
      </c>
      <c r="AB50" s="3">
        <f>+_xlfn.XLOOKUP(PRODUCTOS[[#This Row],[CODIGO]],DETALLE_GD_1[CODIGO],DETALLE_GD_1[VALOR PPTO],"",0)</f>
        <v>21213</v>
      </c>
      <c r="AC50" s="3">
        <f>+AB50-PRODUCTOS[[#This Row],[PPTO_ACTUALIZADO]]</f>
        <v>0</v>
      </c>
    </row>
    <row r="51" spans="1:29" x14ac:dyDescent="0.25">
      <c r="A51">
        <v>302248</v>
      </c>
      <c r="B51" t="s">
        <v>279</v>
      </c>
      <c r="C51">
        <v>0</v>
      </c>
      <c r="D51" t="s">
        <v>240</v>
      </c>
      <c r="E51" t="s">
        <v>394</v>
      </c>
      <c r="F51" s="2">
        <v>2342.1751370000002</v>
      </c>
      <c r="G51" s="6" t="s">
        <v>20</v>
      </c>
      <c r="H51" s="2">
        <v>2342.1751370000002</v>
      </c>
      <c r="I51" t="b">
        <v>1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8.9250000000000007</v>
      </c>
      <c r="M51" s="2">
        <f>+IFERROR(PRODUCTOS[[#This Row],[PPTO]]*PRODUCTOS[[#This Row],[CANT X MODULO]],"")</f>
        <v>20903.913097725002</v>
      </c>
      <c r="N51" s="2">
        <f>+IFERROR(PRODUCTOS[[#This Row],[PPTO X MODULO]]*32,"")</f>
        <v>668925.21912720008</v>
      </c>
      <c r="O51" s="2">
        <f>+IFERROR(PRODUCTOS[[#This Row],[PPTO X TORRE]]*22,"")</f>
        <v>14716354.820798401</v>
      </c>
      <c r="P51" s="3">
        <f>+IFERROR(PRODUCTOS[[#This Row],[CANT X MODULO]]*702,"")</f>
        <v>6265.35</v>
      </c>
      <c r="Q51" s="3">
        <f>+SUMIFS(DETALLE_GD_1[CANTIDAD SOLICITADA],DETALLE_GD_1[CODIGO],PRODUCTOS[[#This Row],[CODIGO]])</f>
        <v>1728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1728</v>
      </c>
      <c r="T51" s="3">
        <f>+IFERROR(PRODUCTOS[[#This Row],[CANTIDAD RECIBIDA]]/PRODUCTOS[[#This Row],[CANT X MODULO]],"")</f>
        <v>193.61344537815125</v>
      </c>
      <c r="U51" s="3">
        <f>+SUMIFS(DETALLE_GD_1[VALOR TOTAL POR ITEM GD],DETALLE_GD_1[CODIGO],PRODUCTOS[[#This Row],[CODIGO]])</f>
        <v>4086732</v>
      </c>
      <c r="V51" s="3">
        <f>+IFERROR(PRODUCTOS[[#This Row],[PRECIO DE COMPRA]]/PRODUCTOS[[#This Row],[CANT. COMPRADA]],"")</f>
        <v>2365.0069444444443</v>
      </c>
      <c r="W51" s="3">
        <f>+IFERROR(PRODUCTOS[[#This Row],[PRECIO COMPRA UNITARIO]]*PRODUCTOS[[#This Row],[PPTO FALTANTE]],"")</f>
        <v>10773079.633333335</v>
      </c>
      <c r="X51" s="7">
        <f>+IFERROR(PRODUCTOS[[#This Row],[PROYECCION COMPRA]]/PRODUCTOS[[#This Row],[PPTO TOTAL]]-1,"")</f>
        <v>-0.26795189674905739</v>
      </c>
      <c r="Y51" s="3">
        <f>+IFERROR((PRODUCTOS[[#This Row],[CANT X MODULO]]*704)-PRODUCTOS[[#This Row],[CANT. COMPRADA]],"")</f>
        <v>4555.2000000000007</v>
      </c>
      <c r="Z51" s="17">
        <f>+IFERROR(PRODUCTOS[[#This Row],[CANT. COMPRADA]]/PRODUCTOS[[#This Row],[PPTO FALTANTE]],"")</f>
        <v>0.37934668071654365</v>
      </c>
      <c r="AA51" s="3">
        <f>+IFERROR(PRODUCTOS[[#This Row],[PROYECCION COMPRA]]-(PRODUCTOS[[#This Row],[PPTO FALTANTE]]*PRODUCTOS[[#This Row],[PPTO]]),"")</f>
        <v>104003.449270932</v>
      </c>
      <c r="AB51" s="3">
        <f>+_xlfn.XLOOKUP(PRODUCTOS[[#This Row],[CODIGO]],DETALLE_GD_1[CODIGO],DETALLE_GD_1[VALOR PPTO],"",0)</f>
        <v>2342.1750999999999</v>
      </c>
      <c r="AC51" s="3">
        <f>+AB51-PRODUCTOS[[#This Row],[PPTO_ACTUALIZADO]]</f>
        <v>-3.7000000247644493E-5</v>
      </c>
    </row>
    <row r="52" spans="1:29" x14ac:dyDescent="0.25">
      <c r="A52">
        <v>1801735</v>
      </c>
      <c r="B52" t="s">
        <v>73</v>
      </c>
      <c r="C52" t="s">
        <v>572</v>
      </c>
      <c r="D52" t="s">
        <v>242</v>
      </c>
      <c r="E52">
        <v>0</v>
      </c>
      <c r="F52" s="2">
        <v>3908.4932250000002</v>
      </c>
      <c r="G52" s="6" t="s">
        <v>31</v>
      </c>
      <c r="H52" s="2">
        <v>3495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0.52500000000000002</v>
      </c>
      <c r="M52" s="2">
        <f>+IFERROR(PRODUCTOS[[#This Row],[PPTO]]*PRODUCTOS[[#This Row],[CANT X MODULO]],"")</f>
        <v>2051.9589431250001</v>
      </c>
      <c r="N52" s="2">
        <f>+IFERROR(PRODUCTOS[[#This Row],[PPTO X MODULO]]*32,"")</f>
        <v>65662.686180000004</v>
      </c>
      <c r="O52" s="2">
        <f>+IFERROR(PRODUCTOS[[#This Row],[PPTO X TORRE]]*22,"")</f>
        <v>1444579.0959600001</v>
      </c>
      <c r="P52" s="3">
        <f>+IFERROR(PRODUCTOS[[#This Row],[CANT X MODULO]]*702,"")</f>
        <v>368.55</v>
      </c>
      <c r="Q52" s="3">
        <f>+SUMIFS(DETALLE_GD_1[CANTIDAD SOLICITADA],DETALLE_GD_1[CODIGO],PRODUCTOS[[#This Row],[CODIGO]])</f>
        <v>100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100</v>
      </c>
      <c r="T52" s="3">
        <f>+IFERROR(PRODUCTOS[[#This Row],[CANTIDAD RECIBIDA]]/PRODUCTOS[[#This Row],[CANT X MODULO]],"")</f>
        <v>190.47619047619048</v>
      </c>
      <c r="U52" s="3">
        <f>+SUMIFS(DETALLE_GD_1[VALOR TOTAL POR ITEM GD],DETALLE_GD_1[CODIGO],PRODUCTOS[[#This Row],[CODIGO]])</f>
        <v>381570</v>
      </c>
      <c r="V52" s="3">
        <f>+IFERROR(PRODUCTOS[[#This Row],[PRECIO DE COMPRA]]/PRODUCTOS[[#This Row],[CANT. COMPRADA]],"")</f>
        <v>3815.7</v>
      </c>
      <c r="W52" s="3">
        <f>+IFERROR(PRODUCTOS[[#This Row],[PRECIO COMPRA UNITARIO]]*PRODUCTOS[[#This Row],[PPTO FALTANTE]],"")</f>
        <v>1028712.7200000001</v>
      </c>
      <c r="X52" s="7">
        <f>+IFERROR(PRODUCTOS[[#This Row],[PROYECCION COMPRA]]/PRODUCTOS[[#This Row],[PPTO TOTAL]]-1,"")</f>
        <v>-0.28788065473398983</v>
      </c>
      <c r="Y52" s="3">
        <f>+IFERROR((PRODUCTOS[[#This Row],[CANT X MODULO]]*704)-PRODUCTOS[[#This Row],[CANT. COMPRADA]],"")</f>
        <v>269.60000000000002</v>
      </c>
      <c r="Z52" s="17">
        <f>+IFERROR(PRODUCTOS[[#This Row],[CANT. COMPRADA]]/PRODUCTOS[[#This Row],[PPTO FALTANTE]],"")</f>
        <v>0.37091988130563797</v>
      </c>
      <c r="AA52" s="3">
        <f>+IFERROR(PRODUCTOS[[#This Row],[PROYECCION COMPRA]]-(PRODUCTOS[[#This Row],[PPTO FALTANTE]]*PRODUCTOS[[#This Row],[PPTO]]),"")</f>
        <v>-25017.053459999966</v>
      </c>
      <c r="AB52" s="3">
        <f>+_xlfn.XLOOKUP(PRODUCTOS[[#This Row],[CODIGO]],DETALLE_GD_1[CODIGO],DETALLE_GD_1[VALOR PPTO],"",0)</f>
        <v>3495</v>
      </c>
      <c r="AC52" s="3">
        <f>+AB52-PRODUCTOS[[#This Row],[PPTO_ACTUALIZADO]]</f>
        <v>0</v>
      </c>
    </row>
    <row r="53" spans="1:29" x14ac:dyDescent="0.25">
      <c r="A53">
        <v>1103086</v>
      </c>
      <c r="B53" t="s">
        <v>480</v>
      </c>
      <c r="C53" t="s">
        <v>639</v>
      </c>
      <c r="D53" t="s">
        <v>348</v>
      </c>
      <c r="E53" t="s">
        <v>348</v>
      </c>
      <c r="G53" s="6" t="s">
        <v>137</v>
      </c>
      <c r="H53" s="2">
        <v>10466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0.52500000000000002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368.55</v>
      </c>
      <c r="Q53" s="3">
        <f>+SUMIFS(DETALLE_GD_1[CANTIDAD SOLICITADA],DETALLE_GD_1[CODIGO],PRODUCTOS[[#This Row],[CODIGO]])</f>
        <v>100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100</v>
      </c>
      <c r="T53" s="3">
        <f>+IFERROR(PRODUCTOS[[#This Row],[CANTIDAD RECIBIDA]]/PRODUCTOS[[#This Row],[CANT X MODULO]],"")</f>
        <v>190.47619047619048</v>
      </c>
      <c r="U53" s="3">
        <f>+SUMIFS(DETALLE_GD_1[VALOR TOTAL POR ITEM GD],DETALLE_GD_1[CODIGO],PRODUCTOS[[#This Row],[CODIGO]])</f>
        <v>1046582</v>
      </c>
      <c r="V53" s="3">
        <f>+IFERROR(PRODUCTOS[[#This Row],[PRECIO DE COMPRA]]/PRODUCTOS[[#This Row],[CANT. COMPRADA]],"")</f>
        <v>10465.82</v>
      </c>
      <c r="W53" s="3">
        <f>+IFERROR(PRODUCTOS[[#This Row],[PRECIO COMPRA UNITARIO]]*PRODUCTOS[[#This Row],[PPTO FALTANTE]],"")</f>
        <v>2821585.0720000002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269.60000000000002</v>
      </c>
      <c r="Z53" s="17">
        <f>+IFERROR(PRODUCTOS[[#This Row],[CANT. COMPRADA]]/PRODUCTOS[[#This Row],[PPTO FALTANTE]],"")</f>
        <v>0.37091988130563797</v>
      </c>
      <c r="AA53" s="3">
        <f>+IFERROR(PRODUCTOS[[#This Row],[PROYECCION COMPRA]]-(PRODUCTOS[[#This Row],[PPTO FALTANTE]]*PRODUCTOS[[#This Row],[PPTO]]),"")</f>
        <v>2821585.0720000002</v>
      </c>
      <c r="AB53" s="3">
        <f>+_xlfn.XLOOKUP(PRODUCTOS[[#This Row],[CODIGO]],DETALLE_GD_1[CODIGO],DETALLE_GD_1[VALOR PPTO],"",0)</f>
        <v>10466</v>
      </c>
      <c r="AC53" s="3">
        <f>+AB53-PRODUCTOS[[#This Row],[PPTO_ACTUALIZADO]]</f>
        <v>0</v>
      </c>
    </row>
    <row r="54" spans="1:29" x14ac:dyDescent="0.25">
      <c r="A54">
        <v>701084</v>
      </c>
      <c r="B54" t="s">
        <v>38</v>
      </c>
      <c r="C54" t="s">
        <v>557</v>
      </c>
      <c r="D54" t="s">
        <v>240</v>
      </c>
      <c r="E54" t="s">
        <v>393</v>
      </c>
      <c r="F54" s="2">
        <v>38182.916666999998</v>
      </c>
      <c r="G54" s="6" t="s">
        <v>18</v>
      </c>
      <c r="H54" s="2">
        <v>38182.916666999998</v>
      </c>
      <c r="I54" t="b">
        <v>1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0.69825000000000004</v>
      </c>
      <c r="M54" s="2">
        <f>+IFERROR(PRODUCTOS[[#This Row],[PPTO]]*PRODUCTOS[[#This Row],[CANT X MODULO]],"")</f>
        <v>26661.22156273275</v>
      </c>
      <c r="N54" s="2">
        <f>+IFERROR(PRODUCTOS[[#This Row],[PPTO X MODULO]]*32,"")</f>
        <v>853159.09000744799</v>
      </c>
      <c r="O54" s="2">
        <f>+IFERROR(PRODUCTOS[[#This Row],[PPTO X TORRE]]*22,"")</f>
        <v>18769499.980163857</v>
      </c>
      <c r="P54" s="3">
        <f>+IFERROR(PRODUCTOS[[#This Row],[CANT X MODULO]]*702,"")</f>
        <v>490.17150000000004</v>
      </c>
      <c r="Q54" s="3">
        <f>+SUMIFS(DETALLE_GD_1[CANTIDAD SOLICITADA],DETALLE_GD_1[CODIGO],PRODUCTOS[[#This Row],[CODIGO]])</f>
        <v>132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132</v>
      </c>
      <c r="T54" s="3">
        <f>+IFERROR(PRODUCTOS[[#This Row],[CANTIDAD RECIBIDA]]/PRODUCTOS[[#This Row],[CANT X MODULO]],"")</f>
        <v>189.04403866809881</v>
      </c>
      <c r="U54" s="3">
        <f>+SUMIFS(DETALLE_GD_1[VALOR TOTAL POR ITEM GD],DETALLE_GD_1[CODIGO],PRODUCTOS[[#This Row],[CODIGO]])</f>
        <v>5209903</v>
      </c>
      <c r="V54" s="3">
        <f>+IFERROR(PRODUCTOS[[#This Row],[PRECIO DE COMPRA]]/PRODUCTOS[[#This Row],[CANT. COMPRADA]],"")</f>
        <v>39468.96212121212</v>
      </c>
      <c r="W54" s="3">
        <f>+IFERROR(PRODUCTOS[[#This Row],[PRECIO COMPRA UNITARIO]]*PRODUCTOS[[#This Row],[PPTO FALTANTE]],"")</f>
        <v>14191775.772000002</v>
      </c>
      <c r="X54" s="7">
        <f>+IFERROR(PRODUCTOS[[#This Row],[PROYECCION COMPRA]]/PRODUCTOS[[#This Row],[PPTO TOTAL]]-1,"")</f>
        <v>-0.24389164405027974</v>
      </c>
      <c r="Y54" s="3">
        <f>+IFERROR((PRODUCTOS[[#This Row],[CANT X MODULO]]*704)-PRODUCTOS[[#This Row],[CANT. COMPRADA]],"")</f>
        <v>359.56800000000004</v>
      </c>
      <c r="Z54" s="17">
        <f>+IFERROR(PRODUCTOS[[#This Row],[CANT. COMPRADA]]/PRODUCTOS[[#This Row],[PPTO FALTANTE]],"")</f>
        <v>0.36710719530102787</v>
      </c>
      <c r="AA54" s="3">
        <f>+IFERROR(PRODUCTOS[[#This Row],[PROYECCION COMPRA]]-(PRODUCTOS[[#This Row],[PPTO FALTANTE]]*PRODUCTOS[[#This Row],[PPTO]]),"")</f>
        <v>462420.79188014567</v>
      </c>
      <c r="AB54" s="3">
        <f>+_xlfn.XLOOKUP(PRODUCTOS[[#This Row],[CODIGO]],DETALLE_GD_1[CODIGO],DETALLE_GD_1[VALOR PPTO],"",0)</f>
        <v>38182.916700000002</v>
      </c>
      <c r="AC54" s="3">
        <f>+AB54-PRODUCTOS[[#This Row],[PPTO_ACTUALIZADO]]</f>
        <v>3.300000389572233E-5</v>
      </c>
    </row>
    <row r="55" spans="1:29" x14ac:dyDescent="0.25">
      <c r="A55">
        <v>704046</v>
      </c>
      <c r="B55" t="s">
        <v>253</v>
      </c>
      <c r="C55">
        <v>0</v>
      </c>
      <c r="D55" t="s">
        <v>242</v>
      </c>
      <c r="E55" t="s">
        <v>399</v>
      </c>
      <c r="F55" s="2">
        <v>9076.0621969999993</v>
      </c>
      <c r="G55" s="6" t="s">
        <v>47</v>
      </c>
      <c r="H55" s="2">
        <v>9076.0621970000011</v>
      </c>
      <c r="I55" t="b">
        <v>1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0.42</v>
      </c>
      <c r="M55" s="2">
        <f>+IFERROR(PRODUCTOS[[#This Row],[PPTO]]*PRODUCTOS[[#This Row],[CANT X MODULO]],"")</f>
        <v>3811.9461227399997</v>
      </c>
      <c r="N55" s="2">
        <f>+IFERROR(PRODUCTOS[[#This Row],[PPTO X MODULO]]*32,"")</f>
        <v>121982.27592767999</v>
      </c>
      <c r="O55" s="2">
        <f>+IFERROR(PRODUCTOS[[#This Row],[PPTO X TORRE]]*22,"")</f>
        <v>2683610.0704089599</v>
      </c>
      <c r="P55" s="3">
        <f>+IFERROR(PRODUCTOS[[#This Row],[CANT X MODULO]]*702,"")</f>
        <v>294.83999999999997</v>
      </c>
      <c r="Q55" s="3">
        <f>+SUMIFS(DETALLE_GD_1[CANTIDAD SOLICITADA],DETALLE_GD_1[CODIGO],PRODUCTOS[[#This Row],[CODIGO]])</f>
        <v>79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79</v>
      </c>
      <c r="T55" s="3">
        <f>+IFERROR(PRODUCTOS[[#This Row],[CANTIDAD RECIBIDA]]/PRODUCTOS[[#This Row],[CANT X MODULO]],"")</f>
        <v>188.0952380952381</v>
      </c>
      <c r="U55" s="3">
        <f>+SUMIFS(DETALLE_GD_1[VALOR TOTAL POR ITEM GD],DETALLE_GD_1[CODIGO],PRODUCTOS[[#This Row],[CODIGO]])</f>
        <v>715665</v>
      </c>
      <c r="V55" s="3">
        <f>+IFERROR(PRODUCTOS[[#This Row],[PRECIO DE COMPRA]]/PRODUCTOS[[#This Row],[CANT. COMPRADA]],"")</f>
        <v>9059.0506329113923</v>
      </c>
      <c r="W55" s="3">
        <f>+IFERROR(PRODUCTOS[[#This Row],[PRECIO COMPRA UNITARIO]]*PRODUCTOS[[#This Row],[PPTO FALTANTE]],"")</f>
        <v>1962915.0911392407</v>
      </c>
      <c r="X55" s="7">
        <f>+IFERROR(PRODUCTOS[[#This Row],[PROYECCION COMPRA]]/PRODUCTOS[[#This Row],[PPTO TOTAL]]-1,"")</f>
        <v>-0.2685542833575264</v>
      </c>
      <c r="Y55" s="3">
        <f>+IFERROR((PRODUCTOS[[#This Row],[CANT X MODULO]]*704)-PRODUCTOS[[#This Row],[CANT. COMPRADA]],"")</f>
        <v>216.68</v>
      </c>
      <c r="Z55" s="17">
        <f>+IFERROR(PRODUCTOS[[#This Row],[CANT. COMPRADA]]/PRODUCTOS[[#This Row],[PPTO FALTANTE]],"")</f>
        <v>0.36459294812626913</v>
      </c>
      <c r="AA55" s="3">
        <f>+IFERROR(PRODUCTOS[[#This Row],[PROYECCION COMPRA]]-(PRODUCTOS[[#This Row],[PPTO FALTANTE]]*PRODUCTOS[[#This Row],[PPTO]]),"")</f>
        <v>-3686.0657067191787</v>
      </c>
      <c r="AB55" s="3">
        <f>+_xlfn.XLOOKUP(PRODUCTOS[[#This Row],[CODIGO]],DETALLE_GD_1[CODIGO],DETALLE_GD_1[VALOR PPTO],"",0)</f>
        <v>9076.0622000000003</v>
      </c>
      <c r="AC55" s="3">
        <f>+AB55-PRODUCTOS[[#This Row],[PPTO_ACTUALIZADO]]</f>
        <v>2.9999991966178641E-6</v>
      </c>
    </row>
    <row r="56" spans="1:29" x14ac:dyDescent="0.25">
      <c r="A56">
        <v>412301</v>
      </c>
      <c r="B56" t="s">
        <v>320</v>
      </c>
      <c r="C56">
        <v>0</v>
      </c>
      <c r="D56" t="s">
        <v>240</v>
      </c>
      <c r="E56" t="s">
        <v>390</v>
      </c>
      <c r="F56" s="2">
        <v>388.75977</v>
      </c>
      <c r="G56" s="6" t="s">
        <v>31</v>
      </c>
      <c r="H56" s="2">
        <v>388.75977</v>
      </c>
      <c r="I56" t="b">
        <v>1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21</v>
      </c>
      <c r="M56" s="2">
        <f>+IFERROR(PRODUCTOS[[#This Row],[PPTO]]*PRODUCTOS[[#This Row],[CANT X MODULO]],"")</f>
        <v>8163.9551700000002</v>
      </c>
      <c r="N56" s="2">
        <f>+IFERROR(PRODUCTOS[[#This Row],[PPTO X MODULO]]*32,"")</f>
        <v>261246.56544000001</v>
      </c>
      <c r="O56" s="2">
        <f>+IFERROR(PRODUCTOS[[#This Row],[PPTO X TORRE]]*22,"")</f>
        <v>5747424.4396799998</v>
      </c>
      <c r="P56" s="3">
        <f>+IFERROR(PRODUCTOS[[#This Row],[CANT X MODULO]]*702,"")</f>
        <v>14742</v>
      </c>
      <c r="Q56" s="3">
        <f>+SUMIFS(DETALLE_GD_1[CANTIDAD SOLICITADA],DETALLE_GD_1[CODIGO],PRODUCTOS[[#This Row],[CODIGO]])</f>
        <v>3750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3750</v>
      </c>
      <c r="T56" s="3">
        <f>+IFERROR(PRODUCTOS[[#This Row],[CANTIDAD RECIBIDA]]/PRODUCTOS[[#This Row],[CANT X MODULO]],"")</f>
        <v>178.57142857142858</v>
      </c>
      <c r="U56" s="3">
        <f>+SUMIFS(DETALLE_GD_1[VALOR TOTAL POR ITEM GD],DETALLE_GD_1[CODIGO],PRODUCTOS[[#This Row],[CODIGO]])</f>
        <v>1457850</v>
      </c>
      <c r="V56" s="3">
        <f>+IFERROR(PRODUCTOS[[#This Row],[PRECIO DE COMPRA]]/PRODUCTOS[[#This Row],[CANT. COMPRADA]],"")</f>
        <v>388.76</v>
      </c>
      <c r="W56" s="3">
        <f>+IFERROR(PRODUCTOS[[#This Row],[PRECIO COMPRA UNITARIO]]*PRODUCTOS[[#This Row],[PPTO FALTANTE]],"")</f>
        <v>4289577.84</v>
      </c>
      <c r="X56" s="7">
        <f>+IFERROR(PRODUCTOS[[#This Row],[PROYECCION COMPRA]]/PRODUCTOS[[#This Row],[PPTO TOTAL]]-1,"")</f>
        <v>-0.25365215584481327</v>
      </c>
      <c r="Y56" s="3">
        <f>+IFERROR((PRODUCTOS[[#This Row],[CANT X MODULO]]*704)-PRODUCTOS[[#This Row],[CANT. COMPRADA]],"")</f>
        <v>11034</v>
      </c>
      <c r="Z56" s="17">
        <f>+IFERROR(PRODUCTOS[[#This Row],[CANT. COMPRADA]]/PRODUCTOS[[#This Row],[PPTO FALTANTE]],"")</f>
        <v>0.33985861881457313</v>
      </c>
      <c r="AA56" s="3">
        <f>+IFERROR(PRODUCTOS[[#This Row],[PROYECCION COMPRA]]-(PRODUCTOS[[#This Row],[PPTO FALTANTE]]*PRODUCTOS[[#This Row],[PPTO]]),"")</f>
        <v>2.5378200002014637</v>
      </c>
      <c r="AB56" s="3">
        <f>+_xlfn.XLOOKUP(PRODUCTOS[[#This Row],[CODIGO]],DETALLE_GD_1[CODIGO],DETALLE_GD_1[VALOR PPTO],"",0)</f>
        <v>388.75979999999998</v>
      </c>
      <c r="AC56" s="3">
        <f>+AB56-PRODUCTOS[[#This Row],[PPTO_ACTUALIZADO]]</f>
        <v>2.99999999811007E-5</v>
      </c>
    </row>
    <row r="57" spans="1:29" x14ac:dyDescent="0.25">
      <c r="A57">
        <v>810007</v>
      </c>
      <c r="B57" t="s">
        <v>235</v>
      </c>
      <c r="C57">
        <v>0</v>
      </c>
      <c r="D57" t="s">
        <v>242</v>
      </c>
      <c r="E57" t="s">
        <v>393</v>
      </c>
      <c r="F57" s="2">
        <v>3274.7246380000001</v>
      </c>
      <c r="G57" s="6" t="s">
        <v>137</v>
      </c>
      <c r="H57" s="2">
        <v>3274.7246380000001</v>
      </c>
      <c r="I57" t="b">
        <v>1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1.05</v>
      </c>
      <c r="M57" s="2">
        <f>+IFERROR(PRODUCTOS[[#This Row],[PPTO]]*PRODUCTOS[[#This Row],[CANT X MODULO]],"")</f>
        <v>3438.4608699000005</v>
      </c>
      <c r="N57" s="2">
        <f>+IFERROR(PRODUCTOS[[#This Row],[PPTO X MODULO]]*32,"")</f>
        <v>110030.74783680002</v>
      </c>
      <c r="O57" s="2">
        <f>+IFERROR(PRODUCTOS[[#This Row],[PPTO X TORRE]]*22,"")</f>
        <v>2420676.4524096004</v>
      </c>
      <c r="P57" s="3">
        <f>+IFERROR(PRODUCTOS[[#This Row],[CANT X MODULO]]*702,"")</f>
        <v>737.1</v>
      </c>
      <c r="Q57" s="3">
        <f>+SUMIFS(DETALLE_GD_1[CANTIDAD SOLICITADA],DETALLE_GD_1[CODIGO],PRODUCTOS[[#This Row],[CODIGO]])</f>
        <v>169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169</v>
      </c>
      <c r="T57" s="3">
        <f>+IFERROR(PRODUCTOS[[#This Row],[CANTIDAD RECIBIDA]]/PRODUCTOS[[#This Row],[CANT X MODULO]],"")</f>
        <v>160.95238095238093</v>
      </c>
      <c r="U57" s="3">
        <f>+SUMIFS(DETALLE_GD_1[VALOR TOTAL POR ITEM GD],DETALLE_GD_1[CODIGO],PRODUCTOS[[#This Row],[CODIGO]])</f>
        <v>566958</v>
      </c>
      <c r="V57" s="3">
        <f>+IFERROR(PRODUCTOS[[#This Row],[PRECIO DE COMPRA]]/PRODUCTOS[[#This Row],[CANT. COMPRADA]],"")</f>
        <v>3354.7810650887573</v>
      </c>
      <c r="W57" s="3">
        <f>+IFERROR(PRODUCTOS[[#This Row],[PRECIO COMPRA UNITARIO]]*PRODUCTOS[[#This Row],[PPTO FALTANTE]],"")</f>
        <v>1912896.1633136095</v>
      </c>
      <c r="X57" s="7">
        <f>+IFERROR(PRODUCTOS[[#This Row],[PROYECCION COMPRA]]/PRODUCTOS[[#This Row],[PPTO TOTAL]]-1,"")</f>
        <v>-0.20976793019593098</v>
      </c>
      <c r="Y57" s="3">
        <f>+IFERROR((PRODUCTOS[[#This Row],[CANT X MODULO]]*704)-PRODUCTOS[[#This Row],[CANT. COMPRADA]],"")</f>
        <v>570.20000000000005</v>
      </c>
      <c r="Z57" s="17">
        <f>+IFERROR(PRODUCTOS[[#This Row],[CANT. COMPRADA]]/PRODUCTOS[[#This Row],[PPTO FALTANTE]],"")</f>
        <v>0.29638723254998245</v>
      </c>
      <c r="AA57" s="3">
        <f>+IFERROR(PRODUCTOS[[#This Row],[PROYECCION COMPRA]]-(PRODUCTOS[[#This Row],[PPTO FALTANTE]]*PRODUCTOS[[#This Row],[PPTO]]),"")</f>
        <v>45648.174726009369</v>
      </c>
      <c r="AB57" s="3">
        <f>+_xlfn.XLOOKUP(PRODUCTOS[[#This Row],[CODIGO]],DETALLE_GD_1[CODIGO],DETALLE_GD_1[VALOR PPTO],"",0)</f>
        <v>3274.7246</v>
      </c>
      <c r="AC57" s="3">
        <f>+AB57-PRODUCTOS[[#This Row],[PPTO_ACTUALIZADO]]</f>
        <v>-3.8000000131432898E-5</v>
      </c>
    </row>
    <row r="58" spans="1:29" x14ac:dyDescent="0.25">
      <c r="A58">
        <v>302249</v>
      </c>
      <c r="B58" t="s">
        <v>178</v>
      </c>
      <c r="C58">
        <v>0</v>
      </c>
      <c r="D58" t="s">
        <v>240</v>
      </c>
      <c r="E58" t="s">
        <v>394</v>
      </c>
      <c r="F58" s="2">
        <v>2226.3091479999998</v>
      </c>
      <c r="G58" s="6" t="s">
        <v>20</v>
      </c>
      <c r="H58" s="2">
        <v>2226.3091479999998</v>
      </c>
      <c r="I58" t="b">
        <v>1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6.3000000000000007</v>
      </c>
      <c r="M58" s="2">
        <f>+IFERROR(PRODUCTOS[[#This Row],[PPTO]]*PRODUCTOS[[#This Row],[CANT X MODULO]],"")</f>
        <v>14025.7476324</v>
      </c>
      <c r="N58" s="2">
        <f>+IFERROR(PRODUCTOS[[#This Row],[PPTO X MODULO]]*32,"")</f>
        <v>448823.9242368</v>
      </c>
      <c r="O58" s="2">
        <f>+IFERROR(PRODUCTOS[[#This Row],[PPTO X TORRE]]*22,"")</f>
        <v>9874126.3332096003</v>
      </c>
      <c r="P58" s="3">
        <f>+IFERROR(PRODUCTOS[[#This Row],[CANT X MODULO]]*702,"")</f>
        <v>4422.6000000000004</v>
      </c>
      <c r="Q58" s="3">
        <f>+SUMIFS(DETALLE_GD_1[CANTIDAD SOLICITADA],DETALLE_GD_1[CODIGO],PRODUCTOS[[#This Row],[CODIGO]])</f>
        <v>984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984</v>
      </c>
      <c r="T58" s="3">
        <f>+IFERROR(PRODUCTOS[[#This Row],[CANTIDAD RECIBIDA]]/PRODUCTOS[[#This Row],[CANT X MODULO]],"")</f>
        <v>156.19047619047618</v>
      </c>
      <c r="U58" s="3">
        <f>+SUMIFS(DETALLE_GD_1[VALOR TOTAL POR ITEM GD],DETALLE_GD_1[CODIGO],PRODUCTOS[[#This Row],[CODIGO]])</f>
        <v>2215422</v>
      </c>
      <c r="V58" s="3">
        <f>+IFERROR(PRODUCTOS[[#This Row],[PRECIO DE COMPRA]]/PRODUCTOS[[#This Row],[CANT. COMPRADA]],"")</f>
        <v>2251.4451219512193</v>
      </c>
      <c r="W58" s="3">
        <f>+IFERROR(PRODUCTOS[[#This Row],[PRECIO COMPRA UNITARIO]]*PRODUCTOS[[#This Row],[PPTO FALTANTE]],"")</f>
        <v>7770187.4048780501</v>
      </c>
      <c r="X58" s="7">
        <f>+IFERROR(PRODUCTOS[[#This Row],[PROYECCION COMPRA]]/PRODUCTOS[[#This Row],[PPTO TOTAL]]-1,"")</f>
        <v>-0.21307595804758772</v>
      </c>
      <c r="Y58" s="3">
        <f>+IFERROR((PRODUCTOS[[#This Row],[CANT X MODULO]]*704)-PRODUCTOS[[#This Row],[CANT. COMPRADA]],"")</f>
        <v>3451.2000000000007</v>
      </c>
      <c r="Z58" s="17">
        <f>+IFERROR(PRODUCTOS[[#This Row],[CANT. COMPRADA]]/PRODUCTOS[[#This Row],[PPTO FALTANTE]],"")</f>
        <v>0.28511821974965224</v>
      </c>
      <c r="AA58" s="3">
        <f>+IFERROR(PRODUCTOS[[#This Row],[PROYECCION COMPRA]]-(PRODUCTOS[[#This Row],[PPTO FALTANTE]]*PRODUCTOS[[#This Row],[PPTO]]),"")</f>
        <v>86749.273300449364</v>
      </c>
      <c r="AB58" s="3">
        <f>+_xlfn.XLOOKUP(PRODUCTOS[[#This Row],[CODIGO]],DETALLE_GD_1[CODIGO],DETALLE_GD_1[VALOR PPTO],"",0)</f>
        <v>2226.3090999999999</v>
      </c>
      <c r="AC58" s="3">
        <f>+AB58-PRODUCTOS[[#This Row],[PPTO_ACTUALIZADO]]</f>
        <v>-4.799999987881165E-5</v>
      </c>
    </row>
    <row r="59" spans="1:29" x14ac:dyDescent="0.25">
      <c r="A59">
        <v>407185</v>
      </c>
      <c r="B59" t="s">
        <v>43</v>
      </c>
      <c r="C59">
        <v>0</v>
      </c>
      <c r="D59" t="s">
        <v>240</v>
      </c>
      <c r="E59" t="s">
        <v>390</v>
      </c>
      <c r="F59" s="2">
        <v>6.8783200000000004</v>
      </c>
      <c r="G59" s="6" t="s">
        <v>31</v>
      </c>
      <c r="H59" s="2">
        <v>6.8783200000000004</v>
      </c>
      <c r="I59" t="b">
        <v>1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>
        <f>+_xlfn.XLOOKUP(PRODUCTOS[[#This Row],[CODIGO]],BD_MODULO[Artículo],BD_MODULO[CUB_ACTUALIZADA],"",0)</f>
        <v>966</v>
      </c>
      <c r="M59" s="2">
        <f>+IFERROR(PRODUCTOS[[#This Row],[PPTO]]*PRODUCTOS[[#This Row],[CANT X MODULO]],"")</f>
        <v>6644.45712</v>
      </c>
      <c r="N59" s="2">
        <f>+IFERROR(PRODUCTOS[[#This Row],[PPTO X MODULO]]*32,"")</f>
        <v>212622.62784</v>
      </c>
      <c r="O59" s="2">
        <f>+IFERROR(PRODUCTOS[[#This Row],[PPTO X TORRE]]*22,"")</f>
        <v>4677697.8124799998</v>
      </c>
      <c r="P59" s="3">
        <f>+IFERROR(PRODUCTOS[[#This Row],[CANT X MODULO]]*702,"")</f>
        <v>678132</v>
      </c>
      <c r="Q59" s="3">
        <f>+SUMIFS(DETALLE_GD_1[CANTIDAD SOLICITADA],DETALLE_GD_1[CODIGO],PRODUCTOS[[#This Row],[CODIGO]])</f>
        <v>144982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144982</v>
      </c>
      <c r="T59" s="3">
        <f>+IFERROR(PRODUCTOS[[#This Row],[CANTIDAD RECIBIDA]]/PRODUCTOS[[#This Row],[CANT X MODULO]],"")</f>
        <v>150.08488612836439</v>
      </c>
      <c r="U59" s="3">
        <f>+SUMIFS(DETALLE_GD_1[VALOR TOTAL POR ITEM GD],DETALLE_GD_1[CODIGO],PRODUCTOS[[#This Row],[CODIGO]])</f>
        <v>940909</v>
      </c>
      <c r="V59" s="3">
        <f>+IFERROR(PRODUCTOS[[#This Row],[PRECIO DE COMPRA]]/PRODUCTOS[[#This Row],[CANT. COMPRADA]],"")</f>
        <v>6.4898332206756697</v>
      </c>
      <c r="W59" s="3">
        <f>+IFERROR(PRODUCTOS[[#This Row],[PRECIO COMPRA UNITARIO]]*PRODUCTOS[[#This Row],[PPTO FALTANTE]],"")</f>
        <v>3472592.9393855785</v>
      </c>
      <c r="X59" s="7">
        <f>+IFERROR(PRODUCTOS[[#This Row],[PROYECCION COMPRA]]/PRODUCTOS[[#This Row],[PPTO TOTAL]]-1,"")</f>
        <v>-0.25762777361958411</v>
      </c>
      <c r="Y59" s="3">
        <f>+IFERROR((PRODUCTOS[[#This Row],[CANT X MODULO]]*704)-PRODUCTOS[[#This Row],[CANT. COMPRADA]],"")</f>
        <v>535082</v>
      </c>
      <c r="Z59" s="17">
        <f>+IFERROR(PRODUCTOS[[#This Row],[CANT. COMPRADA]]/PRODUCTOS[[#This Row],[PPTO FALTANTE]],"")</f>
        <v>0.27095286329945689</v>
      </c>
      <c r="AA59" s="3">
        <f>+IFERROR(PRODUCTOS[[#This Row],[PROYECCION COMPRA]]-(PRODUCTOS[[#This Row],[PPTO FALTANTE]]*PRODUCTOS[[#This Row],[PPTO]]),"")</f>
        <v>-207872.28285442153</v>
      </c>
      <c r="AB59" s="3">
        <f>+_xlfn.XLOOKUP(PRODUCTOS[[#This Row],[CODIGO]],DETALLE_GD_1[CODIGO],DETALLE_GD_1[VALOR PPTO],"",0)</f>
        <v>6.8783000000000003</v>
      </c>
      <c r="AC59" s="3">
        <f>+AB59-PRODUCTOS[[#This Row],[PPTO_ACTUALIZADO]]</f>
        <v>-2.0000000000131024E-5</v>
      </c>
    </row>
    <row r="60" spans="1:29" x14ac:dyDescent="0.25">
      <c r="A60">
        <v>304007</v>
      </c>
      <c r="B60" t="s">
        <v>80</v>
      </c>
      <c r="C60" t="s">
        <v>532</v>
      </c>
      <c r="D60" t="s">
        <v>240</v>
      </c>
      <c r="E60" t="s">
        <v>392</v>
      </c>
      <c r="F60" s="2">
        <v>11444.353021999999</v>
      </c>
      <c r="G60" s="6" t="s">
        <v>18</v>
      </c>
      <c r="H60" s="2">
        <v>11444.353021999996</v>
      </c>
      <c r="I60" t="b">
        <v>1</v>
      </c>
      <c r="J60" t="str">
        <f>+_xlfn.XLOOKUP(PRODUCTOS[[#This Row],[CODIGO]],P_CRITICOS[CODIGO],P_CRITICOS[DESC CORTA],"",0)</f>
        <v>OSB 11MM</v>
      </c>
      <c r="K60" t="str">
        <f>+IFERROR(IF(VLOOKUP(PRODUCTOS[[#This Row],[CODIGO]],P_CRITICOS[],3,0)="*","PRODUCTO CRITICO","NO CRITICO"),"NO CRITICO")</f>
        <v>PRODUCTO CRITICO</v>
      </c>
      <c r="L60" s="15">
        <f>+_xlfn.XLOOKUP(PRODUCTOS[[#This Row],[CODIGO]],BD_MODULO[Artículo],BD_MODULO[CUB_ACTUALIZADA],"",0)</f>
        <v>8.6625000000000014</v>
      </c>
      <c r="M60" s="2">
        <f>+IFERROR(PRODUCTOS[[#This Row],[PPTO]]*PRODUCTOS[[#This Row],[CANT X MODULO]],"")</f>
        <v>99136.70805307501</v>
      </c>
      <c r="N60" s="2">
        <f>+IFERROR(PRODUCTOS[[#This Row],[PPTO X MODULO]]*32,"")</f>
        <v>3172374.6576984003</v>
      </c>
      <c r="O60" s="2">
        <f>+IFERROR(PRODUCTOS[[#This Row],[PPTO X TORRE]]*22,"")</f>
        <v>69792242.469364807</v>
      </c>
      <c r="P60" s="3">
        <f>+IFERROR(PRODUCTOS[[#This Row],[CANT X MODULO]]*702,"")</f>
        <v>6081.0750000000007</v>
      </c>
      <c r="Q60" s="3">
        <f>+SUMIFS(DETALLE_GD_1[CANTIDAD SOLICITADA],DETALLE_GD_1[CODIGO],PRODUCTOS[[#This Row],[CODIGO]])</f>
        <v>1288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1288</v>
      </c>
      <c r="T60" s="3">
        <f>+IFERROR(PRODUCTOS[[#This Row],[CANTIDAD RECIBIDA]]/PRODUCTOS[[#This Row],[CANT X MODULO]],"")</f>
        <v>148.68686868686865</v>
      </c>
      <c r="U60" s="3">
        <f>+SUMIFS(DETALLE_GD_1[VALOR TOTAL POR ITEM GD],DETALLE_GD_1[CODIGO],PRODUCTOS[[#This Row],[CODIGO]])</f>
        <v>14808508</v>
      </c>
      <c r="V60" s="3">
        <f>+IFERROR(PRODUCTOS[[#This Row],[PRECIO DE COMPRA]]/PRODUCTOS[[#This Row],[CANT. COMPRADA]],"")</f>
        <v>11497.288819875776</v>
      </c>
      <c r="W60" s="3">
        <f>+IFERROR(PRODUCTOS[[#This Row],[PRECIO COMPRA UNITARIO]]*PRODUCTOS[[#This Row],[PPTO FALTANTE]],"")</f>
        <v>55306558.139130451</v>
      </c>
      <c r="X60" s="7">
        <f>+IFERROR(PRODUCTOS[[#This Row],[PROYECCION COMPRA]]/PRODUCTOS[[#This Row],[PPTO TOTAL]]-1,"")</f>
        <v>-0.20755436159817942</v>
      </c>
      <c r="Y60" s="3">
        <f>+IFERROR((PRODUCTOS[[#This Row],[CANT X MODULO]]*704)-PRODUCTOS[[#This Row],[CANT. COMPRADA]],"")</f>
        <v>4810.4000000000015</v>
      </c>
      <c r="Z60" s="17">
        <f>+IFERROR(PRODUCTOS[[#This Row],[CANT. COMPRADA]]/PRODUCTOS[[#This Row],[PPTO FALTANTE]],"")</f>
        <v>0.26775320139697312</v>
      </c>
      <c r="AA60" s="3">
        <f>+IFERROR(PRODUCTOS[[#This Row],[PROYECCION COMPRA]]-(PRODUCTOS[[#This Row],[PPTO FALTANTE]]*PRODUCTOS[[#This Row],[PPTO]]),"")</f>
        <v>254642.36210163683</v>
      </c>
      <c r="AB60" s="3">
        <f>+_xlfn.XLOOKUP(PRODUCTOS[[#This Row],[CODIGO]],DETALLE_GD_1[CODIGO],DETALLE_GD_1[VALOR PPTO],"",0)</f>
        <v>11444.352999999999</v>
      </c>
      <c r="AC60" s="3">
        <f>+AB60-PRODUCTOS[[#This Row],[PPTO_ACTUALIZADO]]</f>
        <v>-2.1999996533850208E-5</v>
      </c>
    </row>
    <row r="61" spans="1:29" x14ac:dyDescent="0.25">
      <c r="A61" t="s">
        <v>21</v>
      </c>
      <c r="B61" t="s">
        <v>22</v>
      </c>
      <c r="C61" t="s">
        <v>519</v>
      </c>
      <c r="D61" t="s">
        <v>240</v>
      </c>
      <c r="E61" t="s">
        <v>394</v>
      </c>
      <c r="F61" s="2">
        <v>15359.702784999999</v>
      </c>
      <c r="G61" s="6" t="s">
        <v>20</v>
      </c>
      <c r="H61" s="2">
        <v>15359.702785000003</v>
      </c>
      <c r="I61" t="b">
        <v>1</v>
      </c>
      <c r="J61" t="str">
        <f>+_xlfn.XLOOKUP(PRODUCTOS[[#This Row],[CODIGO]],P_CRITICOS[CODIGO],P_CRITICOS[DESC CORTA],"",0)</f>
        <v>PINO 3X8X320</v>
      </c>
      <c r="K61" t="str">
        <f>+IFERROR(IF(VLOOKUP(PRODUCTOS[[#This Row],[CODIGO]],P_CRITICOS[],3,0)="*","PRODUCTO CRITICO","NO CRITICO"),"NO CRITICO")</f>
        <v>PRODUCTO CRITICO</v>
      </c>
      <c r="L61" s="15">
        <f>+_xlfn.XLOOKUP(PRODUCTOS[[#This Row],[CODIGO]],BD_MODULO[Artículo],BD_MODULO[CUB_ACTUALIZADA],"",0)</f>
        <v>6.3000000000000007</v>
      </c>
      <c r="M61" s="2">
        <f>+IFERROR(PRODUCTOS[[#This Row],[PPTO]]*PRODUCTOS[[#This Row],[CANT X MODULO]],"")</f>
        <v>96766.127545500014</v>
      </c>
      <c r="N61" s="2">
        <f>+IFERROR(PRODUCTOS[[#This Row],[PPTO X MODULO]]*32,"")</f>
        <v>3096516.0814560005</v>
      </c>
      <c r="O61" s="2">
        <f>+IFERROR(PRODUCTOS[[#This Row],[PPTO X TORRE]]*22,"")</f>
        <v>68123353.792032003</v>
      </c>
      <c r="P61" s="3">
        <f>+IFERROR(PRODUCTOS[[#This Row],[CANT X MODULO]]*702,"")</f>
        <v>4422.6000000000004</v>
      </c>
      <c r="Q61" s="3">
        <f>+SUMIFS(DETALLE_GD_1[CANTIDAD SOLICITADA],DETALLE_GD_1[CODIGO],PRODUCTOS[[#This Row],[CODIGO]])</f>
        <v>888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888</v>
      </c>
      <c r="T61" s="3">
        <f>+IFERROR(PRODUCTOS[[#This Row],[CANTIDAD RECIBIDA]]/PRODUCTOS[[#This Row],[CANT X MODULO]],"")</f>
        <v>140.95238095238093</v>
      </c>
      <c r="U61" s="3">
        <f>+SUMIFS(DETALLE_GD_1[VALOR TOTAL POR ITEM GD],DETALLE_GD_1[CODIGO],PRODUCTOS[[#This Row],[CODIGO]])</f>
        <v>13713845</v>
      </c>
      <c r="V61" s="3">
        <f>+IFERROR(PRODUCTOS[[#This Row],[PRECIO DE COMPRA]]/PRODUCTOS[[#This Row],[CANT. COMPRADA]],"")</f>
        <v>15443.519144144144</v>
      </c>
      <c r="W61" s="3">
        <f>+IFERROR(PRODUCTOS[[#This Row],[PRECIO COMPRA UNITARIO]]*PRODUCTOS[[#This Row],[PPTO FALTANTE]],"")</f>
        <v>54781251.108108118</v>
      </c>
      <c r="X61" s="7">
        <f>+IFERROR(PRODUCTOS[[#This Row],[PROYECCION COMPRA]]/PRODUCTOS[[#This Row],[PPTO TOTAL]]-1,"")</f>
        <v>-0.19585211151897863</v>
      </c>
      <c r="Y61" s="3">
        <f>+IFERROR((PRODUCTOS[[#This Row],[CANT X MODULO]]*704)-PRODUCTOS[[#This Row],[CANT. COMPRADA]],"")</f>
        <v>3547.2000000000007</v>
      </c>
      <c r="Z61" s="17">
        <f>+IFERROR(PRODUCTOS[[#This Row],[CANT. COMPRADA]]/PRODUCTOS[[#This Row],[PPTO FALTANTE]],"")</f>
        <v>0.25033829499323407</v>
      </c>
      <c r="AA61" s="3">
        <f>+IFERROR(PRODUCTOS[[#This Row],[PROYECCION COMPRA]]-(PRODUCTOS[[#This Row],[PPTO FALTANTE]]*PRODUCTOS[[#This Row],[PPTO]]),"")</f>
        <v>297313.38915611058</v>
      </c>
      <c r="AB61" s="3">
        <f>+_xlfn.XLOOKUP(PRODUCTOS[[#This Row],[CODIGO]],DETALLE_GD_1[CODIGO],DETALLE_GD_1[VALOR PPTO],"",0)</f>
        <v>15359.702799999999</v>
      </c>
      <c r="AC61" s="3">
        <f>+AB61-PRODUCTOS[[#This Row],[PPTO_ACTUALIZADO]]</f>
        <v>1.499999598308932E-5</v>
      </c>
    </row>
    <row r="62" spans="1:29" x14ac:dyDescent="0.25">
      <c r="A62">
        <v>302046</v>
      </c>
      <c r="B62" t="s">
        <v>115</v>
      </c>
      <c r="C62" t="s">
        <v>538</v>
      </c>
      <c r="D62" t="s">
        <v>240</v>
      </c>
      <c r="E62" t="s">
        <v>394</v>
      </c>
      <c r="F62" s="2">
        <v>10156.598467</v>
      </c>
      <c r="G62" s="6" t="s">
        <v>20</v>
      </c>
      <c r="H62" s="2">
        <v>10156.598467000002</v>
      </c>
      <c r="I62" t="b">
        <v>1</v>
      </c>
      <c r="J62" t="str">
        <f>+_xlfn.XLOOKUP(PRODUCTOS[[#This Row],[CODIGO]],P_CRITICOS[CODIGO],P_CRITICOS[DESC CORTA],"",0)</f>
        <v>PINO 2X6X400</v>
      </c>
      <c r="K62" t="str">
        <f>+IFERROR(IF(VLOOKUP(PRODUCTOS[[#This Row],[CODIGO]],P_CRITICOS[],3,0)="*","PRODUCTO CRITICO","NO CRITICO"),"NO CRITICO")</f>
        <v>PRODUCTO CRITICO</v>
      </c>
      <c r="L62" s="15">
        <f>+_xlfn.XLOOKUP(PRODUCTOS[[#This Row],[CODIGO]],BD_MODULO[Artículo],BD_MODULO[CUB_ACTUALIZADA],"",0)</f>
        <v>34.65</v>
      </c>
      <c r="M62" s="2">
        <f>+IFERROR(PRODUCTOS[[#This Row],[PPTO]]*PRODUCTOS[[#This Row],[CANT X MODULO]],"")</f>
        <v>351926.13688154996</v>
      </c>
      <c r="N62" s="2">
        <f>+IFERROR(PRODUCTOS[[#This Row],[PPTO X MODULO]]*32,"")</f>
        <v>11261636.380209599</v>
      </c>
      <c r="O62" s="2">
        <f>+IFERROR(PRODUCTOS[[#This Row],[PPTO X TORRE]]*22,"")</f>
        <v>247756000.36461118</v>
      </c>
      <c r="P62" s="3">
        <f>+IFERROR(PRODUCTOS[[#This Row],[CANT X MODULO]]*702,"")</f>
        <v>24324.3</v>
      </c>
      <c r="Q62" s="3">
        <f>+SUMIFS(DETALLE_GD_1[CANTIDAD SOLICITADA],DETALLE_GD_1[CODIGO],PRODUCTOS[[#This Row],[CODIGO]])</f>
        <v>4837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4837</v>
      </c>
      <c r="T62" s="3">
        <f>+IFERROR(PRODUCTOS[[#This Row],[CANTIDAD RECIBIDA]]/PRODUCTOS[[#This Row],[CANT X MODULO]],"")</f>
        <v>139.59595959595961</v>
      </c>
      <c r="U62" s="3">
        <f>+SUMIFS(DETALLE_GD_1[VALOR TOTAL POR ITEM GD],DETALLE_GD_1[CODIGO],PRODUCTOS[[#This Row],[CODIGO]])</f>
        <v>49768122</v>
      </c>
      <c r="V62" s="3">
        <f>+IFERROR(PRODUCTOS[[#This Row],[PRECIO DE COMPRA]]/PRODUCTOS[[#This Row],[CANT. COMPRADA]],"")</f>
        <v>10289.047343394666</v>
      </c>
      <c r="W62" s="3">
        <f>+IFERROR(PRODUCTOS[[#This Row],[PRECIO COMPRA UNITARIO]]*PRODUCTOS[[#This Row],[PPTO FALTANTE]],"")</f>
        <v>201218783.27583212</v>
      </c>
      <c r="X62" s="7">
        <f>+IFERROR(PRODUCTOS[[#This Row],[PROYECCION COMPRA]]/PRODUCTOS[[#This Row],[PPTO TOTAL]]-1,"")</f>
        <v>-0.18783487390938003</v>
      </c>
      <c r="Y62" s="3">
        <f>+IFERROR((PRODUCTOS[[#This Row],[CANT X MODULO]]*704)-PRODUCTOS[[#This Row],[CANT. COMPRADA]],"")</f>
        <v>19556.599999999999</v>
      </c>
      <c r="Z62" s="17">
        <f>+IFERROR(PRODUCTOS[[#This Row],[CANT. COMPRADA]]/PRODUCTOS[[#This Row],[PPTO FALTANTE]],"")</f>
        <v>0.24733338105805713</v>
      </c>
      <c r="AA62" s="3">
        <f>+IFERROR(PRODUCTOS[[#This Row],[PROYECCION COMPRA]]-(PRODUCTOS[[#This Row],[PPTO FALTANTE]]*PRODUCTOS[[#This Row],[PPTO]]),"")</f>
        <v>2590249.696099937</v>
      </c>
      <c r="AB62" s="3">
        <f>+_xlfn.XLOOKUP(PRODUCTOS[[#This Row],[CODIGO]],DETALLE_GD_1[CODIGO],DETALLE_GD_1[VALOR PPTO],"",0)</f>
        <v>10156.5985</v>
      </c>
      <c r="AC62" s="3">
        <f>+AB62-PRODUCTOS[[#This Row],[PPTO_ACTUALIZADO]]</f>
        <v>3.2999998438754119E-5</v>
      </c>
    </row>
    <row r="63" spans="1:29" x14ac:dyDescent="0.25">
      <c r="A63">
        <v>2302024</v>
      </c>
      <c r="B63" t="s">
        <v>234</v>
      </c>
      <c r="C63">
        <v>0</v>
      </c>
      <c r="D63" t="s">
        <v>242</v>
      </c>
      <c r="E63" t="s">
        <v>390</v>
      </c>
      <c r="F63" s="2">
        <v>21916.523936000001</v>
      </c>
      <c r="G63" s="6" t="s">
        <v>68</v>
      </c>
      <c r="H63" s="2">
        <v>22292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>
        <f>+_xlfn.XLOOKUP(PRODUCTOS[[#This Row],[CODIGO]],BD_MODULO[Artículo],BD_MODULO[CUB_ACTUALIZADA],"",0)</f>
        <v>0.13125000000000001</v>
      </c>
      <c r="M63" s="2">
        <f>+IFERROR(PRODUCTOS[[#This Row],[PPTO]]*PRODUCTOS[[#This Row],[CANT X MODULO]],"")</f>
        <v>2876.5437666000003</v>
      </c>
      <c r="N63" s="2">
        <f>+IFERROR(PRODUCTOS[[#This Row],[PPTO X MODULO]]*32,"")</f>
        <v>92049.400531200008</v>
      </c>
      <c r="O63" s="2">
        <f>+IFERROR(PRODUCTOS[[#This Row],[PPTO X TORRE]]*22,"")</f>
        <v>2025086.8116864001</v>
      </c>
      <c r="P63" s="3">
        <f>+IFERROR(PRODUCTOS[[#This Row],[CANT X MODULO]]*702,"")</f>
        <v>92.137500000000003</v>
      </c>
      <c r="Q63" s="3">
        <f>+SUMIFS(DETALLE_GD_1[CANTIDAD SOLICITADA],DETALLE_GD_1[CODIGO],PRODUCTOS[[#This Row],[CODIGO]])</f>
        <v>18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18</v>
      </c>
      <c r="T63" s="3">
        <f>+IFERROR(PRODUCTOS[[#This Row],[CANTIDAD RECIBIDA]]/PRODUCTOS[[#This Row],[CANT X MODULO]],"")</f>
        <v>137.14285714285714</v>
      </c>
      <c r="U63" s="3">
        <f>+SUMIFS(DETALLE_GD_1[VALOR TOTAL POR ITEM GD],DETALLE_GD_1[CODIGO],PRODUCTOS[[#This Row],[CODIGO]])</f>
        <v>392207</v>
      </c>
      <c r="V63" s="3">
        <f>+IFERROR(PRODUCTOS[[#This Row],[PRECIO DE COMPRA]]/PRODUCTOS[[#This Row],[CANT. COMPRADA]],"")</f>
        <v>21789.277777777777</v>
      </c>
      <c r="W63" s="3">
        <f>+IFERROR(PRODUCTOS[[#This Row],[PRECIO COMPRA UNITARIO]]*PRODUCTOS[[#This Row],[PPTO FALTANTE]],"")</f>
        <v>1621122.2666666668</v>
      </c>
      <c r="X63" s="7">
        <f>+IFERROR(PRODUCTOS[[#This Row],[PROYECCION COMPRA]]/PRODUCTOS[[#This Row],[PPTO TOTAL]]-1,"")</f>
        <v>-0.19948011250111786</v>
      </c>
      <c r="Y63" s="3">
        <f>+IFERROR((PRODUCTOS[[#This Row],[CANT X MODULO]]*704)-PRODUCTOS[[#This Row],[CANT. COMPRADA]],"")</f>
        <v>74.400000000000006</v>
      </c>
      <c r="Z63" s="17">
        <f>+IFERROR(PRODUCTOS[[#This Row],[CANT. COMPRADA]]/PRODUCTOS[[#This Row],[PPTO FALTANTE]],"")</f>
        <v>0.24193548387096772</v>
      </c>
      <c r="AA63" s="3">
        <f>+IFERROR(PRODUCTOS[[#This Row],[PROYECCION COMPRA]]-(PRODUCTOS[[#This Row],[PPTO FALTANTE]]*PRODUCTOS[[#This Row],[PPTO]]),"")</f>
        <v>-9467.1141717333812</v>
      </c>
      <c r="AB63" s="3">
        <f>+_xlfn.XLOOKUP(PRODUCTOS[[#This Row],[CODIGO]],DETALLE_GD_1[CODIGO],DETALLE_GD_1[VALOR PPTO],"",0)</f>
        <v>22292</v>
      </c>
      <c r="AC63" s="3">
        <f>+AB63-PRODUCTOS[[#This Row],[PPTO_ACTUALIZADO]]</f>
        <v>0</v>
      </c>
    </row>
    <row r="64" spans="1:29" x14ac:dyDescent="0.25">
      <c r="A64">
        <v>701043</v>
      </c>
      <c r="B64" t="s">
        <v>197</v>
      </c>
      <c r="C64" t="s">
        <v>539</v>
      </c>
      <c r="D64" t="s">
        <v>240</v>
      </c>
      <c r="E64" t="s">
        <v>393</v>
      </c>
      <c r="F64" s="2">
        <v>22146.362772</v>
      </c>
      <c r="G64" s="6" t="s">
        <v>18</v>
      </c>
      <c r="H64" s="2">
        <v>22146.362772</v>
      </c>
      <c r="I64" t="b">
        <v>1</v>
      </c>
      <c r="J64" t="str">
        <f>+_xlfn.XLOOKUP(PRODUCTOS[[#This Row],[CODIGO]],P_CRITICOS[CODIGO],P_CRITICOS[DESC CORTA],"",0)</f>
        <v>VOLCANITA EMPAPELADA CIELO</v>
      </c>
      <c r="K64" t="str">
        <f>+IFERROR(IF(VLOOKUP(PRODUCTOS[[#This Row],[CODIGO]],P_CRITICOS[],3,0)="*","PRODUCTO CRITICO","NO CRITICO"),"NO CRITICO")</f>
        <v>PRODUCTO CRITICO</v>
      </c>
      <c r="L64" s="15">
        <f>+_xlfn.XLOOKUP(PRODUCTOS[[#This Row],[CODIGO]],BD_MODULO[Artículo],BD_MODULO[CUB_ACTUALIZADA],"",0)</f>
        <v>7.0875000000000012</v>
      </c>
      <c r="M64" s="2">
        <f>+IFERROR(PRODUCTOS[[#This Row],[PPTO]]*PRODUCTOS[[#This Row],[CANT X MODULO]],"")</f>
        <v>156962.34614655003</v>
      </c>
      <c r="N64" s="2">
        <f>+IFERROR(PRODUCTOS[[#This Row],[PPTO X MODULO]]*32,"")</f>
        <v>5022795.0766896009</v>
      </c>
      <c r="O64" s="2">
        <f>+IFERROR(PRODUCTOS[[#This Row],[PPTO X TORRE]]*22,"")</f>
        <v>110501491.68717122</v>
      </c>
      <c r="P64" s="3">
        <f>+IFERROR(PRODUCTOS[[#This Row],[CANT X MODULO]]*702,"")</f>
        <v>4975.4250000000011</v>
      </c>
      <c r="Q64" s="3">
        <f>+SUMIFS(DETALLE_GD_1[CANTIDAD SOLICITADA],DETALLE_GD_1[CODIGO],PRODUCTOS[[#This Row],[CODIGO]])</f>
        <v>956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956</v>
      </c>
      <c r="T64" s="3">
        <f>+IFERROR(PRODUCTOS[[#This Row],[CANTIDAD RECIBIDA]]/PRODUCTOS[[#This Row],[CANT X MODULO]],"")</f>
        <v>134.8853615520282</v>
      </c>
      <c r="U64" s="3">
        <f>+SUMIFS(DETALLE_GD_1[VALOR TOTAL POR ITEM GD],DETALLE_GD_1[CODIGO],PRODUCTOS[[#This Row],[CODIGO]])</f>
        <v>21504261</v>
      </c>
      <c r="V64" s="3">
        <f>+IFERROR(PRODUCTOS[[#This Row],[PRECIO DE COMPRA]]/PRODUCTOS[[#This Row],[CANT. COMPRADA]],"")</f>
        <v>22493.996861924687</v>
      </c>
      <c r="W64" s="3">
        <f>+IFERROR(PRODUCTOS[[#This Row],[PRECIO COMPRA UNITARIO]]*PRODUCTOS[[#This Row],[PPTO FALTANTE]],"")</f>
        <v>90731785.742259443</v>
      </c>
      <c r="X64" s="7">
        <f>+IFERROR(PRODUCTOS[[#This Row],[PROYECCION COMPRA]]/PRODUCTOS[[#This Row],[PPTO TOTAL]]-1,"")</f>
        <v>-0.17890895084818992</v>
      </c>
      <c r="Y64" s="3">
        <f>+IFERROR((PRODUCTOS[[#This Row],[CANT X MODULO]]*704)-PRODUCTOS[[#This Row],[CANT. COMPRADA]],"")</f>
        <v>4033.6000000000013</v>
      </c>
      <c r="Z64" s="17">
        <f>+IFERROR(PRODUCTOS[[#This Row],[CANT. COMPRADA]]/PRODUCTOS[[#This Row],[PPTO FALTANTE]],"")</f>
        <v>0.23700912336374447</v>
      </c>
      <c r="AA64" s="3">
        <f>+IFERROR(PRODUCTOS[[#This Row],[PROYECCION COMPRA]]-(PRODUCTOS[[#This Row],[PPTO FALTANTE]]*PRODUCTOS[[#This Row],[PPTO]]),"")</f>
        <v>1402216.8651202172</v>
      </c>
      <c r="AB64" s="3">
        <f>+_xlfn.XLOOKUP(PRODUCTOS[[#This Row],[CODIGO]],DETALLE_GD_1[CODIGO],DETALLE_GD_1[VALOR PPTO],"",0)</f>
        <v>22146.362799999999</v>
      </c>
      <c r="AC64" s="3">
        <f>+AB64-PRODUCTOS[[#This Row],[PPTO_ACTUALIZADO]]</f>
        <v>2.7999998565064743E-5</v>
      </c>
    </row>
    <row r="65" spans="1:29" x14ac:dyDescent="0.25">
      <c r="A65">
        <v>5316484</v>
      </c>
      <c r="B65" t="s">
        <v>96</v>
      </c>
      <c r="C65" t="s">
        <v>576</v>
      </c>
      <c r="D65" t="s">
        <v>256</v>
      </c>
      <c r="E65" t="s">
        <v>396</v>
      </c>
      <c r="F65" s="2">
        <v>4372.7272730000004</v>
      </c>
      <c r="G65" s="6" t="s">
        <v>31</v>
      </c>
      <c r="H65" s="2">
        <v>4372.7272730000004</v>
      </c>
      <c r="I65" t="b">
        <v>1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>
        <f>+_xlfn.XLOOKUP(PRODUCTOS[[#This Row],[CODIGO]],BD_MODULO[Artículo],BD_MODULO[CUB_ACTUALIZADA],"",0)</f>
        <v>0.52500000000000002</v>
      </c>
      <c r="M65" s="2">
        <f>+IFERROR(PRODUCTOS[[#This Row],[PPTO]]*PRODUCTOS[[#This Row],[CANT X MODULO]],"")</f>
        <v>2295.6818183250002</v>
      </c>
      <c r="N65" s="2">
        <f>+IFERROR(PRODUCTOS[[#This Row],[PPTO X MODULO]]*32,"")</f>
        <v>73461.818186400007</v>
      </c>
      <c r="O65" s="2">
        <f>+IFERROR(PRODUCTOS[[#This Row],[PPTO X TORRE]]*22,"")</f>
        <v>1616160.0001008001</v>
      </c>
      <c r="P65" s="3">
        <f>+IFERROR(PRODUCTOS[[#This Row],[CANT X MODULO]]*702,"")</f>
        <v>368.55</v>
      </c>
      <c r="Q65" s="3">
        <f>+SUMIFS(DETALLE_GD_1[CANTIDAD SOLICITADA],DETALLE_GD_1[CODIGO],PRODUCTOS[[#This Row],[CODIGO]])</f>
        <v>70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70</v>
      </c>
      <c r="T65" s="3">
        <f>+IFERROR(PRODUCTOS[[#This Row],[CANTIDAD RECIBIDA]]/PRODUCTOS[[#This Row],[CANT X MODULO]],"")</f>
        <v>133.33333333333331</v>
      </c>
      <c r="U65" s="3">
        <f>+SUMIFS(DETALLE_GD_1[VALOR TOTAL POR ITEM GD],DETALLE_GD_1[CODIGO],PRODUCTOS[[#This Row],[CODIGO]])</f>
        <v>303105</v>
      </c>
      <c r="V65" s="3">
        <f>+IFERROR(PRODUCTOS[[#This Row],[PRECIO DE COMPRA]]/PRODUCTOS[[#This Row],[CANT. COMPRADA]],"")</f>
        <v>4330.0714285714284</v>
      </c>
      <c r="W65" s="3">
        <f>+IFERROR(PRODUCTOS[[#This Row],[PRECIO COMPRA UNITARIO]]*PRODUCTOS[[#This Row],[PPTO FALTANTE]],"")</f>
        <v>1297289.4000000001</v>
      </c>
      <c r="X65" s="7">
        <f>+IFERROR(PRODUCTOS[[#This Row],[PROYECCION COMPRA]]/PRODUCTOS[[#This Row],[PPTO TOTAL]]-1,"")</f>
        <v>-0.19730138110144535</v>
      </c>
      <c r="Y65" s="3">
        <f>+IFERROR((PRODUCTOS[[#This Row],[CANT X MODULO]]*704)-PRODUCTOS[[#This Row],[CANT. COMPRADA]],"")</f>
        <v>299.60000000000002</v>
      </c>
      <c r="Z65" s="17">
        <f>+IFERROR(PRODUCTOS[[#This Row],[CANT. COMPRADA]]/PRODUCTOS[[#This Row],[PPTO FALTANTE]],"")</f>
        <v>0.23364485981308408</v>
      </c>
      <c r="AA65" s="3">
        <f>+IFERROR(PRODUCTOS[[#This Row],[PROYECCION COMPRA]]-(PRODUCTOS[[#This Row],[PPTO FALTANTE]]*PRODUCTOS[[#This Row],[PPTO]]),"")</f>
        <v>-12779.690990800038</v>
      </c>
      <c r="AB65" s="3">
        <f>+_xlfn.XLOOKUP(PRODUCTOS[[#This Row],[CODIGO]],DETALLE_GD_1[CODIGO],DETALLE_GD_1[VALOR PPTO],"",0)</f>
        <v>4372.7272999999996</v>
      </c>
      <c r="AC65" s="3">
        <f>+AB65-PRODUCTOS[[#This Row],[PPTO_ACTUALIZADO]]</f>
        <v>2.6999999136023689E-5</v>
      </c>
    </row>
    <row r="66" spans="1:29" x14ac:dyDescent="0.25">
      <c r="A66">
        <v>1405006</v>
      </c>
      <c r="B66" t="s">
        <v>199</v>
      </c>
      <c r="C66">
        <v>0</v>
      </c>
      <c r="D66" t="s">
        <v>242</v>
      </c>
      <c r="E66" t="s">
        <v>400</v>
      </c>
      <c r="F66" s="2">
        <v>35.19746</v>
      </c>
      <c r="G66" s="6" t="s">
        <v>31</v>
      </c>
      <c r="H66" s="2">
        <v>35.197460000000007</v>
      </c>
      <c r="I66" t="b">
        <v>1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>
        <f>+_xlfn.XLOOKUP(PRODUCTOS[[#This Row],[CODIGO]],BD_MODULO[Artículo],BD_MODULO[CUB_ACTUALIZADA],"",0)</f>
        <v>30.450000000000003</v>
      </c>
      <c r="M66" s="2">
        <f>+IFERROR(PRODUCTOS[[#This Row],[PPTO]]*PRODUCTOS[[#This Row],[CANT X MODULO]],"")</f>
        <v>1071.762657</v>
      </c>
      <c r="N66" s="2">
        <f>+IFERROR(PRODUCTOS[[#This Row],[PPTO X MODULO]]*32,"")</f>
        <v>34296.405024</v>
      </c>
      <c r="O66" s="2">
        <f>+IFERROR(PRODUCTOS[[#This Row],[PPTO X TORRE]]*22,"")</f>
        <v>754520.91052799998</v>
      </c>
      <c r="P66" s="3">
        <f>+IFERROR(PRODUCTOS[[#This Row],[CANT X MODULO]]*702,"")</f>
        <v>21375.9</v>
      </c>
      <c r="Q66" s="3">
        <f>+SUMIFS(DETALLE_GD_1[CANTIDAD SOLICITADA],DETALLE_GD_1[CODIGO],PRODUCTOS[[#This Row],[CODIGO]])</f>
        <v>4050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4050</v>
      </c>
      <c r="T66" s="3">
        <f>+IFERROR(PRODUCTOS[[#This Row],[CANTIDAD RECIBIDA]]/PRODUCTOS[[#This Row],[CANT X MODULO]],"")</f>
        <v>133.00492610837438</v>
      </c>
      <c r="U66" s="3">
        <f>+SUMIFS(DETALLE_GD_1[VALOR TOTAL POR ITEM GD],DETALLE_GD_1[CODIGO],PRODUCTOS[[#This Row],[CODIGO]])</f>
        <v>142766</v>
      </c>
      <c r="V66" s="3">
        <f>+IFERROR(PRODUCTOS[[#This Row],[PRECIO DE COMPRA]]/PRODUCTOS[[#This Row],[CANT. COMPRADA]],"")</f>
        <v>35.250864197530866</v>
      </c>
      <c r="W66" s="3">
        <f>+IFERROR(PRODUCTOS[[#This Row],[PRECIO COMPRA UNITARIO]]*PRODUCTOS[[#This Row],[PPTO FALTANTE]],"")</f>
        <v>612899.7256296298</v>
      </c>
      <c r="X66" s="7">
        <f>+IFERROR(PRODUCTOS[[#This Row],[PROYECCION COMPRA]]/PRODUCTOS[[#This Row],[PPTO TOTAL]]-1,"")</f>
        <v>-0.18769683241683288</v>
      </c>
      <c r="Y66" s="3">
        <f>+IFERROR((PRODUCTOS[[#This Row],[CANT X MODULO]]*704)-PRODUCTOS[[#This Row],[CANT. COMPRADA]],"")</f>
        <v>17386.800000000003</v>
      </c>
      <c r="Z66" s="17">
        <f>+IFERROR(PRODUCTOS[[#This Row],[CANT. COMPRADA]]/PRODUCTOS[[#This Row],[PPTO FALTANTE]],"")</f>
        <v>0.23293533025053484</v>
      </c>
      <c r="AA66" s="3">
        <f>+IFERROR(PRODUCTOS[[#This Row],[PROYECCION COMPRA]]-(PRODUCTOS[[#This Row],[PPTO FALTANTE]]*PRODUCTOS[[#This Row],[PPTO]]),"")</f>
        <v>928.52810162969399</v>
      </c>
      <c r="AB66" s="3">
        <f>+_xlfn.XLOOKUP(PRODUCTOS[[#This Row],[CODIGO]],DETALLE_GD_1[CODIGO],DETALLE_GD_1[VALOR PPTO],"",0)</f>
        <v>35.197499999999998</v>
      </c>
      <c r="AC66" s="3">
        <f>+AB66-PRODUCTOS[[#This Row],[PPTO_ACTUALIZADO]]</f>
        <v>3.9999999991380264E-5</v>
      </c>
    </row>
    <row r="67" spans="1:29" x14ac:dyDescent="0.25">
      <c r="A67">
        <v>5316483</v>
      </c>
      <c r="B67" t="s">
        <v>97</v>
      </c>
      <c r="C67" t="s">
        <v>577</v>
      </c>
      <c r="D67" t="s">
        <v>256</v>
      </c>
      <c r="E67" t="s">
        <v>396</v>
      </c>
      <c r="F67" s="2">
        <v>3237.6071430000002</v>
      </c>
      <c r="G67" s="6" t="s">
        <v>31</v>
      </c>
      <c r="H67" s="2">
        <v>3237.6071430000002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>
        <f>+_xlfn.XLOOKUP(PRODUCTOS[[#This Row],[CODIGO]],BD_MODULO[Artículo],BD_MODULO[CUB_ACTUALIZADA],"",0)</f>
        <v>0.52500000000000002</v>
      </c>
      <c r="M67" s="2">
        <f>+IFERROR(PRODUCTOS[[#This Row],[PPTO]]*PRODUCTOS[[#This Row],[CANT X MODULO]],"")</f>
        <v>1699.7437500750002</v>
      </c>
      <c r="N67" s="2">
        <f>+IFERROR(PRODUCTOS[[#This Row],[PPTO X MODULO]]*32,"")</f>
        <v>54391.800002400007</v>
      </c>
      <c r="O67" s="2">
        <f>+IFERROR(PRODUCTOS[[#This Row],[PPTO X TORRE]]*22,"")</f>
        <v>1196619.6000528</v>
      </c>
      <c r="P67" s="3">
        <f>+IFERROR(PRODUCTOS[[#This Row],[CANT X MODULO]]*702,"")</f>
        <v>368.55</v>
      </c>
      <c r="Q67" s="3">
        <f>+SUMIFS(DETALLE_GD_1[CANTIDAD SOLICITADA],DETALLE_GD_1[CODIGO],PRODUCTOS[[#This Row],[CODIGO]])</f>
        <v>69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69</v>
      </c>
      <c r="T67" s="3">
        <f>+IFERROR(PRODUCTOS[[#This Row],[CANTIDAD RECIBIDA]]/PRODUCTOS[[#This Row],[CANT X MODULO]],"")</f>
        <v>131.42857142857142</v>
      </c>
      <c r="U67" s="3">
        <f>+SUMIFS(DETALLE_GD_1[VALOR TOTAL POR ITEM GD],DETALLE_GD_1[CODIGO],PRODUCTOS[[#This Row],[CODIGO]])</f>
        <v>210070</v>
      </c>
      <c r="V67" s="3">
        <f>+IFERROR(PRODUCTOS[[#This Row],[PRECIO DE COMPRA]]/PRODUCTOS[[#This Row],[CANT. COMPRADA]],"")</f>
        <v>3044.4927536231885</v>
      </c>
      <c r="W67" s="3">
        <f>+IFERROR(PRODUCTOS[[#This Row],[PRECIO COMPRA UNITARIO]]*PRODUCTOS[[#This Row],[PPTO FALTANTE]],"")</f>
        <v>915174.52173913049</v>
      </c>
      <c r="X67" s="7">
        <f>+IFERROR(PRODUCTOS[[#This Row],[PROYECCION COMPRA]]/PRODUCTOS[[#This Row],[PPTO TOTAL]]-1,"")</f>
        <v>-0.23520012400035151</v>
      </c>
      <c r="Y67" s="3">
        <f>+IFERROR((PRODUCTOS[[#This Row],[CANT X MODULO]]*704)-PRODUCTOS[[#This Row],[CANT. COMPRADA]],"")</f>
        <v>300.60000000000002</v>
      </c>
      <c r="Z67" s="17">
        <f>+IFERROR(PRODUCTOS[[#This Row],[CANT. COMPRADA]]/PRODUCTOS[[#This Row],[PPTO FALTANTE]],"")</f>
        <v>0.22954091816367264</v>
      </c>
      <c r="AA67" s="3">
        <f>+IFERROR(PRODUCTOS[[#This Row],[PROYECCION COMPRA]]-(PRODUCTOS[[#This Row],[PPTO FALTANTE]]*PRODUCTOS[[#This Row],[PPTO]]),"")</f>
        <v>-58050.18544666958</v>
      </c>
      <c r="AB67" s="3">
        <f>+_xlfn.XLOOKUP(PRODUCTOS[[#This Row],[CODIGO]],DETALLE_GD_1[CODIGO],DETALLE_GD_1[VALOR PPTO],"",0)</f>
        <v>3237.6071000000002</v>
      </c>
      <c r="AC67" s="3">
        <f>+AB67-PRODUCTOS[[#This Row],[PPTO_ACTUALIZADO]]</f>
        <v>-4.3000000005122274E-5</v>
      </c>
    </row>
    <row r="68" spans="1:29" x14ac:dyDescent="0.25">
      <c r="A68">
        <v>408071</v>
      </c>
      <c r="B68" t="s">
        <v>111</v>
      </c>
      <c r="C68" t="s">
        <v>584</v>
      </c>
      <c r="D68" t="s">
        <v>240</v>
      </c>
      <c r="E68" t="s">
        <v>390</v>
      </c>
      <c r="F68" s="2">
        <v>23200.297871999999</v>
      </c>
      <c r="G68" s="6" t="s">
        <v>36</v>
      </c>
      <c r="H68" s="2">
        <v>23200.297871999981</v>
      </c>
      <c r="I68" t="b">
        <v>1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>
        <f>+_xlfn.XLOOKUP(PRODUCTOS[[#This Row],[CODIGO]],BD_MODULO[Artículo],BD_MODULO[CUB_ACTUALIZADA],"",0)</f>
        <v>0.20317500000000016</v>
      </c>
      <c r="M68" s="2">
        <f>+IFERROR(PRODUCTOS[[#This Row],[PPTO]]*PRODUCTOS[[#This Row],[CANT X MODULO]],"")</f>
        <v>4713.7205201436036</v>
      </c>
      <c r="N68" s="2">
        <f>+IFERROR(PRODUCTOS[[#This Row],[PPTO X MODULO]]*32,"")</f>
        <v>150839.05664459532</v>
      </c>
      <c r="O68" s="2">
        <f>+IFERROR(PRODUCTOS[[#This Row],[PPTO X TORRE]]*22,"")</f>
        <v>3318459.2461810969</v>
      </c>
      <c r="P68" s="3">
        <f>+IFERROR(PRODUCTOS[[#This Row],[CANT X MODULO]]*702,"")</f>
        <v>142.62885000000011</v>
      </c>
      <c r="Q68" s="3">
        <f>+SUMIFS(DETALLE_GD_1[CANTIDAD SOLICITADA],DETALLE_GD_1[CODIGO],PRODUCTOS[[#This Row],[CODIGO]])</f>
        <v>26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26</v>
      </c>
      <c r="T68" s="3">
        <f>+IFERROR(PRODUCTOS[[#This Row],[CANTIDAD RECIBIDA]]/PRODUCTOS[[#This Row],[CANT X MODULO]],"")</f>
        <v>127.96850006152322</v>
      </c>
      <c r="U68" s="3">
        <f>+SUMIFS(DETALLE_GD_1[VALOR TOTAL POR ITEM GD],DETALLE_GD_1[CODIGO],PRODUCTOS[[#This Row],[CODIGO]])</f>
        <v>603223</v>
      </c>
      <c r="V68" s="3">
        <f>+IFERROR(PRODUCTOS[[#This Row],[PRECIO DE COMPRA]]/PRODUCTOS[[#This Row],[CANT. COMPRADA]],"")</f>
        <v>23200.884615384617</v>
      </c>
      <c r="W68" s="3">
        <f>+IFERROR(PRODUCTOS[[#This Row],[PRECIO COMPRA UNITARIO]]*PRODUCTOS[[#This Row],[PPTO FALTANTE]],"")</f>
        <v>2715320.1711384645</v>
      </c>
      <c r="X68" s="7">
        <f>+IFERROR(PRODUCTOS[[#This Row],[PROYECCION COMPRA]]/PRODUCTOS[[#This Row],[PPTO TOTAL]]-1,"")</f>
        <v>-0.18175274436072364</v>
      </c>
      <c r="Y68" s="3">
        <f>+IFERROR((PRODUCTOS[[#This Row],[CANT X MODULO]]*704)-PRODUCTOS[[#This Row],[CANT. COMPRADA]],"")</f>
        <v>117.03520000000012</v>
      </c>
      <c r="Z68" s="17">
        <f>+IFERROR(PRODUCTOS[[#This Row],[CANT. COMPRADA]]/PRODUCTOS[[#This Row],[PPTO FALTANTE]],"")</f>
        <v>0.2221553857301049</v>
      </c>
      <c r="AA68" s="3">
        <f>+IFERROR(PRODUCTOS[[#This Row],[PROYECCION COMPRA]]-(PRODUCTOS[[#This Row],[PPTO FALTANTE]]*PRODUCTOS[[#This Row],[PPTO]]),"")</f>
        <v>68.669629367534071</v>
      </c>
      <c r="AB68" s="3">
        <f>+_xlfn.XLOOKUP(PRODUCTOS[[#This Row],[CODIGO]],DETALLE_GD_1[CODIGO],DETALLE_GD_1[VALOR PPTO],"",0)</f>
        <v>23200.297900000001</v>
      </c>
      <c r="AC68" s="3">
        <f>+AB68-PRODUCTOS[[#This Row],[PPTO_ACTUALIZADO]]</f>
        <v>2.8000020392937586E-5</v>
      </c>
    </row>
    <row r="69" spans="1:29" x14ac:dyDescent="0.25">
      <c r="A69">
        <v>408088</v>
      </c>
      <c r="B69" t="s">
        <v>109</v>
      </c>
      <c r="C69" t="s">
        <v>582</v>
      </c>
      <c r="D69" t="s">
        <v>240</v>
      </c>
      <c r="E69" t="s">
        <v>390</v>
      </c>
      <c r="F69" s="2">
        <v>17500.092714999999</v>
      </c>
      <c r="G69" s="6" t="s">
        <v>36</v>
      </c>
      <c r="H69" s="2">
        <v>17500.092714999999</v>
      </c>
      <c r="I69" t="b">
        <v>1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>
        <f>+_xlfn.XLOOKUP(PRODUCTOS[[#This Row],[CODIGO]],BD_MODULO[Artículo],BD_MODULO[CUB_ACTUALIZADA],"",0)</f>
        <v>0.126</v>
      </c>
      <c r="M69" s="2">
        <f>+IFERROR(PRODUCTOS[[#This Row],[PPTO]]*PRODUCTOS[[#This Row],[CANT X MODULO]],"")</f>
        <v>2205.0116820899998</v>
      </c>
      <c r="N69" s="2">
        <f>+IFERROR(PRODUCTOS[[#This Row],[PPTO X MODULO]]*32,"")</f>
        <v>70560.373826879993</v>
      </c>
      <c r="O69" s="2">
        <f>+IFERROR(PRODUCTOS[[#This Row],[PPTO X TORRE]]*22,"")</f>
        <v>1552328.2241913599</v>
      </c>
      <c r="P69" s="3">
        <f>+IFERROR(PRODUCTOS[[#This Row],[CANT X MODULO]]*702,"")</f>
        <v>88.451999999999998</v>
      </c>
      <c r="Q69" s="3">
        <f>+SUMIFS(DETALLE_GD_1[CANTIDAD SOLICITADA],DETALLE_GD_1[CODIGO],PRODUCTOS[[#This Row],[CODIGO]])</f>
        <v>16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16</v>
      </c>
      <c r="T69" s="3">
        <f>+IFERROR(PRODUCTOS[[#This Row],[CANTIDAD RECIBIDA]]/PRODUCTOS[[#This Row],[CANT X MODULO]],"")</f>
        <v>126.98412698412699</v>
      </c>
      <c r="U69" s="3">
        <f>+SUMIFS(DETALLE_GD_1[VALOR TOTAL POR ITEM GD],DETALLE_GD_1[CODIGO],PRODUCTOS[[#This Row],[CODIGO]])</f>
        <v>280000</v>
      </c>
      <c r="V69" s="3">
        <f>+IFERROR(PRODUCTOS[[#This Row],[PRECIO DE COMPRA]]/PRODUCTOS[[#This Row],[CANT. COMPRADA]],"")</f>
        <v>17500</v>
      </c>
      <c r="W69" s="3">
        <f>+IFERROR(PRODUCTOS[[#This Row],[PRECIO COMPRA UNITARIO]]*PRODUCTOS[[#This Row],[PPTO FALTANTE]],"")</f>
        <v>1272320.0000000002</v>
      </c>
      <c r="X69" s="7">
        <f>+IFERROR(PRODUCTOS[[#This Row],[PROYECCION COMPRA]]/PRODUCTOS[[#This Row],[PPTO TOTAL]]-1,"")</f>
        <v>-0.18037952272446878</v>
      </c>
      <c r="Y69" s="3">
        <f>+IFERROR((PRODUCTOS[[#This Row],[CANT X MODULO]]*704)-PRODUCTOS[[#This Row],[CANT. COMPRADA]],"")</f>
        <v>72.704000000000008</v>
      </c>
      <c r="Z69" s="17">
        <f>+IFERROR(PRODUCTOS[[#This Row],[CANT. COMPRADA]]/PRODUCTOS[[#This Row],[PPTO FALTANTE]],"")</f>
        <v>0.22007042253521125</v>
      </c>
      <c r="AA69" s="3">
        <f>+IFERROR(PRODUCTOS[[#This Row],[PROYECCION COMPRA]]-(PRODUCTOS[[#This Row],[PPTO FALTANTE]]*PRODUCTOS[[#This Row],[PPTO]]),"")</f>
        <v>-6.7407513598445803</v>
      </c>
      <c r="AB69" s="3">
        <f>+_xlfn.XLOOKUP(PRODUCTOS[[#This Row],[CODIGO]],DETALLE_GD_1[CODIGO],DETALLE_GD_1[VALOR PPTO],"",0)</f>
        <v>17500.092700000001</v>
      </c>
      <c r="AC69" s="3">
        <f>+AB69-PRODUCTOS[[#This Row],[PPTO_ACTUALIZADO]]</f>
        <v>-1.4999997802078724E-5</v>
      </c>
    </row>
    <row r="70" spans="1:29" x14ac:dyDescent="0.25">
      <c r="A70">
        <v>704025</v>
      </c>
      <c r="B70" t="s">
        <v>326</v>
      </c>
      <c r="C70" t="s">
        <v>628</v>
      </c>
      <c r="D70" t="s">
        <v>240</v>
      </c>
      <c r="E70" t="s">
        <v>393</v>
      </c>
      <c r="F70" s="2">
        <v>580</v>
      </c>
      <c r="G70" s="6" t="s">
        <v>31</v>
      </c>
      <c r="H70" s="2">
        <v>580</v>
      </c>
      <c r="I70" t="b">
        <v>1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>
        <f>+_xlfn.XLOOKUP(PRODUCTOS[[#This Row],[CODIGO]],BD_MODULO[Artículo],BD_MODULO[CUB_ACTUALIZADA],"",0)</f>
        <v>4.2</v>
      </c>
      <c r="M70" s="2">
        <f>+IFERROR(PRODUCTOS[[#This Row],[PPTO]]*PRODUCTOS[[#This Row],[CANT X MODULO]],"")</f>
        <v>2436</v>
      </c>
      <c r="N70" s="2">
        <f>+IFERROR(PRODUCTOS[[#This Row],[PPTO X MODULO]]*32,"")</f>
        <v>77952</v>
      </c>
      <c r="O70" s="2">
        <f>+IFERROR(PRODUCTOS[[#This Row],[PPTO X TORRE]]*22,"")</f>
        <v>1714944</v>
      </c>
      <c r="P70" s="3">
        <f>+IFERROR(PRODUCTOS[[#This Row],[CANT X MODULO]]*702,"")</f>
        <v>2948.4</v>
      </c>
      <c r="Q70" s="3">
        <f>+SUMIFS(DETALLE_GD_1[CANTIDAD SOLICITADA],DETALLE_GD_1[CODIGO],PRODUCTOS[[#This Row],[CODIGO]])</f>
        <v>532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532</v>
      </c>
      <c r="T70" s="3">
        <f>+IFERROR(PRODUCTOS[[#This Row],[CANTIDAD RECIBIDA]]/PRODUCTOS[[#This Row],[CANT X MODULO]],"")</f>
        <v>126.66666666666666</v>
      </c>
      <c r="U70" s="3">
        <f>+SUMIFS(DETALLE_GD_1[VALOR TOTAL POR ITEM GD],DETALLE_GD_1[CODIGO],PRODUCTOS[[#This Row],[CODIGO]])</f>
        <v>308507</v>
      </c>
      <c r="V70" s="3">
        <f>+IFERROR(PRODUCTOS[[#This Row],[PRECIO DE COMPRA]]/PRODUCTOS[[#This Row],[CANT. COMPRADA]],"")</f>
        <v>579.9003759398496</v>
      </c>
      <c r="W70" s="3">
        <f>+IFERROR(PRODUCTOS[[#This Row],[PRECIO COMPRA UNITARIO]]*PRODUCTOS[[#This Row],[PPTO FALTANTE]],"")</f>
        <v>1406142.4315789475</v>
      </c>
      <c r="X70" s="7">
        <f>+IFERROR(PRODUCTOS[[#This Row],[PROYECCION COMPRA]]/PRODUCTOS[[#This Row],[PPTO TOTAL]]-1,"")</f>
        <v>-0.18006510324596747</v>
      </c>
      <c r="Y70" s="3">
        <f>+IFERROR((PRODUCTOS[[#This Row],[CANT X MODULO]]*704)-PRODUCTOS[[#This Row],[CANT. COMPRADA]],"")</f>
        <v>2424.8000000000002</v>
      </c>
      <c r="Z70" s="17">
        <f>+IFERROR(PRODUCTOS[[#This Row],[CANT. COMPRADA]]/PRODUCTOS[[#This Row],[PPTO FALTANTE]],"")</f>
        <v>0.21939953810623555</v>
      </c>
      <c r="AA70" s="3">
        <f>+IFERROR(PRODUCTOS[[#This Row],[PROYECCION COMPRA]]-(PRODUCTOS[[#This Row],[PPTO FALTANTE]]*PRODUCTOS[[#This Row],[PPTO]]),"")</f>
        <v>-241.568421052536</v>
      </c>
      <c r="AB70" s="3">
        <f>+_xlfn.XLOOKUP(PRODUCTOS[[#This Row],[CODIGO]],DETALLE_GD_1[CODIGO],DETALLE_GD_1[VALOR PPTO],"",0)</f>
        <v>580</v>
      </c>
      <c r="AC70" s="3">
        <f>+AB70-PRODUCTOS[[#This Row],[PPTO_ACTUALIZADO]]</f>
        <v>0</v>
      </c>
    </row>
    <row r="71" spans="1:29" x14ac:dyDescent="0.25">
      <c r="A71">
        <v>705028</v>
      </c>
      <c r="B71" t="s">
        <v>72</v>
      </c>
      <c r="C71" t="s">
        <v>571</v>
      </c>
      <c r="D71" t="s">
        <v>240</v>
      </c>
      <c r="E71" t="s">
        <v>393</v>
      </c>
      <c r="F71" s="2">
        <v>22927.086207</v>
      </c>
      <c r="G71" s="6" t="s">
        <v>18</v>
      </c>
      <c r="H71" s="2">
        <v>22927.086207</v>
      </c>
      <c r="I71" t="b">
        <v>1</v>
      </c>
      <c r="J71" t="str">
        <f>+_xlfn.XLOOKUP(PRODUCTOS[[#This Row],[CODIGO]],P_CRITICOS[CODIGO],P_CRITICOS[DESC CORTA],"",0)</f>
        <v>SIMPLISIMA</v>
      </c>
      <c r="K71" t="str">
        <f>+IFERROR(IF(VLOOKUP(PRODUCTOS[[#This Row],[CODIGO]],P_CRITICOS[],3,0)="*","PRODUCTO CRITICO","NO CRITICO"),"NO CRITICO")</f>
        <v>PRODUCTO CRITICO</v>
      </c>
      <c r="L71" s="15">
        <f>+_xlfn.XLOOKUP(PRODUCTOS[[#This Row],[CODIGO]],BD_MODULO[Artículo],BD_MODULO[CUB_ACTUALIZADA],"",0)</f>
        <v>3.6749999999999998</v>
      </c>
      <c r="M71" s="2">
        <f>+IFERROR(PRODUCTOS[[#This Row],[PPTO]]*PRODUCTOS[[#This Row],[CANT X MODULO]],"")</f>
        <v>84257.041810725001</v>
      </c>
      <c r="N71" s="2">
        <f>+IFERROR(PRODUCTOS[[#This Row],[PPTO X MODULO]]*32,"")</f>
        <v>2696225.3379432</v>
      </c>
      <c r="O71" s="2">
        <f>+IFERROR(PRODUCTOS[[#This Row],[PPTO X TORRE]]*22,"")</f>
        <v>59316957.4347504</v>
      </c>
      <c r="P71" s="3">
        <f>+IFERROR(PRODUCTOS[[#This Row],[CANT X MODULO]]*702,"")</f>
        <v>2579.85</v>
      </c>
      <c r="Q71" s="3">
        <f>+SUMIFS(DETALLE_GD_1[CANTIDAD SOLICITADA],DETALLE_GD_1[CODIGO],PRODUCTOS[[#This Row],[CODIGO]])</f>
        <v>449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449</v>
      </c>
      <c r="T71" s="3">
        <f>+IFERROR(PRODUCTOS[[#This Row],[CANTIDAD RECIBIDA]]/PRODUCTOS[[#This Row],[CANT X MODULO]],"")</f>
        <v>122.17687074829932</v>
      </c>
      <c r="U71" s="3">
        <f>+SUMIFS(DETALLE_GD_1[VALOR TOTAL POR ITEM GD],DETALLE_GD_1[CODIGO],PRODUCTOS[[#This Row],[CODIGO]])</f>
        <v>10231413</v>
      </c>
      <c r="V71" s="3">
        <f>+IFERROR(PRODUCTOS[[#This Row],[PRECIO DE COMPRA]]/PRODUCTOS[[#This Row],[CANT. COMPRADA]],"")</f>
        <v>22787.11135857461</v>
      </c>
      <c r="W71" s="3">
        <f>+IFERROR(PRODUCTOS[[#This Row],[PRECIO COMPRA UNITARIO]]*PRODUCTOS[[#This Row],[PPTO FALTANTE]],"")</f>
        <v>48723401.50690423</v>
      </c>
      <c r="X71" s="7">
        <f>+IFERROR(PRODUCTOS[[#This Row],[PROYECCION COMPRA]]/PRODUCTOS[[#This Row],[PPTO TOTAL]]-1,"")</f>
        <v>-0.17859236862408612</v>
      </c>
      <c r="Y71" s="3">
        <f>+IFERROR((PRODUCTOS[[#This Row],[CANT X MODULO]]*704)-PRODUCTOS[[#This Row],[CANT. COMPRADA]],"")</f>
        <v>2138.1999999999998</v>
      </c>
      <c r="Z71" s="17">
        <f>+IFERROR(PRODUCTOS[[#This Row],[CANT. COMPRADA]]/PRODUCTOS[[#This Row],[PPTO FALTANTE]],"")</f>
        <v>0.20998971097184549</v>
      </c>
      <c r="AA71" s="3">
        <f>+IFERROR(PRODUCTOS[[#This Row],[PROYECCION COMPRA]]-(PRODUCTOS[[#This Row],[PPTO FALTANTE]]*PRODUCTOS[[#This Row],[PPTO]]),"")</f>
        <v>-299294.22090316564</v>
      </c>
      <c r="AB71" s="3">
        <f>+_xlfn.XLOOKUP(PRODUCTOS[[#This Row],[CODIGO]],DETALLE_GD_1[CODIGO],DETALLE_GD_1[VALOR PPTO],"",0)</f>
        <v>22927.086200000002</v>
      </c>
      <c r="AC71" s="3">
        <f>+AB71-PRODUCTOS[[#This Row],[PPTO_ACTUALIZADO]]</f>
        <v>-6.999998731771484E-6</v>
      </c>
    </row>
    <row r="72" spans="1:29" x14ac:dyDescent="0.25">
      <c r="A72">
        <v>304002</v>
      </c>
      <c r="B72" t="s">
        <v>37</v>
      </c>
      <c r="C72" t="s">
        <v>536</v>
      </c>
      <c r="D72" t="s">
        <v>240</v>
      </c>
      <c r="E72" t="s">
        <v>393</v>
      </c>
      <c r="F72" s="2">
        <v>21246.507152999999</v>
      </c>
      <c r="G72" s="6" t="s">
        <v>18</v>
      </c>
      <c r="H72" s="2">
        <v>21246.507152999999</v>
      </c>
      <c r="I72" t="b">
        <v>1</v>
      </c>
      <c r="J72" t="str">
        <f>+_xlfn.XLOOKUP(PRODUCTOS[[#This Row],[CODIGO]],P_CRITICOS[CODIGO],P_CRITICOS[DESC CORTA],"",0)</f>
        <v>SMARTPANEL</v>
      </c>
      <c r="K72" t="str">
        <f>+IFERROR(IF(VLOOKUP(PRODUCTOS[[#This Row],[CODIGO]],P_CRITICOS[],3,0)="*","PRODUCTO CRITICO","NO CRITICO"),"NO CRITICO")</f>
        <v>PRODUCTO CRITICO</v>
      </c>
      <c r="L72" s="15">
        <f>+_xlfn.XLOOKUP(PRODUCTOS[[#This Row],[CODIGO]],BD_MODULO[Artículo],BD_MODULO[CUB_ACTUALIZADA],"",0)</f>
        <v>23.296874999999996</v>
      </c>
      <c r="M72" s="2">
        <f>+IFERROR(PRODUCTOS[[#This Row],[PPTO]]*PRODUCTOS[[#This Row],[CANT X MODULO]],"")</f>
        <v>494977.22133004677</v>
      </c>
      <c r="N72" s="2">
        <f>+IFERROR(PRODUCTOS[[#This Row],[PPTO X MODULO]]*32,"")</f>
        <v>15839271.082561497</v>
      </c>
      <c r="O72" s="2">
        <f>+IFERROR(PRODUCTOS[[#This Row],[PPTO X TORRE]]*22,"")</f>
        <v>348463963.8163529</v>
      </c>
      <c r="P72" s="3">
        <f>+IFERROR(PRODUCTOS[[#This Row],[CANT X MODULO]]*702,"")</f>
        <v>16354.406249999998</v>
      </c>
      <c r="Q72" s="3">
        <f>+SUMIFS(DETALLE_GD_1[CANTIDAD SOLICITADA],DETALLE_GD_1[CODIGO],PRODUCTOS[[#This Row],[CODIGO]])</f>
        <v>2783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2783</v>
      </c>
      <c r="T72" s="3">
        <f>+IFERROR(PRODUCTOS[[#This Row],[CANTIDAD RECIBIDA]]/PRODUCTOS[[#This Row],[CANT X MODULO]],"")</f>
        <v>119.45808182427902</v>
      </c>
      <c r="U72" s="3">
        <f>+SUMIFS(DETALLE_GD_1[VALOR TOTAL POR ITEM GD],DETALLE_GD_1[CODIGO],PRODUCTOS[[#This Row],[CODIGO]])</f>
        <v>60094732</v>
      </c>
      <c r="V72" s="3">
        <f>+IFERROR(PRODUCTOS[[#This Row],[PRECIO DE COMPRA]]/PRODUCTOS[[#This Row],[CANT. COMPRADA]],"")</f>
        <v>21593.507725476105</v>
      </c>
      <c r="W72" s="3">
        <f>+IFERROR(PRODUCTOS[[#This Row],[PRECIO COMPRA UNITARIO]]*PRODUCTOS[[#This Row],[PPTO FALTANTE]],"")</f>
        <v>294060388.2055335</v>
      </c>
      <c r="X72" s="7">
        <f>+IFERROR(PRODUCTOS[[#This Row],[PROYECCION COMPRA]]/PRODUCTOS[[#This Row],[PPTO TOTAL]]-1,"")</f>
        <v>-0.15612396477097734</v>
      </c>
      <c r="Y72" s="3">
        <f>+IFERROR((PRODUCTOS[[#This Row],[CANT X MODULO]]*704)-PRODUCTOS[[#This Row],[CANT. COMPRADA]],"")</f>
        <v>13617.999999999996</v>
      </c>
      <c r="Z72" s="17">
        <f>+IFERROR(PRODUCTOS[[#This Row],[CANT. COMPRADA]]/PRODUCTOS[[#This Row],[PPTO FALTANTE]],"")</f>
        <v>0.204361873990307</v>
      </c>
      <c r="AA72" s="3">
        <f>+IFERROR(PRODUCTOS[[#This Row],[PROYECCION COMPRA]]-(PRODUCTOS[[#This Row],[PPTO FALTANTE]]*PRODUCTOS[[#This Row],[PPTO]]),"")</f>
        <v>4725453.795979619</v>
      </c>
      <c r="AB72" s="3">
        <f>+_xlfn.XLOOKUP(PRODUCTOS[[#This Row],[CODIGO]],DETALLE_GD_1[CODIGO],DETALLE_GD_1[VALOR PPTO],"",0)</f>
        <v>21246.5072</v>
      </c>
      <c r="AC72" s="3">
        <f>+AB72-PRODUCTOS[[#This Row],[PPTO_ACTUALIZADO]]</f>
        <v>4.7000001359265298E-5</v>
      </c>
    </row>
    <row r="73" spans="1:29" x14ac:dyDescent="0.25">
      <c r="A73">
        <v>412280</v>
      </c>
      <c r="B73" t="s">
        <v>40</v>
      </c>
      <c r="C73" t="s">
        <v>543</v>
      </c>
      <c r="D73" t="s">
        <v>240</v>
      </c>
      <c r="E73" t="s">
        <v>390</v>
      </c>
      <c r="F73" s="2">
        <v>40002.920093000001</v>
      </c>
      <c r="G73" s="6" t="s">
        <v>31</v>
      </c>
      <c r="H73" s="2">
        <v>40002.920093000001</v>
      </c>
      <c r="I73" t="b">
        <v>1</v>
      </c>
      <c r="J73" t="str">
        <f>+_xlfn.XLOOKUP(PRODUCTOS[[#This Row],[CODIGO]],P_CRITICOS[CODIGO],P_CRITICOS[DESC CORTA],"",0)</f>
        <v>HOLDOWN PB2</v>
      </c>
      <c r="K73" t="str">
        <f>+IFERROR(IF(VLOOKUP(PRODUCTOS[[#This Row],[CODIGO]],P_CRITICOS[],3,0)="*","PRODUCTO CRITICO","NO CRITICO"),"NO CRITICO")</f>
        <v>PRODUCTO CRITICO</v>
      </c>
      <c r="L73" s="15">
        <f>+_xlfn.XLOOKUP(PRODUCTOS[[#This Row],[CODIGO]],BD_MODULO[Artículo],BD_MODULO[CUB_ACTUALIZADA],"",0)</f>
        <v>7.875</v>
      </c>
      <c r="M73" s="2">
        <f>+IFERROR(PRODUCTOS[[#This Row],[PPTO]]*PRODUCTOS[[#This Row],[CANT X MODULO]],"")</f>
        <v>315022.99573237501</v>
      </c>
      <c r="N73" s="2">
        <f>+IFERROR(PRODUCTOS[[#This Row],[PPTO X MODULO]]*32,"")</f>
        <v>10080735.863436</v>
      </c>
      <c r="O73" s="2">
        <f>+IFERROR(PRODUCTOS[[#This Row],[PPTO X TORRE]]*22,"")</f>
        <v>221776188.995592</v>
      </c>
      <c r="P73" s="3">
        <f>+IFERROR(PRODUCTOS[[#This Row],[CANT X MODULO]]*702,"")</f>
        <v>5528.25</v>
      </c>
      <c r="Q73" s="3">
        <f>+SUMIFS(DETALLE_GD_1[CANTIDAD SOLICITADA],DETALLE_GD_1[CODIGO],PRODUCTOS[[#This Row],[CODIGO]])</f>
        <v>926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926</v>
      </c>
      <c r="T73" s="3">
        <f>+IFERROR(PRODUCTOS[[#This Row],[CANTIDAD RECIBIDA]]/PRODUCTOS[[#This Row],[CANT X MODULO]],"")</f>
        <v>117.58730158730158</v>
      </c>
      <c r="U73" s="3">
        <f>+SUMIFS(DETALLE_GD_1[VALOR TOTAL POR ITEM GD],DETALLE_GD_1[CODIGO],PRODUCTOS[[#This Row],[CODIGO]])</f>
        <v>36177719</v>
      </c>
      <c r="V73" s="3">
        <f>+IFERROR(PRODUCTOS[[#This Row],[PRECIO DE COMPRA]]/PRODUCTOS[[#This Row],[CANT. COMPRADA]],"")</f>
        <v>39068.811015118794</v>
      </c>
      <c r="W73" s="3">
        <f>+IFERROR(PRODUCTOS[[#This Row],[PRECIO COMPRA UNITARIO]]*PRODUCTOS[[#This Row],[PPTO FALTANTE]],"")</f>
        <v>180419769.2678186</v>
      </c>
      <c r="X73" s="7">
        <f>+IFERROR(PRODUCTOS[[#This Row],[PROYECCION COMPRA]]/PRODUCTOS[[#This Row],[PPTO TOTAL]]-1,"")</f>
        <v>-0.18647817836113778</v>
      </c>
      <c r="Y73" s="3">
        <f>+IFERROR((PRODUCTOS[[#This Row],[CANT X MODULO]]*704)-PRODUCTOS[[#This Row],[CANT. COMPRADA]],"")</f>
        <v>4618</v>
      </c>
      <c r="Z73" s="17">
        <f>+IFERROR(PRODUCTOS[[#This Row],[CANT. COMPRADA]]/PRODUCTOS[[#This Row],[PPTO FALTANTE]],"")</f>
        <v>0.20051970550021656</v>
      </c>
      <c r="AA73" s="3">
        <f>+IFERROR(PRODUCTOS[[#This Row],[PROYECCION COMPRA]]-(PRODUCTOS[[#This Row],[PPTO FALTANTE]]*PRODUCTOS[[#This Row],[PPTO]]),"")</f>
        <v>-4313715.7216553986</v>
      </c>
      <c r="AB73" s="3">
        <f>+_xlfn.XLOOKUP(PRODUCTOS[[#This Row],[CODIGO]],DETALLE_GD_1[CODIGO],DETALLE_GD_1[VALOR PPTO],"",0)</f>
        <v>40002.920100000003</v>
      </c>
      <c r="AC73" s="3">
        <f>+AB73-PRODUCTOS[[#This Row],[PPTO_ACTUALIZADO]]</f>
        <v>7.0000023697502911E-6</v>
      </c>
    </row>
    <row r="74" spans="1:29" x14ac:dyDescent="0.25">
      <c r="A74">
        <v>407427</v>
      </c>
      <c r="B74" t="s">
        <v>172</v>
      </c>
      <c r="C74">
        <v>0</v>
      </c>
      <c r="D74" t="s">
        <v>240</v>
      </c>
      <c r="E74" t="s">
        <v>390</v>
      </c>
      <c r="F74" s="2">
        <v>22557.545454999999</v>
      </c>
      <c r="G74" s="6" t="s">
        <v>36</v>
      </c>
      <c r="H74" s="2">
        <v>22557.545454999999</v>
      </c>
      <c r="I74" t="b">
        <v>1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>
        <f>+_xlfn.XLOOKUP(PRODUCTOS[[#This Row],[CODIGO]],BD_MODULO[Artículo],BD_MODULO[CUB_ACTUALIZADA],"",0)</f>
        <v>0.105</v>
      </c>
      <c r="M74" s="2">
        <f>+IFERROR(PRODUCTOS[[#This Row],[PPTO]]*PRODUCTOS[[#This Row],[CANT X MODULO]],"")</f>
        <v>2368.5422727749997</v>
      </c>
      <c r="N74" s="2">
        <f>+IFERROR(PRODUCTOS[[#This Row],[PPTO X MODULO]]*32,"")</f>
        <v>75793.35272879999</v>
      </c>
      <c r="O74" s="2">
        <f>+IFERROR(PRODUCTOS[[#This Row],[PPTO X TORRE]]*22,"")</f>
        <v>1667453.7600335998</v>
      </c>
      <c r="P74" s="3">
        <f>+IFERROR(PRODUCTOS[[#This Row],[CANT X MODULO]]*702,"")</f>
        <v>73.709999999999994</v>
      </c>
      <c r="Q74" s="3">
        <f>+SUMIFS(DETALLE_GD_1[CANTIDAD SOLICITADA],DETALLE_GD_1[CODIGO],PRODUCTOS[[#This Row],[CODIGO]])</f>
        <v>12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12</v>
      </c>
      <c r="T74" s="3">
        <f>+IFERROR(PRODUCTOS[[#This Row],[CANTIDAD RECIBIDA]]/PRODUCTOS[[#This Row],[CANT X MODULO]],"")</f>
        <v>114.28571428571429</v>
      </c>
      <c r="U74" s="3">
        <f>+SUMIFS(DETALLE_GD_1[VALOR TOTAL POR ITEM GD],DETALLE_GD_1[CODIGO],PRODUCTOS[[#This Row],[CODIGO]])</f>
        <v>270692</v>
      </c>
      <c r="V74" s="3">
        <f>+IFERROR(PRODUCTOS[[#This Row],[PRECIO DE COMPRA]]/PRODUCTOS[[#This Row],[CANT. COMPRADA]],"")</f>
        <v>22557.666666666668</v>
      </c>
      <c r="W74" s="3">
        <f>+IFERROR(PRODUCTOS[[#This Row],[PRECIO COMPRA UNITARIO]]*PRODUCTOS[[#This Row],[PPTO FALTANTE]],"")</f>
        <v>1396770.7200000002</v>
      </c>
      <c r="X74" s="7">
        <f>+IFERROR(PRODUCTOS[[#This Row],[PROYECCION COMPRA]]/PRODUCTOS[[#This Row],[PPTO TOTAL]]-1,"")</f>
        <v>-0.16233316120750796</v>
      </c>
      <c r="Y74" s="3">
        <f>+IFERROR((PRODUCTOS[[#This Row],[CANT X MODULO]]*704)-PRODUCTOS[[#This Row],[CANT. COMPRADA]],"")</f>
        <v>61.92</v>
      </c>
      <c r="Z74" s="17">
        <f>+IFERROR(PRODUCTOS[[#This Row],[CANT. COMPRADA]]/PRODUCTOS[[#This Row],[PPTO FALTANTE]],"")</f>
        <v>0.19379844961240308</v>
      </c>
      <c r="AA74" s="3">
        <f>+IFERROR(PRODUCTOS[[#This Row],[PROYECCION COMPRA]]-(PRODUCTOS[[#This Row],[PPTO FALTANTE]]*PRODUCTOS[[#This Row],[PPTO]]),"")</f>
        <v>7.5054264001082629</v>
      </c>
      <c r="AB74" s="3">
        <f>+_xlfn.XLOOKUP(PRODUCTOS[[#This Row],[CODIGO]],DETALLE_GD_1[CODIGO],DETALLE_GD_1[VALOR PPTO],"",0)</f>
        <v>22557.5455</v>
      </c>
      <c r="AC74" s="3">
        <f>+AB74-PRODUCTOS[[#This Row],[PPTO_ACTUALIZADO]]</f>
        <v>4.5000000682193786E-5</v>
      </c>
    </row>
    <row r="75" spans="1:29" x14ac:dyDescent="0.25">
      <c r="A75">
        <v>704022</v>
      </c>
      <c r="B75" t="s">
        <v>323</v>
      </c>
      <c r="C75" t="s">
        <v>623</v>
      </c>
      <c r="D75" t="s">
        <v>240</v>
      </c>
      <c r="E75" t="s">
        <v>393</v>
      </c>
      <c r="F75" s="2">
        <v>306</v>
      </c>
      <c r="G75" s="6" t="s">
        <v>31</v>
      </c>
      <c r="H75" s="2">
        <v>306.00000000000006</v>
      </c>
      <c r="I75" t="b">
        <v>1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>
        <f>+_xlfn.XLOOKUP(PRODUCTOS[[#This Row],[CODIGO]],BD_MODULO[Artículo],BD_MODULO[CUB_ACTUALIZADA],"",0)</f>
        <v>14.175000000000001</v>
      </c>
      <c r="M75" s="2">
        <f>+IFERROR(PRODUCTOS[[#This Row],[PPTO]]*PRODUCTOS[[#This Row],[CANT X MODULO]],"")</f>
        <v>4337.55</v>
      </c>
      <c r="N75" s="2">
        <f>+IFERROR(PRODUCTOS[[#This Row],[PPTO X MODULO]]*32,"")</f>
        <v>138801.60000000001</v>
      </c>
      <c r="O75" s="2">
        <f>+IFERROR(PRODUCTOS[[#This Row],[PPTO X TORRE]]*22,"")</f>
        <v>3053635.2</v>
      </c>
      <c r="P75" s="3">
        <f>+IFERROR(PRODUCTOS[[#This Row],[CANT X MODULO]]*702,"")</f>
        <v>9950.85</v>
      </c>
      <c r="Q75" s="3">
        <f>+SUMIFS(DETALLE_GD_1[CANTIDAD SOLICITADA],DETALLE_GD_1[CODIGO],PRODUCTOS[[#This Row],[CODIGO]])</f>
        <v>1610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1610</v>
      </c>
      <c r="T75" s="3">
        <f>+IFERROR(PRODUCTOS[[#This Row],[CANTIDAD RECIBIDA]]/PRODUCTOS[[#This Row],[CANT X MODULO]],"")</f>
        <v>113.58024691358024</v>
      </c>
      <c r="U75" s="3">
        <f>+SUMIFS(DETALLE_GD_1[VALOR TOTAL POR ITEM GD],DETALLE_GD_1[CODIGO],PRODUCTOS[[#This Row],[CODIGO]])</f>
        <v>416003</v>
      </c>
      <c r="V75" s="3">
        <f>+IFERROR(PRODUCTOS[[#This Row],[PRECIO DE COMPRA]]/PRODUCTOS[[#This Row],[CANT. COMPRADA]],"")</f>
        <v>258.38695652173914</v>
      </c>
      <c r="W75" s="3">
        <f>+IFERROR(PRODUCTOS[[#This Row],[PRECIO COMPRA UNITARIO]]*PRODUCTOS[[#This Row],[PPTO FALTANTE]],"")</f>
        <v>2162492.1165217394</v>
      </c>
      <c r="X75" s="7">
        <f>+IFERROR(PRODUCTOS[[#This Row],[PROYECCION COMPRA]]/PRODUCTOS[[#This Row],[PPTO TOTAL]]-1,"")</f>
        <v>-0.29183023678737419</v>
      </c>
      <c r="Y75" s="3">
        <f>+IFERROR((PRODUCTOS[[#This Row],[CANT X MODULO]]*704)-PRODUCTOS[[#This Row],[CANT. COMPRADA]],"")</f>
        <v>8369.2000000000007</v>
      </c>
      <c r="Z75" s="17">
        <f>+IFERROR(PRODUCTOS[[#This Row],[CANT. COMPRADA]]/PRODUCTOS[[#This Row],[PPTO FALTANTE]],"")</f>
        <v>0.19237203077952492</v>
      </c>
      <c r="AA75" s="3">
        <f>+IFERROR(PRODUCTOS[[#This Row],[PROYECCION COMPRA]]-(PRODUCTOS[[#This Row],[PPTO FALTANTE]]*PRODUCTOS[[#This Row],[PPTO]]),"")</f>
        <v>-398483.08347826079</v>
      </c>
      <c r="AB75" s="3">
        <f>+_xlfn.XLOOKUP(PRODUCTOS[[#This Row],[CODIGO]],DETALLE_GD_1[CODIGO],DETALLE_GD_1[VALOR PPTO],"",0)</f>
        <v>306</v>
      </c>
      <c r="AC75" s="3">
        <f>+AB75-PRODUCTOS[[#This Row],[PPTO_ACTUALIZADO]]</f>
        <v>0</v>
      </c>
    </row>
    <row r="76" spans="1:29" x14ac:dyDescent="0.25">
      <c r="A76">
        <v>412302</v>
      </c>
      <c r="B76" t="s">
        <v>165</v>
      </c>
      <c r="C76">
        <v>0</v>
      </c>
      <c r="D76" t="s">
        <v>240</v>
      </c>
      <c r="E76" t="s">
        <v>390</v>
      </c>
      <c r="F76" s="2">
        <v>4742.4586669999999</v>
      </c>
      <c r="G76" s="6" t="s">
        <v>31</v>
      </c>
      <c r="H76" s="2">
        <v>4742.4586669999999</v>
      </c>
      <c r="I76" t="b">
        <v>1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>
        <f>+_xlfn.XLOOKUP(PRODUCTOS[[#This Row],[CODIGO]],BD_MODULO[Artículo],BD_MODULO[CUB_ACTUALIZADA],"",0)</f>
        <v>1.05</v>
      </c>
      <c r="M76" s="2">
        <f>+IFERROR(PRODUCTOS[[#This Row],[PPTO]]*PRODUCTOS[[#This Row],[CANT X MODULO]],"")</f>
        <v>4979.5816003500004</v>
      </c>
      <c r="N76" s="2">
        <f>+IFERROR(PRODUCTOS[[#This Row],[PPTO X MODULO]]*32,"")</f>
        <v>159346.61121120001</v>
      </c>
      <c r="O76" s="2">
        <f>+IFERROR(PRODUCTOS[[#This Row],[PPTO X TORRE]]*22,"")</f>
        <v>3505625.4466464003</v>
      </c>
      <c r="P76" s="3">
        <f>+IFERROR(PRODUCTOS[[#This Row],[CANT X MODULO]]*702,"")</f>
        <v>737.1</v>
      </c>
      <c r="Q76" s="3">
        <f>+SUMIFS(DETALLE_GD_1[CANTIDAD SOLICITADA],DETALLE_GD_1[CODIGO],PRODUCTOS[[#This Row],[CODIGO]])</f>
        <v>115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115</v>
      </c>
      <c r="T76" s="3">
        <f>+IFERROR(PRODUCTOS[[#This Row],[CANTIDAD RECIBIDA]]/PRODUCTOS[[#This Row],[CANT X MODULO]],"")</f>
        <v>109.52380952380952</v>
      </c>
      <c r="U76" s="3">
        <f>+SUMIFS(DETALLE_GD_1[VALOR TOTAL POR ITEM GD],DETALLE_GD_1[CODIGO],PRODUCTOS[[#This Row],[CODIGO]])</f>
        <v>545384</v>
      </c>
      <c r="V76" s="3">
        <f>+IFERROR(PRODUCTOS[[#This Row],[PRECIO DE COMPRA]]/PRODUCTOS[[#This Row],[CANT. COMPRADA]],"")</f>
        <v>4742.4695652173914</v>
      </c>
      <c r="W76" s="3">
        <f>+IFERROR(PRODUCTOS[[#This Row],[PRECIO COMPRA UNITARIO]]*PRODUCTOS[[#This Row],[PPTO FALTANTE]],"")</f>
        <v>2960249.502608696</v>
      </c>
      <c r="X76" s="7">
        <f>+IFERROR(PRODUCTOS[[#This Row],[PROYECCION COMPRA]]/PRODUCTOS[[#This Row],[PPTO TOTAL]]-1,"")</f>
        <v>-0.15557165257327454</v>
      </c>
      <c r="Y76" s="3">
        <f>+IFERROR((PRODUCTOS[[#This Row],[CANT X MODULO]]*704)-PRODUCTOS[[#This Row],[CANT. COMPRADA]],"")</f>
        <v>624.20000000000005</v>
      </c>
      <c r="Z76" s="17">
        <f>+IFERROR(PRODUCTOS[[#This Row],[CANT. COMPRADA]]/PRODUCTOS[[#This Row],[PPTO FALTANTE]],"")</f>
        <v>0.18423582185197052</v>
      </c>
      <c r="AA76" s="3">
        <f>+IFERROR(PRODUCTOS[[#This Row],[PROYECCION COMPRA]]-(PRODUCTOS[[#This Row],[PPTO FALTANTE]]*PRODUCTOS[[#This Row],[PPTO]]),"")</f>
        <v>6.802667296025902</v>
      </c>
      <c r="AB76" s="3">
        <f>+_xlfn.XLOOKUP(PRODUCTOS[[#This Row],[CODIGO]],DETALLE_GD_1[CODIGO],DETALLE_GD_1[VALOR PPTO],"",0)</f>
        <v>4742.4587000000001</v>
      </c>
      <c r="AC76" s="3">
        <f>+AB76-PRODUCTOS[[#This Row],[PPTO_ACTUALIZADO]]</f>
        <v>3.3000000257743523E-5</v>
      </c>
    </row>
    <row r="77" spans="1:29" x14ac:dyDescent="0.25">
      <c r="A77">
        <v>407011</v>
      </c>
      <c r="B77" t="s">
        <v>30</v>
      </c>
      <c r="C77" t="s">
        <v>540</v>
      </c>
      <c r="D77" t="s">
        <v>240</v>
      </c>
      <c r="E77" t="s">
        <v>390</v>
      </c>
      <c r="F77" s="2">
        <v>473.17523999999997</v>
      </c>
      <c r="G77" s="6" t="s">
        <v>31</v>
      </c>
      <c r="H77" s="2">
        <v>473.17523999999992</v>
      </c>
      <c r="I77" t="b">
        <v>1</v>
      </c>
      <c r="J77" t="str">
        <f>+_xlfn.XLOOKUP(PRODUCTOS[[#This Row],[CODIGO]],P_CRITICOS[CODIGO],P_CRITICOS[DESC CORTA],"",0)</f>
        <v>TORNILLO SIMPSON 6"</v>
      </c>
      <c r="K77" t="str">
        <f>+IFERROR(IF(VLOOKUP(PRODUCTOS[[#This Row],[CODIGO]],P_CRITICOS[],3,0)="*","PRODUCTO CRITICO","NO CRITICO"),"NO CRITICO")</f>
        <v>PRODUCTO CRITICO</v>
      </c>
      <c r="L77" s="15">
        <f>+_xlfn.XLOOKUP(PRODUCTOS[[#This Row],[CODIGO]],BD_MODULO[Artículo],BD_MODULO[CUB_ACTUALIZADA],"",0)</f>
        <v>588</v>
      </c>
      <c r="M77" s="2">
        <f>+IFERROR(PRODUCTOS[[#This Row],[PPTO]]*PRODUCTOS[[#This Row],[CANT X MODULO]],"")</f>
        <v>278227.04112000001</v>
      </c>
      <c r="N77" s="2">
        <f>+IFERROR(PRODUCTOS[[#This Row],[PPTO X MODULO]]*32,"")</f>
        <v>8903265.3158400003</v>
      </c>
      <c r="O77" s="2">
        <f>+IFERROR(PRODUCTOS[[#This Row],[PPTO X TORRE]]*22,"")</f>
        <v>195871836.94848001</v>
      </c>
      <c r="P77" s="3">
        <f>+IFERROR(PRODUCTOS[[#This Row],[CANT X MODULO]]*702,"")</f>
        <v>412776</v>
      </c>
      <c r="Q77" s="3">
        <f>+SUMIFS(DETALLE_GD_1[CANTIDAD SOLICITADA],DETALLE_GD_1[CODIGO],PRODUCTOS[[#This Row],[CODIGO]])</f>
        <v>64298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64298</v>
      </c>
      <c r="T77" s="3">
        <f>+IFERROR(PRODUCTOS[[#This Row],[CANTIDAD RECIBIDA]]/PRODUCTOS[[#This Row],[CANT X MODULO]],"")</f>
        <v>109.35034013605443</v>
      </c>
      <c r="U77" s="3">
        <f>+SUMIFS(DETALLE_GD_1[VALOR TOTAL POR ITEM GD],DETALLE_GD_1[CODIGO],PRODUCTOS[[#This Row],[CODIGO]])</f>
        <v>29844629</v>
      </c>
      <c r="V77" s="3">
        <f>+IFERROR(PRODUCTOS[[#This Row],[PRECIO DE COMPRA]]/PRODUCTOS[[#This Row],[CANT. COMPRADA]],"")</f>
        <v>464.16107810507327</v>
      </c>
      <c r="W77" s="3">
        <f>+IFERROR(PRODUCTOS[[#This Row],[PRECIO COMPRA UNITARIO]]*PRODUCTOS[[#This Row],[PPTO FALTANTE]],"")</f>
        <v>162295777.6037513</v>
      </c>
      <c r="X77" s="7">
        <f>+IFERROR(PRODUCTOS[[#This Row],[PROYECCION COMPRA]]/PRODUCTOS[[#This Row],[PPTO TOTAL]]-1,"")</f>
        <v>-0.17141851461555546</v>
      </c>
      <c r="Y77" s="3">
        <f>+IFERROR((PRODUCTOS[[#This Row],[CANT X MODULO]]*704)-PRODUCTOS[[#This Row],[CANT. COMPRADA]],"")</f>
        <v>349654</v>
      </c>
      <c r="Z77" s="17">
        <f>+IFERROR(PRODUCTOS[[#This Row],[CANT. COMPRADA]]/PRODUCTOS[[#This Row],[PPTO FALTANTE]],"")</f>
        <v>0.18389036018463967</v>
      </c>
      <c r="AA77" s="3">
        <f>+IFERROR(PRODUCTOS[[#This Row],[PROYECCION COMPRA]]-(PRODUCTOS[[#This Row],[PPTO FALTANTE]]*PRODUCTOS[[#This Row],[PPTO]]),"")</f>
        <v>-3151837.7632086873</v>
      </c>
      <c r="AB77" s="3">
        <f>+_xlfn.XLOOKUP(PRODUCTOS[[#This Row],[CODIGO]],DETALLE_GD_1[CODIGO],DETALLE_GD_1[VALOR PPTO],"",0)</f>
        <v>473.17520000000002</v>
      </c>
      <c r="AC77" s="3">
        <f>+AB77-PRODUCTOS[[#This Row],[PPTO_ACTUALIZADO]]</f>
        <v>-3.9999999899009708E-5</v>
      </c>
    </row>
    <row r="78" spans="1:29" x14ac:dyDescent="0.25">
      <c r="A78">
        <v>1901008</v>
      </c>
      <c r="B78" t="s">
        <v>276</v>
      </c>
      <c r="C78" t="s">
        <v>531</v>
      </c>
      <c r="D78" t="s">
        <v>240</v>
      </c>
      <c r="E78" t="s">
        <v>395</v>
      </c>
      <c r="F78" s="2">
        <v>2112.795779</v>
      </c>
      <c r="G78" s="6" t="s">
        <v>26</v>
      </c>
      <c r="H78" s="2">
        <v>2112.795779</v>
      </c>
      <c r="I78" t="b">
        <v>1</v>
      </c>
      <c r="J78" t="str">
        <f>+_xlfn.XLOOKUP(PRODUCTOS[[#This Row],[CODIGO]],P_CRITICOS[CODIGO],P_CRITICOS[DESC CORTA],"",0)</f>
        <v>AISLAN GLASS 90MM</v>
      </c>
      <c r="K78" t="str">
        <f>+IFERROR(IF(VLOOKUP(PRODUCTOS[[#This Row],[CODIGO]],P_CRITICOS[],3,0)="*","PRODUCTO CRITICO","NO CRITICO"),"NO CRITICO")</f>
        <v>PRODUCTO CRITICO</v>
      </c>
      <c r="L78" s="15">
        <f>+_xlfn.XLOOKUP(PRODUCTOS[[#This Row],[CODIGO]],BD_MODULO[Artículo],BD_MODULO[CUB_ACTUALIZADA],"",0)</f>
        <v>62.430325650000007</v>
      </c>
      <c r="M78" s="2">
        <f>+IFERROR(PRODUCTOS[[#This Row],[PPTO]]*PRODUCTOS[[#This Row],[CANT X MODULO]],"")</f>
        <v>131902.52851491544</v>
      </c>
      <c r="N78" s="2">
        <f>+IFERROR(PRODUCTOS[[#This Row],[PPTO X MODULO]]*32,"")</f>
        <v>4220880.912477294</v>
      </c>
      <c r="O78" s="2">
        <f>+IFERROR(PRODUCTOS[[#This Row],[PPTO X TORRE]]*22,"")</f>
        <v>92859380.074500471</v>
      </c>
      <c r="P78" s="3">
        <f>+IFERROR(PRODUCTOS[[#This Row],[CANT X MODULO]]*702,"")</f>
        <v>43826.088606300007</v>
      </c>
      <c r="Q78" s="3">
        <f>+SUMIFS(DETALLE_GD_1[CANTIDAD SOLICITADA],DETALLE_GD_1[CODIGO],PRODUCTOS[[#This Row],[CODIGO]])</f>
        <v>6747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6747</v>
      </c>
      <c r="T78" s="3">
        <f>+IFERROR(PRODUCTOS[[#This Row],[CANTIDAD RECIBIDA]]/PRODUCTOS[[#This Row],[CANT X MODULO]],"")</f>
        <v>108.07247807460378</v>
      </c>
      <c r="U78" s="3">
        <f>+SUMIFS(DETALLE_GD_1[VALOR TOTAL POR ITEM GD],DETALLE_GD_1[CODIGO],PRODUCTOS[[#This Row],[CODIGO]])</f>
        <v>13908918</v>
      </c>
      <c r="V78" s="3">
        <f>+IFERROR(PRODUCTOS[[#This Row],[PRECIO DE COMPRA]]/PRODUCTOS[[#This Row],[CANT. COMPRADA]],"")</f>
        <v>2061.4966651845266</v>
      </c>
      <c r="W78" s="3">
        <f>+IFERROR(PRODUCTOS[[#This Row],[PRECIO COMPRA UNITARIO]]*PRODUCTOS[[#This Row],[PPTO FALTANTE]],"")</f>
        <v>76695817.326236755</v>
      </c>
      <c r="X78" s="7">
        <f>+IFERROR(PRODUCTOS[[#This Row],[PROYECCION COMPRA]]/PRODUCTOS[[#This Row],[PPTO TOTAL]]-1,"")</f>
        <v>-0.17406494352316149</v>
      </c>
      <c r="Y78" s="3">
        <f>+IFERROR((PRODUCTOS[[#This Row],[CANT X MODULO]]*704)-PRODUCTOS[[#This Row],[CANT. COMPRADA]],"")</f>
        <v>37203.949257600005</v>
      </c>
      <c r="Z78" s="17">
        <f>+IFERROR(PRODUCTOS[[#This Row],[CANT. COMPRADA]]/PRODUCTOS[[#This Row],[PPTO FALTANTE]],"")</f>
        <v>0.18135171492907373</v>
      </c>
      <c r="AA78" s="3">
        <f>+IFERROR(PRODUCTOS[[#This Row],[PROYECCION COMPRA]]-(PRODUCTOS[[#This Row],[PPTO FALTANTE]]*PRODUCTOS[[#This Row],[PPTO]]),"")</f>
        <v>-1908529.6273507178</v>
      </c>
      <c r="AB78" s="3">
        <f>+_xlfn.XLOOKUP(PRODUCTOS[[#This Row],[CODIGO]],DETALLE_GD_1[CODIGO],DETALLE_GD_1[VALOR PPTO],"",0)</f>
        <v>2112.7957999999999</v>
      </c>
      <c r="AC78" s="3">
        <f>+AB78-PRODUCTOS[[#This Row],[PPTO_ACTUALIZADO]]</f>
        <v>2.0999999833293259E-5</v>
      </c>
    </row>
    <row r="79" spans="1:29" x14ac:dyDescent="0.25">
      <c r="A79">
        <v>304049</v>
      </c>
      <c r="B79" t="s">
        <v>311</v>
      </c>
      <c r="C79" t="s">
        <v>530</v>
      </c>
      <c r="D79" t="s">
        <v>240</v>
      </c>
      <c r="E79" t="s">
        <v>394</v>
      </c>
      <c r="F79" s="2">
        <v>14982</v>
      </c>
      <c r="G79" s="6" t="s">
        <v>18</v>
      </c>
      <c r="H79" s="2">
        <v>14981.999999999993</v>
      </c>
      <c r="I79" t="b">
        <v>1</v>
      </c>
      <c r="J79" t="str">
        <f>+_xlfn.XLOOKUP(PRODUCTOS[[#This Row],[CODIGO]],P_CRITICOS[CODIGO],P_CRITICOS[DESC CORTA],"",0)</f>
        <v>TERCIADO FENOLICO</v>
      </c>
      <c r="K79" t="str">
        <f>+IFERROR(IF(VLOOKUP(PRODUCTOS[[#This Row],[CODIGO]],P_CRITICOS[],3,0)="*","PRODUCTO CRITICO","NO CRITICO"),"NO CRITICO")</f>
        <v>PRODUCTO CRITICO</v>
      </c>
      <c r="L79" s="15">
        <f>+_xlfn.XLOOKUP(PRODUCTOS[[#This Row],[CODIGO]],BD_MODULO[Artículo],BD_MODULO[CUB_ACTUALIZADA],"",0)</f>
        <v>23.273250000000008</v>
      </c>
      <c r="M79" s="2">
        <f>+IFERROR(PRODUCTOS[[#This Row],[PPTO]]*PRODUCTOS[[#This Row],[CANT X MODULO]],"")</f>
        <v>348679.83150000015</v>
      </c>
      <c r="N79" s="2">
        <f>+IFERROR(PRODUCTOS[[#This Row],[PPTO X MODULO]]*32,"")</f>
        <v>11157754.608000005</v>
      </c>
      <c r="O79" s="2">
        <f>+IFERROR(PRODUCTOS[[#This Row],[PPTO X TORRE]]*22,"")</f>
        <v>245470601.37600011</v>
      </c>
      <c r="P79" s="3">
        <f>+IFERROR(PRODUCTOS[[#This Row],[CANT X MODULO]]*702,"")</f>
        <v>16337.821500000005</v>
      </c>
      <c r="Q79" s="3">
        <f>+SUMIFS(DETALLE_GD_1[CANTIDAD SOLICITADA],DETALLE_GD_1[CODIGO],PRODUCTOS[[#This Row],[CODIGO]])</f>
        <v>2510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2510</v>
      </c>
      <c r="T79" s="3">
        <f>+IFERROR(PRODUCTOS[[#This Row],[CANTIDAD RECIBIDA]]/PRODUCTOS[[#This Row],[CANT X MODULO]],"")</f>
        <v>107.84914010720459</v>
      </c>
      <c r="U79" s="3">
        <f>+SUMIFS(DETALLE_GD_1[VALOR TOTAL POR ITEM GD],DETALLE_GD_1[CODIGO],PRODUCTOS[[#This Row],[CODIGO]])</f>
        <v>37819229</v>
      </c>
      <c r="V79" s="3">
        <f>+IFERROR(PRODUCTOS[[#This Row],[PRECIO DE COMPRA]]/PRODUCTOS[[#This Row],[CANT. COMPRADA]],"")</f>
        <v>15067.421912350597</v>
      </c>
      <c r="W79" s="3">
        <f>+IFERROR(PRODUCTOS[[#This Row],[PRECIO COMPRA UNITARIO]]*PRODUCTOS[[#This Row],[PPTO FALTANTE]],"")</f>
        <v>209050956.42321602</v>
      </c>
      <c r="X79" s="7">
        <f>+IFERROR(PRODUCTOS[[#This Row],[PROYECCION COMPRA]]/PRODUCTOS[[#This Row],[PPTO TOTAL]]-1,"")</f>
        <v>-0.1483666261810237</v>
      </c>
      <c r="Y79" s="3">
        <f>+IFERROR((PRODUCTOS[[#This Row],[CANT X MODULO]]*704)-PRODUCTOS[[#This Row],[CANT. COMPRADA]],"")</f>
        <v>13874.368000000006</v>
      </c>
      <c r="Z79" s="17">
        <f>+IFERROR(PRODUCTOS[[#This Row],[CANT. COMPRADA]]/PRODUCTOS[[#This Row],[PPTO FALTANTE]],"")</f>
        <v>0.1809091412307933</v>
      </c>
      <c r="AA79" s="3">
        <f>+IFERROR(PRODUCTOS[[#This Row],[PROYECCION COMPRA]]-(PRODUCTOS[[#This Row],[PPTO FALTANTE]]*PRODUCTOS[[#This Row],[PPTO]]),"")</f>
        <v>1185175.0472159386</v>
      </c>
      <c r="AB79" s="3">
        <f>+_xlfn.XLOOKUP(PRODUCTOS[[#This Row],[CODIGO]],DETALLE_GD_1[CODIGO],DETALLE_GD_1[VALOR PPTO],"",0)</f>
        <v>14982</v>
      </c>
      <c r="AC79" s="3">
        <f>+AB79-PRODUCTOS[[#This Row],[PPTO_ACTUALIZADO]]</f>
        <v>0</v>
      </c>
    </row>
    <row r="80" spans="1:29" x14ac:dyDescent="0.25">
      <c r="A80">
        <v>304101</v>
      </c>
      <c r="B80" t="s">
        <v>17</v>
      </c>
      <c r="C80" t="s">
        <v>526</v>
      </c>
      <c r="D80" t="s">
        <v>240</v>
      </c>
      <c r="E80" t="s">
        <v>392</v>
      </c>
      <c r="F80" s="2">
        <v>9657.5879499999992</v>
      </c>
      <c r="G80" s="6" t="s">
        <v>18</v>
      </c>
      <c r="H80" s="2">
        <v>9657.5879500000046</v>
      </c>
      <c r="I80" t="b">
        <v>1</v>
      </c>
      <c r="J80" t="str">
        <f>+_xlfn.XLOOKUP(PRODUCTOS[[#This Row],[CODIGO]],P_CRITICOS[CODIGO],P_CRITICOS[DESC CORTA],"",0)</f>
        <v>OSB 9.5</v>
      </c>
      <c r="K80" t="str">
        <f>+IFERROR(IF(VLOOKUP(PRODUCTOS[[#This Row],[CODIGO]],P_CRITICOS[],3,0)="*","PRODUCTO CRITICO","NO CRITICO"),"NO CRITICO")</f>
        <v>PRODUCTO CRITICO</v>
      </c>
      <c r="L80" s="15">
        <f>+_xlfn.XLOOKUP(PRODUCTOS[[#This Row],[CODIGO]],BD_MODULO[Artículo],BD_MODULO[CUB_ACTUALIZADA],"",0)</f>
        <v>47.643749999999976</v>
      </c>
      <c r="M80" s="2">
        <f>+IFERROR(PRODUCTOS[[#This Row],[PPTO]]*PRODUCTOS[[#This Row],[CANT X MODULO]],"")</f>
        <v>460123.70589281223</v>
      </c>
      <c r="N80" s="2">
        <f>+IFERROR(PRODUCTOS[[#This Row],[PPTO X MODULO]]*32,"")</f>
        <v>14723958.588569991</v>
      </c>
      <c r="O80" s="2">
        <f>+IFERROR(PRODUCTOS[[#This Row],[PPTO X TORRE]]*22,"")</f>
        <v>323927088.94853979</v>
      </c>
      <c r="P80" s="3">
        <f>+IFERROR(PRODUCTOS[[#This Row],[CANT X MODULO]]*702,"")</f>
        <v>33445.912499999984</v>
      </c>
      <c r="Q80" s="3">
        <f>+SUMIFS(DETALLE_GD_1[CANTIDAD SOLICITADA],DETALLE_GD_1[CODIGO],PRODUCTOS[[#This Row],[CODIGO]])</f>
        <v>5137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5137</v>
      </c>
      <c r="T80" s="3">
        <f>+IFERROR(PRODUCTOS[[#This Row],[CANTIDAD RECIBIDA]]/PRODUCTOS[[#This Row],[CANT X MODULO]],"")</f>
        <v>107.82106782106787</v>
      </c>
      <c r="U80" s="3">
        <f>+SUMIFS(DETALLE_GD_1[VALOR TOTAL POR ITEM GD],DETALLE_GD_1[CODIGO],PRODUCTOS[[#This Row],[CODIGO]])</f>
        <v>49570780</v>
      </c>
      <c r="V80" s="3">
        <f>+IFERROR(PRODUCTOS[[#This Row],[PRECIO DE COMPRA]]/PRODUCTOS[[#This Row],[CANT. COMPRADA]],"")</f>
        <v>9649.7527739926027</v>
      </c>
      <c r="W80" s="3">
        <f>+IFERROR(PRODUCTOS[[#This Row],[PRECIO COMPRA UNITARIO]]*PRODUCTOS[[#This Row],[PPTO FALTANTE]],"")</f>
        <v>274093507.7430405</v>
      </c>
      <c r="X80" s="7">
        <f>+IFERROR(PRODUCTOS[[#This Row],[PROYECCION COMPRA]]/PRODUCTOS[[#This Row],[PPTO TOTAL]]-1,"")</f>
        <v>-0.15384196909019865</v>
      </c>
      <c r="Y80" s="3">
        <f>+IFERROR((PRODUCTOS[[#This Row],[CANT X MODULO]]*704)-PRODUCTOS[[#This Row],[CANT. COMPRADA]],"")</f>
        <v>28404.199999999983</v>
      </c>
      <c r="Z80" s="17">
        <f>+IFERROR(PRODUCTOS[[#This Row],[CANT. COMPRADA]]/PRODUCTOS[[#This Row],[PPTO FALTANTE]],"")</f>
        <v>0.18085353574471391</v>
      </c>
      <c r="AA80" s="3">
        <f>+IFERROR(PRODUCTOS[[#This Row],[PROYECCION COMPRA]]-(PRODUCTOS[[#This Row],[PPTO FALTANTE]]*PRODUCTOS[[#This Row],[PPTO]]),"")</f>
        <v>-222551.90634930134</v>
      </c>
      <c r="AB80" s="3">
        <f>+_xlfn.XLOOKUP(PRODUCTOS[[#This Row],[CODIGO]],DETALLE_GD_1[CODIGO],DETALLE_GD_1[VALOR PPTO],"",0)</f>
        <v>9657.5879999999997</v>
      </c>
      <c r="AC80" s="3">
        <f>+AB80-PRODUCTOS[[#This Row],[PPTO_ACTUALIZADO]]</f>
        <v>4.9999995098914951E-5</v>
      </c>
    </row>
    <row r="81" spans="1:29" x14ac:dyDescent="0.25">
      <c r="A81">
        <v>412260</v>
      </c>
      <c r="B81" t="s">
        <v>41</v>
      </c>
      <c r="C81" t="s">
        <v>542</v>
      </c>
      <c r="D81" t="s">
        <v>240</v>
      </c>
      <c r="E81" t="s">
        <v>390</v>
      </c>
      <c r="F81" s="2">
        <v>87567.442477999997</v>
      </c>
      <c r="G81" s="6" t="s">
        <v>31</v>
      </c>
      <c r="H81" s="2">
        <v>87567.442477999983</v>
      </c>
      <c r="I81" t="b">
        <v>1</v>
      </c>
      <c r="J81" t="str">
        <f>+_xlfn.XLOOKUP(PRODUCTOS[[#This Row],[CODIGO]],P_CRITICOS[CODIGO],P_CRITICOS[DESC CORTA],"",0)</f>
        <v>HOLDOWN PB1</v>
      </c>
      <c r="K81" t="str">
        <f>+IFERROR(IF(VLOOKUP(PRODUCTOS[[#This Row],[CODIGO]],P_CRITICOS[],3,0)="*","PRODUCTO CRITICO","NO CRITICO"),"NO CRITICO")</f>
        <v>PRODUCTO CRITICO</v>
      </c>
      <c r="L81" s="15">
        <f>+_xlfn.XLOOKUP(PRODUCTOS[[#This Row],[CODIGO]],BD_MODULO[Artículo],BD_MODULO[CUB_ACTUALIZADA],"",0)</f>
        <v>5.7750000000000004</v>
      </c>
      <c r="M81" s="2">
        <f>+IFERROR(PRODUCTOS[[#This Row],[PPTO]]*PRODUCTOS[[#This Row],[CANT X MODULO]],"")</f>
        <v>505701.98031045002</v>
      </c>
      <c r="N81" s="2">
        <f>+IFERROR(PRODUCTOS[[#This Row],[PPTO X MODULO]]*32,"")</f>
        <v>16182463.369934401</v>
      </c>
      <c r="O81" s="2">
        <f>+IFERROR(PRODUCTOS[[#This Row],[PPTO X TORRE]]*22,"")</f>
        <v>356014194.13855684</v>
      </c>
      <c r="P81" s="3">
        <f>+IFERROR(PRODUCTOS[[#This Row],[CANT X MODULO]]*702,"")</f>
        <v>4054.05</v>
      </c>
      <c r="Q81" s="3">
        <f>+SUMIFS(DETALLE_GD_1[CANTIDAD SOLICITADA],DETALLE_GD_1[CODIGO],PRODUCTOS[[#This Row],[CODIGO]])</f>
        <v>620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620</v>
      </c>
      <c r="T81" s="3">
        <f>+IFERROR(PRODUCTOS[[#This Row],[CANTIDAD RECIBIDA]]/PRODUCTOS[[#This Row],[CANT X MODULO]],"")</f>
        <v>107.35930735930735</v>
      </c>
      <c r="U81" s="3">
        <f>+SUMIFS(DETALLE_GD_1[VALOR TOTAL POR ITEM GD],DETALLE_GD_1[CODIGO],PRODUCTOS[[#This Row],[CODIGO]])</f>
        <v>53852106</v>
      </c>
      <c r="V81" s="3">
        <f>+IFERROR(PRODUCTOS[[#This Row],[PRECIO DE COMPRA]]/PRODUCTOS[[#This Row],[CANT. COMPRADA]],"")</f>
        <v>86858.235483870973</v>
      </c>
      <c r="W81" s="3">
        <f>+IFERROR(PRODUCTOS[[#This Row],[PRECIO COMPRA UNITARIO]]*PRODUCTOS[[#This Row],[PPTO FALTANTE]],"")</f>
        <v>299278736.18322587</v>
      </c>
      <c r="X81" s="7">
        <f>+IFERROR(PRODUCTOS[[#This Row],[PROYECCION COMPRA]]/PRODUCTOS[[#This Row],[PPTO TOTAL]]-1,"")</f>
        <v>-0.1593629099328836</v>
      </c>
      <c r="Y81" s="3">
        <f>+IFERROR((PRODUCTOS[[#This Row],[CANT X MODULO]]*704)-PRODUCTOS[[#This Row],[CANT. COMPRADA]],"")</f>
        <v>3445.6000000000004</v>
      </c>
      <c r="Z81" s="17">
        <f>+IFERROR(PRODUCTOS[[#This Row],[CANT. COMPRADA]]/PRODUCTOS[[#This Row],[PPTO FALTANTE]],"")</f>
        <v>0.17993963315532852</v>
      </c>
      <c r="AA81" s="3">
        <f>+IFERROR(PRODUCTOS[[#This Row],[PROYECCION COMPRA]]-(PRODUCTOS[[#This Row],[PPTO FALTANTE]]*PRODUCTOS[[#This Row],[PPTO]]),"")</f>
        <v>-2443643.6189709306</v>
      </c>
      <c r="AB81" s="3">
        <f>+_xlfn.XLOOKUP(PRODUCTOS[[#This Row],[CODIGO]],DETALLE_GD_1[CODIGO],DETALLE_GD_1[VALOR PPTO],"",0)</f>
        <v>87567.442500000005</v>
      </c>
      <c r="AC81" s="3">
        <f>+AB81-PRODUCTOS[[#This Row],[PPTO_ACTUALIZADO]]</f>
        <v>2.2000021999701858E-5</v>
      </c>
    </row>
    <row r="82" spans="1:29" x14ac:dyDescent="0.25">
      <c r="A82">
        <v>5309018</v>
      </c>
      <c r="B82" t="s">
        <v>112</v>
      </c>
      <c r="C82">
        <v>0</v>
      </c>
      <c r="D82" t="s">
        <v>242</v>
      </c>
      <c r="E82">
        <v>0</v>
      </c>
      <c r="F82" s="2">
        <v>699.99923200000001</v>
      </c>
      <c r="G82" s="6" t="s">
        <v>113</v>
      </c>
      <c r="H82" s="2">
        <v>699.99923200000046</v>
      </c>
      <c r="I82" t="b">
        <v>1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>
        <f>+_xlfn.XLOOKUP(PRODUCTOS[[#This Row],[CODIGO]],BD_MODULO[Artículo],BD_MODULO[CUB_ACTUALIZADA],"",0)</f>
        <v>34.649999999999991</v>
      </c>
      <c r="M82" s="2">
        <f>+IFERROR(PRODUCTOS[[#This Row],[PPTO]]*PRODUCTOS[[#This Row],[CANT X MODULO]],"")</f>
        <v>24254.973388799994</v>
      </c>
      <c r="N82" s="2">
        <f>+IFERROR(PRODUCTOS[[#This Row],[PPTO X MODULO]]*32,"")</f>
        <v>776159.1484415998</v>
      </c>
      <c r="O82" s="2">
        <f>+IFERROR(PRODUCTOS[[#This Row],[PPTO X TORRE]]*22,"")</f>
        <v>17075501.265715197</v>
      </c>
      <c r="P82" s="3">
        <f>+IFERROR(PRODUCTOS[[#This Row],[CANT X MODULO]]*702,"")</f>
        <v>24324.299999999996</v>
      </c>
      <c r="Q82" s="3">
        <f>+SUMIFS(DETALLE_GD_1[CANTIDAD SOLICITADA],DETALLE_GD_1[CODIGO],PRODUCTOS[[#This Row],[CODIGO]])</f>
        <v>3700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3700</v>
      </c>
      <c r="T82" s="3">
        <f>+IFERROR(PRODUCTOS[[#This Row],[CANTIDAD RECIBIDA]]/PRODUCTOS[[#This Row],[CANT X MODULO]],"")</f>
        <v>106.78210678210681</v>
      </c>
      <c r="U82" s="3">
        <f>+SUMIFS(DETALLE_GD_1[VALOR TOTAL POR ITEM GD],DETALLE_GD_1[CODIGO],PRODUCTOS[[#This Row],[CODIGO]])</f>
        <v>2619115</v>
      </c>
      <c r="V82" s="3">
        <f>+IFERROR(PRODUCTOS[[#This Row],[PRECIO DE COMPRA]]/PRODUCTOS[[#This Row],[CANT. COMPRADA]],"")</f>
        <v>707.86891891891889</v>
      </c>
      <c r="W82" s="3">
        <f>+IFERROR(PRODUCTOS[[#This Row],[PRECIO COMPRA UNITARIO]]*PRODUCTOS[[#This Row],[PPTO FALTANTE]],"")</f>
        <v>14648356.260540536</v>
      </c>
      <c r="X82" s="7">
        <f>+IFERROR(PRODUCTOS[[#This Row],[PROYECCION COMPRA]]/PRODUCTOS[[#This Row],[PPTO TOTAL]]-1,"")</f>
        <v>-0.14214194754258658</v>
      </c>
      <c r="Y82" s="3">
        <f>+IFERROR((PRODUCTOS[[#This Row],[CANT X MODULO]]*704)-PRODUCTOS[[#This Row],[CANT. COMPRADA]],"")</f>
        <v>20693.599999999995</v>
      </c>
      <c r="Z82" s="17">
        <f>+IFERROR(PRODUCTOS[[#This Row],[CANT. COMPRADA]]/PRODUCTOS[[#This Row],[PPTO FALTANTE]],"")</f>
        <v>0.17879924227780575</v>
      </c>
      <c r="AA82" s="3">
        <f>+IFERROR(PRODUCTOS[[#This Row],[PROYECCION COMPRA]]-(PRODUCTOS[[#This Row],[PPTO FALTANTE]]*PRODUCTOS[[#This Row],[PPTO]]),"")</f>
        <v>162852.15322533995</v>
      </c>
      <c r="AB82" s="3">
        <f>+_xlfn.XLOOKUP(PRODUCTOS[[#This Row],[CODIGO]],DETALLE_GD_1[CODIGO],DETALLE_GD_1[VALOR PPTO],"",0)</f>
        <v>699.99919999999997</v>
      </c>
      <c r="AC82" s="3">
        <f>+AB82-PRODUCTOS[[#This Row],[PPTO_ACTUALIZADO]]</f>
        <v>-3.2000000487641955E-5</v>
      </c>
    </row>
    <row r="83" spans="1:29" x14ac:dyDescent="0.25">
      <c r="A83">
        <v>602255</v>
      </c>
      <c r="B83" t="s">
        <v>203</v>
      </c>
      <c r="C83">
        <v>0</v>
      </c>
      <c r="D83" t="s">
        <v>242</v>
      </c>
      <c r="E83" t="s">
        <v>398</v>
      </c>
      <c r="F83" s="2">
        <v>47889.5</v>
      </c>
      <c r="G83" s="6" t="s">
        <v>25</v>
      </c>
      <c r="H83" s="2">
        <v>47889.5</v>
      </c>
      <c r="I83" t="b">
        <v>1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>
        <f>+_xlfn.XLOOKUP(PRODUCTOS[[#This Row],[CODIGO]],BD_MODULO[Artículo],BD_MODULO[CUB_ACTUALIZADA],"",0)</f>
        <v>0.30194718749999999</v>
      </c>
      <c r="M83" s="2">
        <f>+IFERROR(PRODUCTOS[[#This Row],[PPTO]]*PRODUCTOS[[#This Row],[CANT X MODULO]],"")</f>
        <v>14460.09983578125</v>
      </c>
      <c r="N83" s="2">
        <f>+IFERROR(PRODUCTOS[[#This Row],[PPTO X MODULO]]*32,"")</f>
        <v>462723.19474499999</v>
      </c>
      <c r="O83" s="2">
        <f>+IFERROR(PRODUCTOS[[#This Row],[PPTO X TORRE]]*22,"")</f>
        <v>10179910.284389999</v>
      </c>
      <c r="P83" s="3">
        <f>+IFERROR(PRODUCTOS[[#This Row],[CANT X MODULO]]*702,"")</f>
        <v>211.96692562499999</v>
      </c>
      <c r="Q83" s="3">
        <f>+SUMIFS(DETALLE_GD_1[CANTIDAD SOLICITADA],DETALLE_GD_1[CODIGO],PRODUCTOS[[#This Row],[CODIGO]])</f>
        <v>32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32</v>
      </c>
      <c r="T83" s="3">
        <f>+IFERROR(PRODUCTOS[[#This Row],[CANTIDAD RECIBIDA]]/PRODUCTOS[[#This Row],[CANT X MODULO]],"")</f>
        <v>105.97879803069867</v>
      </c>
      <c r="U83" s="3">
        <f>+SUMIFS(DETALLE_GD_1[VALOR TOTAL POR ITEM GD],DETALLE_GD_1[CODIGO],PRODUCTOS[[#This Row],[CODIGO]])</f>
        <v>1532480</v>
      </c>
      <c r="V83" s="3">
        <f>+IFERROR(PRODUCTOS[[#This Row],[PRECIO DE COMPRA]]/PRODUCTOS[[#This Row],[CANT. COMPRADA]],"")</f>
        <v>47890</v>
      </c>
      <c r="W83" s="3">
        <f>+IFERROR(PRODUCTOS[[#This Row],[PRECIO COMPRA UNITARIO]]*PRODUCTOS[[#This Row],[PPTO FALTANTE]],"")</f>
        <v>8647536.5698000006</v>
      </c>
      <c r="X83" s="7">
        <f>+IFERROR(PRODUCTOS[[#This Row],[PROYECCION COMPRA]]/PRODUCTOS[[#This Row],[PPTO TOTAL]]-1,"")</f>
        <v>-0.1505291964055675</v>
      </c>
      <c r="Y83" s="3">
        <f>+IFERROR((PRODUCTOS[[#This Row],[CANT X MODULO]]*704)-PRODUCTOS[[#This Row],[CANT. COMPRADA]],"")</f>
        <v>180.57082</v>
      </c>
      <c r="Z83" s="17">
        <f>+IFERROR(PRODUCTOS[[#This Row],[CANT. COMPRADA]]/PRODUCTOS[[#This Row],[PPTO FALTANTE]],"")</f>
        <v>0.17721578713548514</v>
      </c>
      <c r="AA83" s="3">
        <f>+IFERROR(PRODUCTOS[[#This Row],[PROYECCION COMPRA]]-(PRODUCTOS[[#This Row],[PPTO FALTANTE]]*PRODUCTOS[[#This Row],[PPTO]]),"")</f>
        <v>90.285410000011325</v>
      </c>
      <c r="AB83" s="3">
        <f>+_xlfn.XLOOKUP(PRODUCTOS[[#This Row],[CODIGO]],DETALLE_GD_1[CODIGO],DETALLE_GD_1[VALOR PPTO],"",0)</f>
        <v>47889.5</v>
      </c>
      <c r="AC83" s="3">
        <f>+AB83-PRODUCTOS[[#This Row],[PPTO_ACTUALIZADO]]</f>
        <v>0</v>
      </c>
    </row>
    <row r="84" spans="1:29" x14ac:dyDescent="0.25">
      <c r="A84">
        <v>410126</v>
      </c>
      <c r="B84" t="s">
        <v>159</v>
      </c>
      <c r="C84">
        <v>0</v>
      </c>
      <c r="D84" t="s">
        <v>240</v>
      </c>
      <c r="E84">
        <v>0</v>
      </c>
      <c r="F84" s="2">
        <v>983.61888099999999</v>
      </c>
      <c r="G84" s="6" t="s">
        <v>31</v>
      </c>
      <c r="H84" s="2">
        <v>983.61888099999999</v>
      </c>
      <c r="I84" t="b">
        <v>1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>
        <f>+_xlfn.XLOOKUP(PRODUCTOS[[#This Row],[CODIGO]],BD_MODULO[Artículo],BD_MODULO[CUB_ACTUALIZADA],"",0)</f>
        <v>10.5</v>
      </c>
      <c r="M84" s="2">
        <f>+IFERROR(PRODUCTOS[[#This Row],[PPTO]]*PRODUCTOS[[#This Row],[CANT X MODULO]],"")</f>
        <v>10327.998250500001</v>
      </c>
      <c r="N84" s="2">
        <f>+IFERROR(PRODUCTOS[[#This Row],[PPTO X MODULO]]*32,"")</f>
        <v>330495.94401600002</v>
      </c>
      <c r="O84" s="2">
        <f>+IFERROR(PRODUCTOS[[#This Row],[PPTO X TORRE]]*22,"")</f>
        <v>7270910.768352</v>
      </c>
      <c r="P84" s="3">
        <f>+IFERROR(PRODUCTOS[[#This Row],[CANT X MODULO]]*702,"")</f>
        <v>7371</v>
      </c>
      <c r="Q84" s="3">
        <f>+SUMIFS(DETALLE_GD_1[CANTIDAD SOLICITADA],DETALLE_GD_1[CODIGO],PRODUCTOS[[#This Row],[CODIGO]])</f>
        <v>1106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1106</v>
      </c>
      <c r="T84" s="3">
        <f>+IFERROR(PRODUCTOS[[#This Row],[CANTIDAD RECIBIDA]]/PRODUCTOS[[#This Row],[CANT X MODULO]],"")</f>
        <v>105.33333333333333</v>
      </c>
      <c r="U84" s="3">
        <f>+SUMIFS(DETALLE_GD_1[VALOR TOTAL POR ITEM GD],DETALLE_GD_1[CODIGO],PRODUCTOS[[#This Row],[CODIGO]])</f>
        <v>1088091</v>
      </c>
      <c r="V84" s="3">
        <f>+IFERROR(PRODUCTOS[[#This Row],[PRECIO DE COMPRA]]/PRODUCTOS[[#This Row],[CANT. COMPRADA]],"")</f>
        <v>983.80741410488247</v>
      </c>
      <c r="W84" s="3">
        <f>+IFERROR(PRODUCTOS[[#This Row],[PRECIO COMPRA UNITARIO]]*PRODUCTOS[[#This Row],[PPTO FALTANTE]],"")</f>
        <v>6184213.4050632911</v>
      </c>
      <c r="X84" s="7">
        <f>+IFERROR(PRODUCTOS[[#This Row],[PROYECCION COMPRA]]/PRODUCTOS[[#This Row],[PPTO TOTAL]]-1,"")</f>
        <v>-0.14945821753428234</v>
      </c>
      <c r="Y84" s="3">
        <f>+IFERROR((PRODUCTOS[[#This Row],[CANT X MODULO]]*704)-PRODUCTOS[[#This Row],[CANT. COMPRADA]],"")</f>
        <v>6286</v>
      </c>
      <c r="Z84" s="17">
        <f>+IFERROR(PRODUCTOS[[#This Row],[CANT. COMPRADA]]/PRODUCTOS[[#This Row],[PPTO FALTANTE]],"")</f>
        <v>0.17594654788418709</v>
      </c>
      <c r="AA84" s="3">
        <f>+IFERROR(PRODUCTOS[[#This Row],[PROYECCION COMPRA]]-(PRODUCTOS[[#This Row],[PPTO FALTANTE]]*PRODUCTOS[[#This Row],[PPTO]]),"")</f>
        <v>1185.1190972914919</v>
      </c>
      <c r="AB84" s="3">
        <f>+_xlfn.XLOOKUP(PRODUCTOS[[#This Row],[CODIGO]],DETALLE_GD_1[CODIGO],DETALLE_GD_1[VALOR PPTO],"",0)</f>
        <v>983.61890000000005</v>
      </c>
      <c r="AC84" s="3">
        <f>+AB84-PRODUCTOS[[#This Row],[PPTO_ACTUALIZADO]]</f>
        <v>1.9000000065716449E-5</v>
      </c>
    </row>
    <row r="85" spans="1:29" x14ac:dyDescent="0.25">
      <c r="A85" t="s">
        <v>166</v>
      </c>
      <c r="B85" t="s">
        <v>167</v>
      </c>
      <c r="C85" t="s">
        <v>525</v>
      </c>
      <c r="D85" t="s">
        <v>242</v>
      </c>
      <c r="E85">
        <v>0</v>
      </c>
      <c r="F85" s="2">
        <v>11882.387917</v>
      </c>
      <c r="G85" s="6" t="s">
        <v>26</v>
      </c>
      <c r="H85" s="2">
        <v>11882.387917</v>
      </c>
      <c r="I85" t="b">
        <v>1</v>
      </c>
      <c r="J85" t="str">
        <f>+_xlfn.XLOOKUP(PRODUCTOS[[#This Row],[CODIGO]],P_CRITICOS[CODIGO],P_CRITICOS[DESC CORTA],"",0)</f>
        <v>PISO TARKET</v>
      </c>
      <c r="K85" t="str">
        <f>+IFERROR(IF(VLOOKUP(PRODUCTOS[[#This Row],[CODIGO]],P_CRITICOS[],3,0)="*","PRODUCTO CRITICO","NO CRITICO"),"NO CRITICO")</f>
        <v>PRODUCTO CRITICO</v>
      </c>
      <c r="L85" s="15">
        <f>+_xlfn.XLOOKUP(PRODUCTOS[[#This Row],[CODIGO]],BD_MODULO[Artículo],BD_MODULO[CUB_ACTUALIZADA],"",0)</f>
        <v>7.6124999999999998</v>
      </c>
      <c r="M85" s="2">
        <f>+IFERROR(PRODUCTOS[[#This Row],[PPTO]]*PRODUCTOS[[#This Row],[CANT X MODULO]],"")</f>
        <v>90454.678018162493</v>
      </c>
      <c r="N85" s="2">
        <f>+IFERROR(PRODUCTOS[[#This Row],[PPTO X MODULO]]*32,"")</f>
        <v>2894549.6965811998</v>
      </c>
      <c r="O85" s="2">
        <f>+IFERROR(PRODUCTOS[[#This Row],[PPTO X TORRE]]*22,"")</f>
        <v>63680093.324786395</v>
      </c>
      <c r="P85" s="3">
        <f>+IFERROR(PRODUCTOS[[#This Row],[CANT X MODULO]]*702,"")</f>
        <v>5343.9749999999995</v>
      </c>
      <c r="Q85" s="3">
        <f>+SUMIFS(DETALLE_GD_1[CANTIDAD SOLICITADA],DETALLE_GD_1[CODIGO],PRODUCTOS[[#This Row],[CODIGO]])</f>
        <v>800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800</v>
      </c>
      <c r="T85" s="3">
        <f>+IFERROR(PRODUCTOS[[#This Row],[CANTIDAD RECIBIDA]]/PRODUCTOS[[#This Row],[CANT X MODULO]],"")</f>
        <v>105.09031198686371</v>
      </c>
      <c r="U85" s="3">
        <f>+SUMIFS(DETALLE_GD_1[VALOR TOTAL POR ITEM GD],DETALLE_GD_1[CODIGO],PRODUCTOS[[#This Row],[CODIGO]])</f>
        <v>10666609</v>
      </c>
      <c r="V85" s="3">
        <f>+IFERROR(PRODUCTOS[[#This Row],[PRECIO DE COMPRA]]/PRODUCTOS[[#This Row],[CANT. COMPRADA]],"")</f>
        <v>13333.26125</v>
      </c>
      <c r="W85" s="3">
        <f>+IFERROR(PRODUCTOS[[#This Row],[PRECIO COMPRA UNITARIO]]*PRODUCTOS[[#This Row],[PPTO FALTANTE]],"")</f>
        <v>60789004.690999992</v>
      </c>
      <c r="X85" s="7">
        <f>+IFERROR(PRODUCTOS[[#This Row],[PROYECCION COMPRA]]/PRODUCTOS[[#This Row],[PPTO TOTAL]]-1,"")</f>
        <v>-4.5400194673726912E-2</v>
      </c>
      <c r="Y85" s="3">
        <f>+IFERROR((PRODUCTOS[[#This Row],[CANT X MODULO]]*704)-PRODUCTOS[[#This Row],[CANT. COMPRADA]],"")</f>
        <v>4559.2</v>
      </c>
      <c r="Z85" s="17">
        <f>+IFERROR(PRODUCTOS[[#This Row],[CANT. COMPRADA]]/PRODUCTOS[[#This Row],[PPTO FALTANTE]],"")</f>
        <v>0.1754693805930865</v>
      </c>
      <c r="AA85" s="3">
        <f>+IFERROR(PRODUCTOS[[#This Row],[PROYECCION COMPRA]]-(PRODUCTOS[[#This Row],[PPTO FALTANTE]]*PRODUCTOS[[#This Row],[PPTO]]),"")</f>
        <v>6614821.6998135969</v>
      </c>
      <c r="AB85" s="3">
        <f>+_xlfn.XLOOKUP(PRODUCTOS[[#This Row],[CODIGO]],DETALLE_GD_1[CODIGO],DETALLE_GD_1[VALOR PPTO],"",0)</f>
        <v>11882.3879</v>
      </c>
      <c r="AC85" s="3">
        <f>+AB85-PRODUCTOS[[#This Row],[PPTO_ACTUALIZADO]]</f>
        <v>-1.7000000298139639E-5</v>
      </c>
    </row>
    <row r="86" spans="1:29" x14ac:dyDescent="0.25">
      <c r="A86" s="27" t="s">
        <v>179</v>
      </c>
      <c r="B86" s="27" t="s">
        <v>180</v>
      </c>
      <c r="C86">
        <v>0</v>
      </c>
      <c r="D86" s="27" t="s">
        <v>240</v>
      </c>
      <c r="E86" s="27" t="s">
        <v>390</v>
      </c>
      <c r="F86" s="28">
        <v>55858.301887000001</v>
      </c>
      <c r="G86" s="32" t="s">
        <v>36</v>
      </c>
      <c r="H86" s="2">
        <v>55858.301886999994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0.68833333333333335</v>
      </c>
      <c r="M86" s="28">
        <f>+IFERROR(PRODUCTOS[[#This Row],[PPTO]]*PRODUCTOS[[#This Row],[CANT X MODULO]],"")</f>
        <v>38449.131132218332</v>
      </c>
      <c r="N86" s="28">
        <f>+IFERROR(PRODUCTOS[[#This Row],[PPTO X MODULO]]*32,"")</f>
        <v>1230372.1962309866</v>
      </c>
      <c r="O86" s="28">
        <f>+IFERROR(PRODUCTOS[[#This Row],[PPTO X TORRE]]*22,"")</f>
        <v>27068188.317081705</v>
      </c>
      <c r="P86" s="29">
        <f>+IFERROR(PRODUCTOS[[#This Row],[CANT X MODULO]]*702,"")</f>
        <v>483.21000000000004</v>
      </c>
      <c r="Q86" s="29">
        <f>+SUMIFS(DETALLE_GD_1[CANTIDAD SOLICITADA],DETALLE_GD_1[CODIGO],PRODUCTOS[[#This Row],[CODIGO]])</f>
        <v>72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72</v>
      </c>
      <c r="T86" s="29">
        <f>+IFERROR(PRODUCTOS[[#This Row],[CANTIDAD RECIBIDA]]/PRODUCTOS[[#This Row],[CANT X MODULO]],"")</f>
        <v>104.60048426150121</v>
      </c>
      <c r="U86" s="29">
        <f>+SUMIFS(DETALLE_GD_1[VALOR TOTAL POR ITEM GD],DETALLE_GD_1[CODIGO],PRODUCTOS[[#This Row],[CODIGO]])</f>
        <v>4221794</v>
      </c>
      <c r="V86" s="29">
        <f>+IFERROR(PRODUCTOS[[#This Row],[PRECIO DE COMPRA]]/PRODUCTOS[[#This Row],[CANT. COMPRADA]],"")</f>
        <v>58636.027777777781</v>
      </c>
      <c r="W86" s="29">
        <f>+IFERROR(PRODUCTOS[[#This Row],[PRECIO COMPRA UNITARIO]]*PRODUCTOS[[#This Row],[PPTO FALTANTE]],"")</f>
        <v>24192443.24740741</v>
      </c>
      <c r="X86" s="30">
        <f>+IFERROR(PRODUCTOS[[#This Row],[PROYECCION COMPRA]]/PRODUCTOS[[#This Row],[PPTO TOTAL]]-1,"")</f>
        <v>-0.10624076631901958</v>
      </c>
      <c r="Y86" s="29">
        <f>+IFERROR((PRODUCTOS[[#This Row],[CANT X MODULO]]*704)-PRODUCTOS[[#This Row],[CANT. COMPRADA]],"")</f>
        <v>412.5866666666667</v>
      </c>
      <c r="Z86" s="31">
        <f>+IFERROR(PRODUCTOS[[#This Row],[CANT. COMPRADA]]/PRODUCTOS[[#This Row],[PPTO FALTANTE]],"")</f>
        <v>0.17450879007238881</v>
      </c>
      <c r="AA86" s="29">
        <f>+IFERROR(PRODUCTOS[[#This Row],[PROYECCION COMPRA]]-(PRODUCTOS[[#This Row],[PPTO FALTANTE]]*PRODUCTOS[[#This Row],[PPTO]]),"")</f>
        <v>1146052.6661897004</v>
      </c>
      <c r="AB86" s="3">
        <f>+_xlfn.XLOOKUP(PRODUCTOS[[#This Row],[CODIGO]],DETALLE_GD_1[CODIGO],DETALLE_GD_1[VALOR PPTO],"",0)</f>
        <v>55858.301899999999</v>
      </c>
      <c r="AC86" s="3">
        <f>+AB86-PRODUCTOS[[#This Row],[PPTO_ACTUALIZADO]]</f>
        <v>1.3000004400964826E-5</v>
      </c>
    </row>
    <row r="87" spans="1:29" x14ac:dyDescent="0.25">
      <c r="A87">
        <v>407049</v>
      </c>
      <c r="B87" t="s">
        <v>232</v>
      </c>
      <c r="C87">
        <v>0</v>
      </c>
      <c r="D87" t="s">
        <v>240</v>
      </c>
      <c r="E87" t="s">
        <v>390</v>
      </c>
      <c r="F87" s="2">
        <v>16.202162000000001</v>
      </c>
      <c r="G87" s="6" t="s">
        <v>31</v>
      </c>
      <c r="H87" s="2">
        <v>16.202162000000001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52.5</v>
      </c>
      <c r="M87" s="2">
        <f>+IFERROR(PRODUCTOS[[#This Row],[PPTO]]*PRODUCTOS[[#This Row],[CANT X MODULO]],"")</f>
        <v>850.61350500000003</v>
      </c>
      <c r="N87" s="2">
        <f>+IFERROR(PRODUCTOS[[#This Row],[PPTO X MODULO]]*32,"")</f>
        <v>27219.632160000001</v>
      </c>
      <c r="O87" s="2">
        <f>+IFERROR(PRODUCTOS[[#This Row],[PPTO X TORRE]]*22,"")</f>
        <v>598831.90752000001</v>
      </c>
      <c r="P87" s="3">
        <f>+IFERROR(PRODUCTOS[[#This Row],[CANT X MODULO]]*702,"")</f>
        <v>36855</v>
      </c>
      <c r="Q87" s="3">
        <f>+SUMIFS(DETALLE_GD_1[CANTIDAD SOLICITADA],DETALLE_GD_1[CODIGO],PRODUCTOS[[#This Row],[CODIGO]])</f>
        <v>5255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5255</v>
      </c>
      <c r="T87" s="3">
        <f>+IFERROR(PRODUCTOS[[#This Row],[CANTIDAD RECIBIDA]]/PRODUCTOS[[#This Row],[CANT X MODULO]],"")</f>
        <v>100.0952380952381</v>
      </c>
      <c r="U87" s="3">
        <f>+SUMIFS(DETALLE_GD_1[VALOR TOTAL POR ITEM GD],DETALLE_GD_1[CODIGO],PRODUCTOS[[#This Row],[CODIGO]])</f>
        <v>85141</v>
      </c>
      <c r="V87" s="3">
        <f>+IFERROR(PRODUCTOS[[#This Row],[PRECIO DE COMPRA]]/PRODUCTOS[[#This Row],[CANT. COMPRADA]],"")</f>
        <v>16.201902949571835</v>
      </c>
      <c r="W87" s="3">
        <f>+IFERROR(PRODUCTOS[[#This Row],[PRECIO COMPRA UNITARIO]]*PRODUCTOS[[#This Row],[PPTO FALTANTE]],"")</f>
        <v>513681.33301617502</v>
      </c>
      <c r="X87" s="7">
        <f>+IFERROR(PRODUCTOS[[#This Row],[PROYECCION COMPRA]]/PRODUCTOS[[#This Row],[PPTO TOTAL]]-1,"")</f>
        <v>-0.14219445128845465</v>
      </c>
      <c r="Y87" s="3">
        <f>+IFERROR((PRODUCTOS[[#This Row],[CANT X MODULO]]*704)-PRODUCTOS[[#This Row],[CANT. COMPRADA]],"")</f>
        <v>31705</v>
      </c>
      <c r="Z87" s="17">
        <f>+IFERROR(PRODUCTOS[[#This Row],[CANT. COMPRADA]]/PRODUCTOS[[#This Row],[PPTO FALTANTE]],"")</f>
        <v>0.16574672764548179</v>
      </c>
      <c r="AA87" s="3">
        <f>+IFERROR(PRODUCTOS[[#This Row],[PROYECCION COMPRA]]-(PRODUCTOS[[#This Row],[PPTO FALTANTE]]*PRODUCTOS[[#This Row],[PPTO]]),"")</f>
        <v>-8.2131938250386156</v>
      </c>
      <c r="AB87" s="3">
        <f>+_xlfn.XLOOKUP(PRODUCTOS[[#This Row],[CODIGO]],DETALLE_GD_1[CODIGO],DETALLE_GD_1[VALOR PPTO],"",0)</f>
        <v>16.202200000000001</v>
      </c>
      <c r="AC87" s="3">
        <f>+AB87-PRODUCTOS[[#This Row],[PPTO_ACTUALIZADO]]</f>
        <v>3.7999999999982492E-5</v>
      </c>
    </row>
    <row r="88" spans="1:29" x14ac:dyDescent="0.25">
      <c r="A88">
        <v>302010</v>
      </c>
      <c r="B88" t="s">
        <v>316</v>
      </c>
      <c r="C88" t="s">
        <v>528</v>
      </c>
      <c r="D88" t="s">
        <v>240</v>
      </c>
      <c r="E88" t="s">
        <v>394</v>
      </c>
      <c r="F88" s="2">
        <v>6585.1337450000001</v>
      </c>
      <c r="G88" s="6" t="s">
        <v>20</v>
      </c>
      <c r="H88" s="2">
        <v>6585.1337449999919</v>
      </c>
      <c r="I88" t="b">
        <v>0</v>
      </c>
      <c r="J88" t="str">
        <f>+_xlfn.XLOOKUP(PRODUCTOS[[#This Row],[CODIGO]],P_CRITICOS[CODIGO],P_CRITICOS[DESC CORTA],"",0)</f>
        <v>PINO 2X6X320</v>
      </c>
      <c r="K88" t="str">
        <f>+IFERROR(IF(VLOOKUP(PRODUCTOS[[#This Row],[CODIGO]],P_CRITICOS[],3,0)="*","PRODUCTO CRITICO","NO CRITICO"),"NO CRITICO")</f>
        <v>PRODUCTO CRITICO</v>
      </c>
      <c r="L88" s="15">
        <f>+_xlfn.XLOOKUP(PRODUCTOS[[#This Row],[CODIGO]],BD_MODULO[Artículo],BD_MODULO[CUB_ACTUALIZADA],"",0)</f>
        <v>34.912500000000023</v>
      </c>
      <c r="M88" s="2">
        <f>+IFERROR(PRODUCTOS[[#This Row],[PPTO]]*PRODUCTOS[[#This Row],[CANT X MODULO]],"")</f>
        <v>229903.48187231267</v>
      </c>
      <c r="N88" s="2">
        <f>+IFERROR(PRODUCTOS[[#This Row],[PPTO X MODULO]]*32,"")</f>
        <v>7356911.4199140053</v>
      </c>
      <c r="O88" s="2">
        <f>+IFERROR(PRODUCTOS[[#This Row],[PPTO X TORRE]]*22,"")</f>
        <v>161852051.23810813</v>
      </c>
      <c r="P88" s="3">
        <f>+IFERROR(PRODUCTOS[[#This Row],[CANT X MODULO]]*702,"")</f>
        <v>24508.575000000015</v>
      </c>
      <c r="Q88" s="3">
        <f>+SUMIFS(DETALLE_GD_1[CANTIDAD SOLICITADA],DETALLE_GD_1[CODIGO],PRODUCTOS[[#This Row],[CODIGO]])</f>
        <v>4032</v>
      </c>
      <c r="R88" s="3">
        <f>+SUMIFS(DETALLE_GD_1[DEVOLUCIÓN],DETALLE_GD_1[CODIGO],PRODUCTOS[[#This Row],[CODIGO]])</f>
        <v>588</v>
      </c>
      <c r="S88" s="3">
        <f>+PRODUCTOS[[#This Row],[CANT. COMPRADA]]-PRODUCTOS[[#This Row],[DEVOLUCIONES]]</f>
        <v>3444</v>
      </c>
      <c r="T88" s="3">
        <f>+IFERROR(PRODUCTOS[[#This Row],[CANTIDAD RECIBIDA]]/PRODUCTOS[[#This Row],[CANT X MODULO]],"")</f>
        <v>98.646616541353325</v>
      </c>
      <c r="U88" s="3">
        <f>+SUMIFS(DETALLE_GD_1[VALOR TOTAL POR ITEM GD],DETALLE_GD_1[CODIGO],PRODUCTOS[[#This Row],[CODIGO]])</f>
        <v>22944301</v>
      </c>
      <c r="V88" s="3">
        <f>+IFERROR(PRODUCTOS[[#This Row],[PRECIO DE COMPRA]]/PRODUCTOS[[#This Row],[CANT. COMPRADA]],"")</f>
        <v>5690.5508432539682</v>
      </c>
      <c r="W88" s="3">
        <f>+IFERROR(PRODUCTOS[[#This Row],[PRECIO COMPRA UNITARIO]]*PRODUCTOS[[#This Row],[PPTO FALTANTE]],"")</f>
        <v>116920333.84583342</v>
      </c>
      <c r="X88" s="7">
        <f>+IFERROR(PRODUCTOS[[#This Row],[PROYECCION COMPRA]]/PRODUCTOS[[#This Row],[PPTO TOTAL]]-1,"")</f>
        <v>-0.27760981123540751</v>
      </c>
      <c r="Y88" s="3">
        <f>+IFERROR((PRODUCTOS[[#This Row],[CANT X MODULO]]*704)-PRODUCTOS[[#This Row],[CANT. COMPRADA]],"")</f>
        <v>20546.400000000016</v>
      </c>
      <c r="Z88" s="17">
        <f>+IFERROR(PRODUCTOS[[#This Row],[CANT. COMPRADA]]/PRODUCTOS[[#This Row],[PPTO FALTANTE]],"")</f>
        <v>0.19623875715453787</v>
      </c>
      <c r="AA88" s="3">
        <f>+IFERROR(PRODUCTOS[[#This Row],[PROYECCION COMPRA]]-(PRODUCTOS[[#This Row],[PPTO FALTANTE]]*PRODUCTOS[[#This Row],[PPTO]]),"")</f>
        <v>-18380458.132434696</v>
      </c>
      <c r="AB88" s="3">
        <f>+_xlfn.XLOOKUP(PRODUCTOS[[#This Row],[CODIGO]],DETALLE_GD_1[CODIGO],DETALLE_GD_1[VALOR PPTO],"",0)</f>
        <v>6585.1337000000003</v>
      </c>
      <c r="AC88" s="3">
        <f>+AB88-PRODUCTOS[[#This Row],[PPTO_ACTUALIZADO]]</f>
        <v>-4.4999991587246768E-5</v>
      </c>
    </row>
    <row r="89" spans="1:29" x14ac:dyDescent="0.25">
      <c r="A89">
        <v>1808003</v>
      </c>
      <c r="B89" t="s">
        <v>195</v>
      </c>
      <c r="C89">
        <v>0</v>
      </c>
      <c r="D89" t="s">
        <v>242</v>
      </c>
      <c r="E89" t="s">
        <v>397</v>
      </c>
      <c r="F89" s="2">
        <v>167.74485799999999</v>
      </c>
      <c r="G89" s="6" t="s">
        <v>31</v>
      </c>
      <c r="H89" s="2">
        <v>167.74485800000002</v>
      </c>
      <c r="I89" t="b">
        <v>1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0.91874999999999996</v>
      </c>
      <c r="M89" s="2">
        <f>+IFERROR(PRODUCTOS[[#This Row],[PPTO]]*PRODUCTOS[[#This Row],[CANT X MODULO]],"")</f>
        <v>154.11558828749997</v>
      </c>
      <c r="N89" s="2">
        <f>+IFERROR(PRODUCTOS[[#This Row],[PPTO X MODULO]]*32,"")</f>
        <v>4931.6988251999992</v>
      </c>
      <c r="O89" s="2">
        <f>+IFERROR(PRODUCTOS[[#This Row],[PPTO X TORRE]]*22,"")</f>
        <v>108497.37415439998</v>
      </c>
      <c r="P89" s="3">
        <f>+IFERROR(PRODUCTOS[[#This Row],[CANT X MODULO]]*702,"")</f>
        <v>644.96249999999998</v>
      </c>
      <c r="Q89" s="3">
        <f>+SUMIFS(DETALLE_GD_1[CANTIDAD SOLICITADA],DETALLE_GD_1[CODIGO],PRODUCTOS[[#This Row],[CODIGO]])</f>
        <v>89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89</v>
      </c>
      <c r="T89" s="3">
        <f>+IFERROR(PRODUCTOS[[#This Row],[CANTIDAD RECIBIDA]]/PRODUCTOS[[#This Row],[CANT X MODULO]],"")</f>
        <v>96.870748299319729</v>
      </c>
      <c r="U89" s="3">
        <f>+SUMIFS(DETALLE_GD_1[VALOR TOTAL POR ITEM GD],DETALLE_GD_1[CODIGO],PRODUCTOS[[#This Row],[CODIGO]])</f>
        <v>14929</v>
      </c>
      <c r="V89" s="3">
        <f>+IFERROR(PRODUCTOS[[#This Row],[PRECIO DE COMPRA]]/PRODUCTOS[[#This Row],[CANT. COMPRADA]],"")</f>
        <v>167.74157303370785</v>
      </c>
      <c r="W89" s="3">
        <f>+IFERROR(PRODUCTOS[[#This Row],[PRECIO COMPRA UNITARIO]]*PRODUCTOS[[#This Row],[PPTO FALTANTE]],"")</f>
        <v>93566.249438202227</v>
      </c>
      <c r="X89" s="7">
        <f>+IFERROR(PRODUCTOS[[#This Row],[PROYECCION COMPRA]]/PRODUCTOS[[#This Row],[PPTO TOTAL]]-1,"")</f>
        <v>-0.13761738320919759</v>
      </c>
      <c r="Y89" s="3">
        <f>+IFERROR((PRODUCTOS[[#This Row],[CANT X MODULO]]*704)-PRODUCTOS[[#This Row],[CANT. COMPRADA]],"")</f>
        <v>557.79999999999995</v>
      </c>
      <c r="Z89" s="17">
        <f>+IFERROR(PRODUCTOS[[#This Row],[CANT. COMPRADA]]/PRODUCTOS[[#This Row],[PPTO FALTANTE]],"")</f>
        <v>0.15955539619935463</v>
      </c>
      <c r="AA89" s="3">
        <f>+IFERROR(PRODUCTOS[[#This Row],[PROYECCION COMPRA]]-(PRODUCTOS[[#This Row],[PPTO FALTANTE]]*PRODUCTOS[[#This Row],[PPTO]]),"")</f>
        <v>-1.832354197758832</v>
      </c>
      <c r="AB89" s="3">
        <f>+_xlfn.XLOOKUP(PRODUCTOS[[#This Row],[CODIGO]],DETALLE_GD_1[CODIGO],DETALLE_GD_1[VALOR PPTO],"",0)</f>
        <v>167.7449</v>
      </c>
      <c r="AC89" s="3">
        <f>+AB89-PRODUCTOS[[#This Row],[PPTO_ACTUALIZADO]]</f>
        <v>4.1999999979225322E-5</v>
      </c>
    </row>
    <row r="90" spans="1:29" x14ac:dyDescent="0.25">
      <c r="A90">
        <v>407115</v>
      </c>
      <c r="B90" t="s">
        <v>280</v>
      </c>
      <c r="C90">
        <v>0</v>
      </c>
      <c r="D90" t="s">
        <v>240</v>
      </c>
      <c r="E90" t="s">
        <v>390</v>
      </c>
      <c r="F90" s="2">
        <v>547.98400000000004</v>
      </c>
      <c r="G90" s="6" t="s">
        <v>31</v>
      </c>
      <c r="H90" s="2">
        <v>567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>
        <f>+_xlfn.XLOOKUP(PRODUCTOS[[#This Row],[CODIGO]],BD_MODULO[Artículo],BD_MODULO[CUB_ACTUALIZADA],"",0)</f>
        <v>4.2</v>
      </c>
      <c r="M90" s="2">
        <f>+IFERROR(PRODUCTOS[[#This Row],[PPTO]]*PRODUCTOS[[#This Row],[CANT X MODULO]],"")</f>
        <v>2301.5328000000004</v>
      </c>
      <c r="N90" s="2">
        <f>+IFERROR(PRODUCTOS[[#This Row],[PPTO X MODULO]]*32,"")</f>
        <v>73649.049600000013</v>
      </c>
      <c r="O90" s="2">
        <f>+IFERROR(PRODUCTOS[[#This Row],[PPTO X TORRE]]*22,"")</f>
        <v>1620279.0912000004</v>
      </c>
      <c r="P90" s="3">
        <f>+IFERROR(PRODUCTOS[[#This Row],[CANT X MODULO]]*702,"")</f>
        <v>2948.4</v>
      </c>
      <c r="Q90" s="3">
        <f>+SUMIFS(DETALLE_GD_1[CANTIDAD SOLICITADA],DETALLE_GD_1[CODIGO],PRODUCTOS[[#This Row],[CODIGO]])</f>
        <v>400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400</v>
      </c>
      <c r="T90" s="3">
        <f>+IFERROR(PRODUCTOS[[#This Row],[CANTIDAD RECIBIDA]]/PRODUCTOS[[#This Row],[CANT X MODULO]],"")</f>
        <v>95.238095238095241</v>
      </c>
      <c r="U90" s="3">
        <f>+SUMIFS(DETALLE_GD_1[VALOR TOTAL POR ITEM GD],DETALLE_GD_1[CODIGO],PRODUCTOS[[#This Row],[CODIGO]])</f>
        <v>219193</v>
      </c>
      <c r="V90" s="3">
        <f>+IFERROR(PRODUCTOS[[#This Row],[PRECIO DE COMPRA]]/PRODUCTOS[[#This Row],[CANT. COMPRADA]],"")</f>
        <v>547.98249999999996</v>
      </c>
      <c r="W90" s="3">
        <f>+IFERROR(PRODUCTOS[[#This Row],[PRECIO COMPRA UNITARIO]]*PRODUCTOS[[#This Row],[PPTO FALTANTE]],"")</f>
        <v>1401081.656</v>
      </c>
      <c r="X90" s="7">
        <f>+IFERROR(PRODUCTOS[[#This Row],[PROYECCION COMPRA]]/PRODUCTOS[[#This Row],[PPTO TOTAL]]-1,"")</f>
        <v>-0.13528375228100975</v>
      </c>
      <c r="Y90" s="3">
        <f>+IFERROR((PRODUCTOS[[#This Row],[CANT X MODULO]]*704)-PRODUCTOS[[#This Row],[CANT. COMPRADA]],"")</f>
        <v>2556.8000000000002</v>
      </c>
      <c r="Z90" s="17">
        <f>+IFERROR(PRODUCTOS[[#This Row],[CANT. COMPRADA]]/PRODUCTOS[[#This Row],[PPTO FALTANTE]],"")</f>
        <v>0.15644555694618273</v>
      </c>
      <c r="AA90" s="3">
        <f>+IFERROR(PRODUCTOS[[#This Row],[PROYECCION COMPRA]]-(PRODUCTOS[[#This Row],[PPTO FALTANTE]]*PRODUCTOS[[#This Row],[PPTO]]),"")</f>
        <v>-3.8352000003214926</v>
      </c>
      <c r="AB90" s="3">
        <f>+_xlfn.XLOOKUP(PRODUCTOS[[#This Row],[CODIGO]],DETALLE_GD_1[CODIGO],DETALLE_GD_1[VALOR PPTO],"",0)</f>
        <v>567</v>
      </c>
      <c r="AC90" s="3">
        <f>+AB90-PRODUCTOS[[#This Row],[PPTO_ACTUALIZADO]]</f>
        <v>0</v>
      </c>
    </row>
    <row r="91" spans="1:29" x14ac:dyDescent="0.25">
      <c r="A91">
        <v>1103087</v>
      </c>
      <c r="B91" t="s">
        <v>481</v>
      </c>
      <c r="C91" t="s">
        <v>639</v>
      </c>
      <c r="D91" t="s">
        <v>348</v>
      </c>
      <c r="E91" t="s">
        <v>348</v>
      </c>
      <c r="G91" s="6" t="s">
        <v>137</v>
      </c>
      <c r="H91" s="2">
        <v>9841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0.52500000000000002</v>
      </c>
      <c r="M91" s="2">
        <f>+IFERROR(PRODUCTOS[[#This Row],[PPTO]]*PRODUCTOS[[#This Row],[CANT X MODULO]],"")</f>
        <v>0</v>
      </c>
      <c r="N91" s="2">
        <f>+IFERROR(PRODUCTOS[[#This Row],[PPTO X MODULO]]*32,"")</f>
        <v>0</v>
      </c>
      <c r="O91" s="2">
        <f>+IFERROR(PRODUCTOS[[#This Row],[PPTO X TORRE]]*22,"")</f>
        <v>0</v>
      </c>
      <c r="P91" s="3">
        <f>+IFERROR(PRODUCTOS[[#This Row],[CANT X MODULO]]*702,"")</f>
        <v>368.55</v>
      </c>
      <c r="Q91" s="3">
        <f>+SUMIFS(DETALLE_GD_1[CANTIDAD SOLICITADA],DETALLE_GD_1[CODIGO],PRODUCTOS[[#This Row],[CODIGO]])</f>
        <v>50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50</v>
      </c>
      <c r="T91" s="3">
        <f>+IFERROR(PRODUCTOS[[#This Row],[CANTIDAD RECIBIDA]]/PRODUCTOS[[#This Row],[CANT X MODULO]],"")</f>
        <v>95.238095238095241</v>
      </c>
      <c r="U91" s="3">
        <f>+SUMIFS(DETALLE_GD_1[VALOR TOTAL POR ITEM GD],DETALLE_GD_1[CODIGO],PRODUCTOS[[#This Row],[CODIGO]])</f>
        <v>492044</v>
      </c>
      <c r="V91" s="3">
        <f>+IFERROR(PRODUCTOS[[#This Row],[PRECIO DE COMPRA]]/PRODUCTOS[[#This Row],[CANT. COMPRADA]],"")</f>
        <v>9840.8799999999992</v>
      </c>
      <c r="W91" s="3">
        <f>+IFERROR(PRODUCTOS[[#This Row],[PRECIO COMPRA UNITARIO]]*PRODUCTOS[[#This Row],[PPTO FALTANTE]],"")</f>
        <v>3145145.2480000001</v>
      </c>
      <c r="X91" s="7" t="str">
        <f>+IFERROR(PRODUCTOS[[#This Row],[PROYECCION COMPRA]]/PRODUCTOS[[#This Row],[PPTO TOTAL]]-1,"")</f>
        <v/>
      </c>
      <c r="Y91" s="3">
        <f>+IFERROR((PRODUCTOS[[#This Row],[CANT X MODULO]]*704)-PRODUCTOS[[#This Row],[CANT. COMPRADA]],"")</f>
        <v>319.60000000000002</v>
      </c>
      <c r="Z91" s="17">
        <f>+IFERROR(PRODUCTOS[[#This Row],[CANT. COMPRADA]]/PRODUCTOS[[#This Row],[PPTO FALTANTE]],"")</f>
        <v>0.15644555694618273</v>
      </c>
      <c r="AA91" s="3">
        <f>+IFERROR(PRODUCTOS[[#This Row],[PROYECCION COMPRA]]-(PRODUCTOS[[#This Row],[PPTO FALTANTE]]*PRODUCTOS[[#This Row],[PPTO]]),"")</f>
        <v>3145145.2480000001</v>
      </c>
      <c r="AB91" s="3">
        <f>+_xlfn.XLOOKUP(PRODUCTOS[[#This Row],[CODIGO]],DETALLE_GD_1[CODIGO],DETALLE_GD_1[VALOR PPTO],"",0)</f>
        <v>9841</v>
      </c>
      <c r="AC91" s="3">
        <f>+AB91-PRODUCTOS[[#This Row],[PPTO_ACTUALIZADO]]</f>
        <v>0</v>
      </c>
    </row>
    <row r="92" spans="1:29" x14ac:dyDescent="0.25">
      <c r="A92">
        <v>602254</v>
      </c>
      <c r="B92" t="s">
        <v>214</v>
      </c>
      <c r="C92">
        <v>0</v>
      </c>
      <c r="D92" t="s">
        <v>242</v>
      </c>
      <c r="E92" t="s">
        <v>398</v>
      </c>
      <c r="F92" s="2">
        <v>46060</v>
      </c>
      <c r="G92" s="6" t="s">
        <v>25</v>
      </c>
      <c r="H92" s="2">
        <v>46060</v>
      </c>
      <c r="I92" t="b">
        <v>1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0.35920828125000004</v>
      </c>
      <c r="M92" s="2">
        <f>+IFERROR(PRODUCTOS[[#This Row],[PPTO]]*PRODUCTOS[[#This Row],[CANT X MODULO]],"")</f>
        <v>16545.133434375002</v>
      </c>
      <c r="N92" s="2">
        <f>+IFERROR(PRODUCTOS[[#This Row],[PPTO X MODULO]]*32,"")</f>
        <v>529444.26990000007</v>
      </c>
      <c r="O92" s="2">
        <f>+IFERROR(PRODUCTOS[[#This Row],[PPTO X TORRE]]*22,"")</f>
        <v>11647773.937800001</v>
      </c>
      <c r="P92" s="3">
        <f>+IFERROR(PRODUCTOS[[#This Row],[CANT X MODULO]]*702,"")</f>
        <v>252.16421343750002</v>
      </c>
      <c r="Q92" s="3">
        <f>+SUMIFS(DETALLE_GD_1[CANTIDAD SOLICITADA],DETALLE_GD_1[CODIGO],PRODUCTOS[[#This Row],[CODIGO]])</f>
        <v>35</v>
      </c>
      <c r="R92" s="3">
        <f>+SUMIFS(DETALLE_GD_1[DEVOLUCIÓN],DETALLE_GD_1[CODIGO],PRODUCTOS[[#This Row],[CODIGO]])</f>
        <v>1</v>
      </c>
      <c r="S92" s="3">
        <f>+PRODUCTOS[[#This Row],[CANT. COMPRADA]]-PRODUCTOS[[#This Row],[DEVOLUCIONES]]</f>
        <v>34</v>
      </c>
      <c r="T92" s="3">
        <f>+IFERROR(PRODUCTOS[[#This Row],[CANTIDAD RECIBIDA]]/PRODUCTOS[[#This Row],[CANT X MODULO]],"")</f>
        <v>94.652606230803585</v>
      </c>
      <c r="U92" s="3">
        <f>+SUMIFS(DETALLE_GD_1[VALOR TOTAL POR ITEM GD],DETALLE_GD_1[CODIGO],PRODUCTOS[[#This Row],[CODIGO]])</f>
        <v>1566040</v>
      </c>
      <c r="V92" s="3">
        <f>+IFERROR(PRODUCTOS[[#This Row],[PRECIO DE COMPRA]]/PRODUCTOS[[#This Row],[CANT. COMPRADA]],"")</f>
        <v>44744</v>
      </c>
      <c r="W92" s="3">
        <f>+IFERROR(PRODUCTOS[[#This Row],[PRECIO COMPRA UNITARIO]]*PRODUCTOS[[#This Row],[PPTO FALTANTE]],"")</f>
        <v>9748940.3967200015</v>
      </c>
      <c r="X92" s="7">
        <f>+IFERROR(PRODUCTOS[[#This Row],[PROYECCION COMPRA]]/PRODUCTOS[[#This Row],[PPTO TOTAL]]-1,"")</f>
        <v>-0.16302115333109279</v>
      </c>
      <c r="Y92" s="3">
        <f>+IFERROR((PRODUCTOS[[#This Row],[CANT X MODULO]]*704)-PRODUCTOS[[#This Row],[CANT. COMPRADA]],"")</f>
        <v>217.88263000000003</v>
      </c>
      <c r="Z92" s="17">
        <f>+IFERROR(PRODUCTOS[[#This Row],[CANT. COMPRADA]]/PRODUCTOS[[#This Row],[PPTO FALTANTE]],"")</f>
        <v>0.16063694476241633</v>
      </c>
      <c r="AA92" s="3">
        <f>+IFERROR(PRODUCTOS[[#This Row],[PROYECCION COMPRA]]-(PRODUCTOS[[#This Row],[PPTO FALTANTE]]*PRODUCTOS[[#This Row],[PPTO]]),"")</f>
        <v>-286733.54107999988</v>
      </c>
      <c r="AB92" s="3">
        <f>+_xlfn.XLOOKUP(PRODUCTOS[[#This Row],[CODIGO]],DETALLE_GD_1[CODIGO],DETALLE_GD_1[VALOR PPTO],"",0)</f>
        <v>46060</v>
      </c>
      <c r="AC92" s="3">
        <f>+AB92-PRODUCTOS[[#This Row],[PPTO_ACTUALIZADO]]</f>
        <v>0</v>
      </c>
    </row>
    <row r="93" spans="1:29" x14ac:dyDescent="0.25">
      <c r="A93">
        <v>1902014</v>
      </c>
      <c r="B93" t="s">
        <v>309</v>
      </c>
      <c r="C93" t="s">
        <v>295</v>
      </c>
      <c r="D93" t="s">
        <v>240</v>
      </c>
      <c r="E93">
        <v>0</v>
      </c>
      <c r="F93" s="2">
        <v>29779</v>
      </c>
      <c r="G93" s="6" t="s">
        <v>18</v>
      </c>
      <c r="H93" s="2">
        <v>29779.000000000004</v>
      </c>
      <c r="I93" t="b">
        <v>1</v>
      </c>
      <c r="J93" t="str">
        <f>+_xlfn.XLOOKUP(PRODUCTOS[[#This Row],[CODIGO]],P_CRITICOS[CODIGO],P_CRITICOS[DESC CORTA],"",0)</f>
        <v>VOLCOGLASS</v>
      </c>
      <c r="K93" t="str">
        <f>+IFERROR(IF(VLOOKUP(PRODUCTOS[[#This Row],[CODIGO]],P_CRITICOS[],3,0)="*","PRODUCTO CRITICO","NO CRITICO"),"NO CRITICO")</f>
        <v>PRODUCTO CRITICO</v>
      </c>
      <c r="L93" s="15">
        <f>+_xlfn.XLOOKUP(PRODUCTOS[[#This Row],[CODIGO]],BD_MODULO[Artículo],BD_MODULO[CUB_ACTUALIZADA],"",0)</f>
        <v>5.5125000000000002</v>
      </c>
      <c r="M93" s="2">
        <f>+IFERROR(PRODUCTOS[[#This Row],[PPTO]]*PRODUCTOS[[#This Row],[CANT X MODULO]],"")</f>
        <v>164156.73750000002</v>
      </c>
      <c r="N93" s="2">
        <f>+IFERROR(PRODUCTOS[[#This Row],[PPTO X MODULO]]*32,"")</f>
        <v>5253015.6000000006</v>
      </c>
      <c r="O93" s="2">
        <f>+IFERROR(PRODUCTOS[[#This Row],[PPTO X TORRE]]*22,"")</f>
        <v>115566343.20000002</v>
      </c>
      <c r="P93" s="3">
        <f>+IFERROR(PRODUCTOS[[#This Row],[CANT X MODULO]]*702,"")</f>
        <v>3869.7750000000001</v>
      </c>
      <c r="Q93" s="3">
        <f>+SUMIFS(DETALLE_GD_1[CANTIDAD SOLICITADA],DETALLE_GD_1[CODIGO],PRODUCTOS[[#This Row],[CODIGO]])</f>
        <v>520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520</v>
      </c>
      <c r="T93" s="3">
        <f>+IFERROR(PRODUCTOS[[#This Row],[CANTIDAD RECIBIDA]]/PRODUCTOS[[#This Row],[CANT X MODULO]],"")</f>
        <v>94.331065759637184</v>
      </c>
      <c r="U93" s="3">
        <f>+SUMIFS(DETALLE_GD_1[VALOR TOTAL POR ITEM GD],DETALLE_GD_1[CODIGO],PRODUCTOS[[#This Row],[CODIGO]])</f>
        <v>15495874</v>
      </c>
      <c r="V93" s="3">
        <f>+IFERROR(PRODUCTOS[[#This Row],[PRECIO DE COMPRA]]/PRODUCTOS[[#This Row],[CANT. COMPRADA]],"")</f>
        <v>29799.757692307692</v>
      </c>
      <c r="W93" s="3">
        <f>+IFERROR(PRODUCTOS[[#This Row],[PRECIO COMPRA UNITARIO]]*PRODUCTOS[[#This Row],[PPTO FALTANTE]],"")</f>
        <v>100151025.6523077</v>
      </c>
      <c r="X93" s="7">
        <f>+IFERROR(PRODUCTOS[[#This Row],[PROYECCION COMPRA]]/PRODUCTOS[[#This Row],[PPTO TOTAL]]-1,"")</f>
        <v>-0.13338933396044594</v>
      </c>
      <c r="Y93" s="3">
        <f>+IFERROR((PRODUCTOS[[#This Row],[CANT X MODULO]]*704)-PRODUCTOS[[#This Row],[CANT. COMPRADA]],"")</f>
        <v>3360.8</v>
      </c>
      <c r="Z93" s="17">
        <f>+IFERROR(PRODUCTOS[[#This Row],[CANT. COMPRADA]]/PRODUCTOS[[#This Row],[PPTO FALTANTE]],"")</f>
        <v>0.1547250654606046</v>
      </c>
      <c r="AA93" s="3">
        <f>+IFERROR(PRODUCTOS[[#This Row],[PROYECCION COMPRA]]-(PRODUCTOS[[#This Row],[PPTO FALTANTE]]*PRODUCTOS[[#This Row],[PPTO]]),"")</f>
        <v>69762.452307701111</v>
      </c>
      <c r="AB93" s="3">
        <f>+_xlfn.XLOOKUP(PRODUCTOS[[#This Row],[CODIGO]],DETALLE_GD_1[CODIGO],DETALLE_GD_1[VALOR PPTO],"",0)</f>
        <v>29779</v>
      </c>
      <c r="AC93" s="3">
        <f>+AB93-PRODUCTOS[[#This Row],[PPTO_ACTUALIZADO]]</f>
        <v>0</v>
      </c>
    </row>
    <row r="94" spans="1:29" x14ac:dyDescent="0.25">
      <c r="A94">
        <v>2505058</v>
      </c>
      <c r="B94" t="s">
        <v>142</v>
      </c>
      <c r="C94" t="s">
        <v>592</v>
      </c>
      <c r="D94" t="s">
        <v>242</v>
      </c>
      <c r="E94" t="s">
        <v>401</v>
      </c>
      <c r="F94" s="2">
        <v>17870.144068000001</v>
      </c>
      <c r="G94" s="6" t="s">
        <v>31</v>
      </c>
      <c r="H94" s="2">
        <v>17870.144068000001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2.1000000000000005</v>
      </c>
      <c r="M94" s="2">
        <f>+IFERROR(PRODUCTOS[[#This Row],[PPTO]]*PRODUCTOS[[#This Row],[CANT X MODULO]],"")</f>
        <v>37527.302542800011</v>
      </c>
      <c r="N94" s="2">
        <f>+IFERROR(PRODUCTOS[[#This Row],[PPTO X MODULO]]*32,"")</f>
        <v>1200873.6813696004</v>
      </c>
      <c r="O94" s="2">
        <f>+IFERROR(PRODUCTOS[[#This Row],[PPTO X TORRE]]*22,"")</f>
        <v>26419220.990131207</v>
      </c>
      <c r="P94" s="3">
        <f>+IFERROR(PRODUCTOS[[#This Row],[CANT X MODULO]]*702,"")</f>
        <v>1474.2000000000003</v>
      </c>
      <c r="Q94" s="3">
        <f>+SUMIFS(DETALLE_GD_1[CANTIDAD SOLICITADA],DETALLE_GD_1[CODIGO],PRODUCTOS[[#This Row],[CODIGO]])</f>
        <v>197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197</v>
      </c>
      <c r="T94" s="3">
        <f>+IFERROR(PRODUCTOS[[#This Row],[CANTIDAD RECIBIDA]]/PRODUCTOS[[#This Row],[CANT X MODULO]],"")</f>
        <v>93.809523809523782</v>
      </c>
      <c r="U94" s="3">
        <f>+SUMIFS(DETALLE_GD_1[VALOR TOTAL POR ITEM GD],DETALLE_GD_1[CODIGO],PRODUCTOS[[#This Row],[CODIGO]])</f>
        <v>3277496</v>
      </c>
      <c r="V94" s="3">
        <f>+IFERROR(PRODUCTOS[[#This Row],[PRECIO DE COMPRA]]/PRODUCTOS[[#This Row],[CANT. COMPRADA]],"")</f>
        <v>16637.035532994923</v>
      </c>
      <c r="W94" s="3">
        <f>+IFERROR(PRODUCTOS[[#This Row],[PRECIO COMPRA UNITARIO]]*PRODUCTOS[[#This Row],[PPTO FALTANTE]],"")</f>
        <v>21318697.331979699</v>
      </c>
      <c r="X94" s="7">
        <f>+IFERROR(PRODUCTOS[[#This Row],[PROYECCION COMPRA]]/PRODUCTOS[[#This Row],[PPTO TOTAL]]-1,"")</f>
        <v>-0.1930610921516871</v>
      </c>
      <c r="Y94" s="3">
        <f>+IFERROR((PRODUCTOS[[#This Row],[CANT X MODULO]]*704)-PRODUCTOS[[#This Row],[CANT. COMPRADA]],"")</f>
        <v>1281.4000000000003</v>
      </c>
      <c r="Z94" s="17">
        <f>+IFERROR(PRODUCTOS[[#This Row],[CANT. COMPRADA]]/PRODUCTOS[[#This Row],[PPTO FALTANTE]],"")</f>
        <v>0.15373809895426874</v>
      </c>
      <c r="AA94" s="3">
        <f>+IFERROR(PRODUCTOS[[#This Row],[PROYECCION COMPRA]]-(PRODUCTOS[[#This Row],[PPTO FALTANTE]]*PRODUCTOS[[#This Row],[PPTO]]),"")</f>
        <v>-1580105.276755508</v>
      </c>
      <c r="AB94" s="3">
        <f>+_xlfn.XLOOKUP(PRODUCTOS[[#This Row],[CODIGO]],DETALLE_GD_1[CODIGO],DETALLE_GD_1[VALOR PPTO],"",0)</f>
        <v>17870.144100000001</v>
      </c>
      <c r="AC94" s="3">
        <f>+AB94-PRODUCTOS[[#This Row],[PPTO_ACTUALIZADO]]</f>
        <v>3.1999999919207767E-5</v>
      </c>
    </row>
    <row r="95" spans="1:29" x14ac:dyDescent="0.25">
      <c r="A95">
        <v>701096</v>
      </c>
      <c r="B95" t="s">
        <v>204</v>
      </c>
      <c r="C95" t="s">
        <v>533</v>
      </c>
      <c r="D95" t="s">
        <v>240</v>
      </c>
      <c r="E95" t="s">
        <v>393</v>
      </c>
      <c r="F95" s="2">
        <v>16019.885684999999</v>
      </c>
      <c r="G95" s="6" t="s">
        <v>18</v>
      </c>
      <c r="H95" s="2">
        <v>16019.885685000005</v>
      </c>
      <c r="I95" t="b">
        <v>1</v>
      </c>
      <c r="J95" t="str">
        <f>+_xlfn.XLOOKUP(PRODUCTOS[[#This Row],[CODIGO]],P_CRITICOS[CODIGO],P_CRITICOS[DESC CORTA],"",0)</f>
        <v>VOCANITA EMPAPELADA MURO</v>
      </c>
      <c r="K95" t="str">
        <f>+IFERROR(IF(VLOOKUP(PRODUCTOS[[#This Row],[CODIGO]],P_CRITICOS[],3,0)="*","PRODUCTO CRITICO","NO CRITICO"),"NO CRITICO")</f>
        <v>PRODUCTO CRITICO</v>
      </c>
      <c r="L95" s="15">
        <f>+_xlfn.XLOOKUP(PRODUCTOS[[#This Row],[CODIGO]],BD_MODULO[Artículo],BD_MODULO[CUB_ACTUALIZADA],"",0)</f>
        <v>31.237499999999997</v>
      </c>
      <c r="M95" s="2">
        <f>+IFERROR(PRODUCTOS[[#This Row],[PPTO]]*PRODUCTOS[[#This Row],[CANT X MODULO]],"")</f>
        <v>500421.17908518744</v>
      </c>
      <c r="N95" s="2">
        <f>+IFERROR(PRODUCTOS[[#This Row],[PPTO X MODULO]]*32,"")</f>
        <v>16013477.730725998</v>
      </c>
      <c r="O95" s="2">
        <f>+IFERROR(PRODUCTOS[[#This Row],[PPTO X TORRE]]*22,"")</f>
        <v>352296510.07597196</v>
      </c>
      <c r="P95" s="3">
        <f>+IFERROR(PRODUCTOS[[#This Row],[CANT X MODULO]]*702,"")</f>
        <v>21928.724999999999</v>
      </c>
      <c r="Q95" s="3">
        <f>+SUMIFS(DETALLE_GD_1[CANTIDAD SOLICITADA],DETALLE_GD_1[CODIGO],PRODUCTOS[[#This Row],[CODIGO]])</f>
        <v>2854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2854</v>
      </c>
      <c r="T95" s="3">
        <f>+IFERROR(PRODUCTOS[[#This Row],[CANTIDAD RECIBIDA]]/PRODUCTOS[[#This Row],[CANT X MODULO]],"")</f>
        <v>91.364545818327343</v>
      </c>
      <c r="U95" s="3">
        <f>+SUMIFS(DETALLE_GD_1[VALOR TOTAL POR ITEM GD],DETALLE_GD_1[CODIGO],PRODUCTOS[[#This Row],[CODIGO]])</f>
        <v>46315905</v>
      </c>
      <c r="V95" s="3">
        <f>+IFERROR(PRODUCTOS[[#This Row],[PRECIO DE COMPRA]]/PRODUCTOS[[#This Row],[CANT. COMPRADA]],"")</f>
        <v>16228.418009810792</v>
      </c>
      <c r="W95" s="3">
        <f>+IFERROR(PRODUCTOS[[#This Row],[PRECIO COMPRA UNITARIO]]*PRODUCTOS[[#This Row],[PPTO FALTANTE]],"")</f>
        <v>310566481.13735104</v>
      </c>
      <c r="X95" s="7">
        <f>+IFERROR(PRODUCTOS[[#This Row],[PROYECCION COMPRA]]/PRODUCTOS[[#This Row],[PPTO TOTAL]]-1,"")</f>
        <v>-0.11845144003731956</v>
      </c>
      <c r="Y95" s="3">
        <f>+IFERROR((PRODUCTOS[[#This Row],[CANT X MODULO]]*704)-PRODUCTOS[[#This Row],[CANT. COMPRADA]],"")</f>
        <v>19137.199999999997</v>
      </c>
      <c r="Z95" s="17">
        <f>+IFERROR(PRODUCTOS[[#This Row],[CANT. COMPRADA]]/PRODUCTOS[[#This Row],[PPTO FALTANTE]],"")</f>
        <v>0.14913362456367704</v>
      </c>
      <c r="AA95" s="3">
        <f>+IFERROR(PRODUCTOS[[#This Row],[PROYECCION COMPRA]]-(PRODUCTOS[[#This Row],[PPTO FALTANTE]]*PRODUCTOS[[#This Row],[PPTO]]),"")</f>
        <v>3990724.8063691258</v>
      </c>
      <c r="AB95" s="3">
        <f>+_xlfn.XLOOKUP(PRODUCTOS[[#This Row],[CODIGO]],DETALLE_GD_1[CODIGO],DETALLE_GD_1[VALOR PPTO],"",0)</f>
        <v>16019.885700000001</v>
      </c>
      <c r="AC95" s="3">
        <f>+AB95-PRODUCTOS[[#This Row],[PPTO_ACTUALIZADO]]</f>
        <v>1.499999598308932E-5</v>
      </c>
    </row>
    <row r="96" spans="1:29" x14ac:dyDescent="0.25">
      <c r="A96">
        <v>1802517</v>
      </c>
      <c r="B96" t="s">
        <v>141</v>
      </c>
      <c r="C96" t="s">
        <v>591</v>
      </c>
      <c r="D96" t="s">
        <v>242</v>
      </c>
      <c r="E96" t="s">
        <v>401</v>
      </c>
      <c r="F96" s="2">
        <v>2312.5</v>
      </c>
      <c r="G96" s="6" t="s">
        <v>31</v>
      </c>
      <c r="H96" s="2">
        <v>2312</v>
      </c>
      <c r="I96" t="b">
        <v>0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1214.0625</v>
      </c>
      <c r="N96" s="2">
        <f>+IFERROR(PRODUCTOS[[#This Row],[PPTO X MODULO]]*32,"")</f>
        <v>38850</v>
      </c>
      <c r="O96" s="2">
        <f>+IFERROR(PRODUCTOS[[#This Row],[PPTO X TORRE]]*22,"")</f>
        <v>854700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47</v>
      </c>
      <c r="T96" s="3">
        <f>+IFERROR(PRODUCTOS[[#This Row],[CANTIDAD RECIBIDA]]/PRODUCTOS[[#This Row],[CANT X MODULO]],"")</f>
        <v>89.523809523809518</v>
      </c>
      <c r="U96" s="3">
        <f>+SUMIFS(DETALLE_GD_1[VALOR TOTAL POR ITEM GD],DETALLE_GD_1[CODIGO],PRODUCTOS[[#This Row],[CODIGO]])</f>
        <v>108687</v>
      </c>
      <c r="V96" s="3">
        <f>+IFERROR(PRODUCTOS[[#This Row],[PRECIO DE COMPRA]]/PRODUCTOS[[#This Row],[CANT. COMPRADA]],"")</f>
        <v>2312.4893617021276</v>
      </c>
      <c r="W96" s="3">
        <f>+IFERROR(PRODUCTOS[[#This Row],[PRECIO COMPRA UNITARIO]]*PRODUCTOS[[#This Row],[PPTO FALTANTE]],"")</f>
        <v>746009.06808510644</v>
      </c>
      <c r="X96" s="7">
        <f>+IFERROR(PRODUCTOS[[#This Row],[PROYECCION COMPRA]]/PRODUCTOS[[#This Row],[PPTO TOTAL]]-1,"")</f>
        <v>-0.12716851750894298</v>
      </c>
      <c r="Y96" s="3">
        <f>+IFERROR((PRODUCTOS[[#This Row],[CANT X MODULO]]*704)-PRODUCTOS[[#This Row],[CANT. COMPRADA]],"")</f>
        <v>322.60000000000002</v>
      </c>
      <c r="Z96" s="17">
        <f>+IFERROR(PRODUCTOS[[#This Row],[CANT. COMPRADA]]/PRODUCTOS[[#This Row],[PPTO FALTANTE]],"")</f>
        <v>0.14569125852448853</v>
      </c>
      <c r="AA96" s="3">
        <f>+IFERROR(PRODUCTOS[[#This Row],[PROYECCION COMPRA]]-(PRODUCTOS[[#This Row],[PPTO FALTANTE]]*PRODUCTOS[[#This Row],[PPTO]]),"")</f>
        <v>-3.4319148935610428</v>
      </c>
      <c r="AB96" s="3">
        <f>+_xlfn.XLOOKUP(PRODUCTOS[[#This Row],[CODIGO]],DETALLE_GD_1[CODIGO],DETALLE_GD_1[VALOR PPTO],"",0)</f>
        <v>2312</v>
      </c>
      <c r="AC96" s="3">
        <f>+AB96-PRODUCTOS[[#This Row],[PPTO_ACTUALIZADO]]</f>
        <v>0</v>
      </c>
    </row>
    <row r="97" spans="1:29" x14ac:dyDescent="0.25">
      <c r="A97">
        <v>412630</v>
      </c>
      <c r="B97" t="s">
        <v>282</v>
      </c>
      <c r="C97">
        <v>0</v>
      </c>
      <c r="D97" t="s">
        <v>242</v>
      </c>
      <c r="E97" t="s">
        <v>401</v>
      </c>
      <c r="F97" s="2">
        <v>148200</v>
      </c>
      <c r="G97" s="6" t="s">
        <v>31</v>
      </c>
      <c r="H97" s="2">
        <v>148200</v>
      </c>
      <c r="I97" t="b">
        <v>1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0.52500000000000002</v>
      </c>
      <c r="M97" s="2">
        <f>+IFERROR(PRODUCTOS[[#This Row],[PPTO]]*PRODUCTOS[[#This Row],[CANT X MODULO]],"")</f>
        <v>77805</v>
      </c>
      <c r="N97" s="2">
        <f>+IFERROR(PRODUCTOS[[#This Row],[PPTO X MODULO]]*32,"")</f>
        <v>2489760</v>
      </c>
      <c r="O97" s="2">
        <f>+IFERROR(PRODUCTOS[[#This Row],[PPTO X TORRE]]*22,"")</f>
        <v>54774720</v>
      </c>
      <c r="P97" s="3">
        <f>+IFERROR(PRODUCTOS[[#This Row],[CANT X MODULO]]*702,"")</f>
        <v>368.55</v>
      </c>
      <c r="Q97" s="3">
        <f>+SUMIFS(DETALLE_GD_1[CANTIDAD SOLICITADA],DETALLE_GD_1[CODIGO],PRODUCTOS[[#This Row],[CODIGO]])</f>
        <v>57</v>
      </c>
      <c r="R97" s="3">
        <f>+SUMIFS(DETALLE_GD_1[DEVOLUCIÓN],DETALLE_GD_1[CODIGO],PRODUCTOS[[#This Row],[CODIGO]])</f>
        <v>10</v>
      </c>
      <c r="S97" s="3">
        <f>+PRODUCTOS[[#This Row],[CANT. COMPRADA]]-PRODUCTOS[[#This Row],[DEVOLUCIONES]]</f>
        <v>47</v>
      </c>
      <c r="T97" s="3">
        <f>+IFERROR(PRODUCTOS[[#This Row],[CANTIDAD RECIBIDA]]/PRODUCTOS[[#This Row],[CANT X MODULO]],"")</f>
        <v>89.523809523809518</v>
      </c>
      <c r="U97" s="3">
        <f>+SUMIFS(DETALLE_GD_1[VALOR TOTAL POR ITEM GD],DETALLE_GD_1[CODIGO],PRODUCTOS[[#This Row],[CODIGO]])</f>
        <v>7064100</v>
      </c>
      <c r="V97" s="3">
        <f>+IFERROR(PRODUCTOS[[#This Row],[PRECIO DE COMPRA]]/PRODUCTOS[[#This Row],[CANT. COMPRADA]],"")</f>
        <v>123931.57894736843</v>
      </c>
      <c r="W97" s="3">
        <f>+IFERROR(PRODUCTOS[[#This Row],[PRECIO COMPRA UNITARIO]]*PRODUCTOS[[#This Row],[PPTO FALTANTE]],"")</f>
        <v>38741011.578947373</v>
      </c>
      <c r="X97" s="7">
        <f>+IFERROR(PRODUCTOS[[#This Row],[PROYECCION COMPRA]]/PRODUCTOS[[#This Row],[PPTO TOTAL]]-1,"")</f>
        <v>-0.29272095632898953</v>
      </c>
      <c r="Y97" s="3">
        <f>+IFERROR((PRODUCTOS[[#This Row],[CANT X MODULO]]*704)-PRODUCTOS[[#This Row],[CANT. COMPRADA]],"")</f>
        <v>312.60000000000002</v>
      </c>
      <c r="Z97" s="17">
        <f>+IFERROR(PRODUCTOS[[#This Row],[CANT. COMPRADA]]/PRODUCTOS[[#This Row],[PPTO FALTANTE]],"")</f>
        <v>0.18234165067178501</v>
      </c>
      <c r="AA97" s="3">
        <f>+IFERROR(PRODUCTOS[[#This Row],[PROYECCION COMPRA]]-(PRODUCTOS[[#This Row],[PPTO FALTANTE]]*PRODUCTOS[[#This Row],[PPTO]]),"")</f>
        <v>-7586308.4210526273</v>
      </c>
      <c r="AB97" s="3">
        <f>+_xlfn.XLOOKUP(PRODUCTOS[[#This Row],[CODIGO]],DETALLE_GD_1[CODIGO],DETALLE_GD_1[VALOR PPTO],"",0)</f>
        <v>148200</v>
      </c>
      <c r="AC97" s="3">
        <f>+AB97-PRODUCTOS[[#This Row],[PPTO_ACTUALIZADO]]</f>
        <v>0</v>
      </c>
    </row>
    <row r="98" spans="1:29" x14ac:dyDescent="0.25">
      <c r="A98" t="s">
        <v>292</v>
      </c>
      <c r="B98" t="s">
        <v>293</v>
      </c>
      <c r="C98" t="s">
        <v>520</v>
      </c>
      <c r="D98" t="s">
        <v>242</v>
      </c>
      <c r="E98" t="s">
        <v>399</v>
      </c>
      <c r="F98" s="2">
        <v>205500</v>
      </c>
      <c r="G98" s="6" t="s">
        <v>31</v>
      </c>
      <c r="H98" s="2">
        <v>205500</v>
      </c>
      <c r="I98" t="b">
        <v>1</v>
      </c>
      <c r="J98" t="str">
        <f>+_xlfn.XLOOKUP(PRODUCTOS[[#This Row],[CODIGO]],P_CRITICOS[CODIGO],P_CRITICOS[DESC CORTA],"",0)</f>
        <v>VENTANA V-01</v>
      </c>
      <c r="K98" t="str">
        <f>+IFERROR(IF(VLOOKUP(PRODUCTOS[[#This Row],[CODIGO]],P_CRITICOS[],3,0)="*","PRODUCTO CRITICO","NO CRITICO"),"NO CRITICO")</f>
        <v>PRODUCTO CRITICO</v>
      </c>
      <c r="L98" s="15">
        <f>+_xlfn.XLOOKUP(PRODUCTOS[[#This Row],[CODIGO]],BD_MODULO[Artículo],BD_MODULO[CUB_ACTUALIZADA],"",0)</f>
        <v>1.5750000000000002</v>
      </c>
      <c r="M98" s="2">
        <f>+IFERROR(PRODUCTOS[[#This Row],[PPTO]]*PRODUCTOS[[#This Row],[CANT X MODULO]],"")</f>
        <v>323662.50000000006</v>
      </c>
      <c r="N98" s="2">
        <f>+IFERROR(PRODUCTOS[[#This Row],[PPTO X MODULO]]*32,"")</f>
        <v>10357200.000000002</v>
      </c>
      <c r="O98" s="2">
        <f>+IFERROR(PRODUCTOS[[#This Row],[PPTO X TORRE]]*22,"")</f>
        <v>227858400.00000003</v>
      </c>
      <c r="P98" s="3">
        <f>+IFERROR(PRODUCTOS[[#This Row],[CANT X MODULO]]*702,"")</f>
        <v>1105.6500000000001</v>
      </c>
      <c r="Q98" s="3">
        <f>+SUMIFS(DETALLE_GD_1[CANTIDAD SOLICITADA],DETALLE_GD_1[CODIGO],PRODUCTOS[[#This Row],[CODIGO]])</f>
        <v>141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141</v>
      </c>
      <c r="T98" s="3">
        <f>+IFERROR(PRODUCTOS[[#This Row],[CANTIDAD RECIBIDA]]/PRODUCTOS[[#This Row],[CANT X MODULO]],"")</f>
        <v>89.523809523809518</v>
      </c>
      <c r="U98" s="3">
        <f>+SUMIFS(DETALLE_GD_1[VALOR TOTAL POR ITEM GD],DETALLE_GD_1[CODIGO],PRODUCTOS[[#This Row],[CODIGO]])</f>
        <v>28603076</v>
      </c>
      <c r="V98" s="3">
        <f>+IFERROR(PRODUCTOS[[#This Row],[PRECIO DE COMPRA]]/PRODUCTOS[[#This Row],[CANT. COMPRADA]],"")</f>
        <v>202858.69503546099</v>
      </c>
      <c r="W98" s="3">
        <f>+IFERROR(PRODUCTOS[[#This Row],[PRECIO COMPRA UNITARIO]]*PRODUCTOS[[#This Row],[PPTO FALTANTE]],"")</f>
        <v>196326645.05531919</v>
      </c>
      <c r="X98" s="7">
        <f>+IFERROR(PRODUCTOS[[#This Row],[PROYECCION COMPRA]]/PRODUCTOS[[#This Row],[PPTO TOTAL]]-1,"")</f>
        <v>-0.13838311400712389</v>
      </c>
      <c r="Y98" s="3">
        <f>+IFERROR((PRODUCTOS[[#This Row],[CANT X MODULO]]*704)-PRODUCTOS[[#This Row],[CANT. COMPRADA]],"")</f>
        <v>967.80000000000018</v>
      </c>
      <c r="Z98" s="17">
        <f>+IFERROR(PRODUCTOS[[#This Row],[CANT. COMPRADA]]/PRODUCTOS[[#This Row],[PPTO FALTANTE]],"")</f>
        <v>0.1456912585244885</v>
      </c>
      <c r="AA98" s="3">
        <f>+IFERROR(PRODUCTOS[[#This Row],[PROYECCION COMPRA]]-(PRODUCTOS[[#This Row],[PPTO FALTANTE]]*PRODUCTOS[[#This Row],[PPTO]]),"")</f>
        <v>-2556254.9446808398</v>
      </c>
      <c r="AB98" s="3">
        <f>+_xlfn.XLOOKUP(PRODUCTOS[[#This Row],[CODIGO]],DETALLE_GD_1[CODIGO],DETALLE_GD_1[VALOR PPTO],"",0)</f>
        <v>205500</v>
      </c>
      <c r="AC98" s="3">
        <f>+AB98-PRODUCTOS[[#This Row],[PPTO_ACTUALIZADO]]</f>
        <v>0</v>
      </c>
    </row>
    <row r="99" spans="1:29" x14ac:dyDescent="0.25">
      <c r="A99" t="s">
        <v>286</v>
      </c>
      <c r="B99" t="s">
        <v>287</v>
      </c>
      <c r="C99">
        <v>0</v>
      </c>
      <c r="D99" t="s">
        <v>242</v>
      </c>
      <c r="E99" t="s">
        <v>399</v>
      </c>
      <c r="F99" s="2">
        <v>101229</v>
      </c>
      <c r="G99" s="6" t="s">
        <v>31</v>
      </c>
      <c r="H99" s="2">
        <v>101229</v>
      </c>
      <c r="I99" t="b">
        <v>1</v>
      </c>
      <c r="J99" t="str">
        <f>+_xlfn.XLOOKUP(PRODUCTOS[[#This Row],[CODIGO]],P_CRITICOS[CODIGO],P_CRITICOS[DESC CORTA],"",0)</f>
        <v>VENTANA BAÑO</v>
      </c>
      <c r="K99" t="str">
        <f>+IFERROR(IF(VLOOKUP(PRODUCTOS[[#This Row],[CODIGO]],P_CRITICOS[],3,0)="*","PRODUCTO CRITICO","NO CRITICO"),"NO CRITICO")</f>
        <v>PRODUCTO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53145.225000000006</v>
      </c>
      <c r="N99" s="2">
        <f>+IFERROR(PRODUCTOS[[#This Row],[PPTO X MODULO]]*32,"")</f>
        <v>1700647.2000000002</v>
      </c>
      <c r="O99" s="2">
        <f>+IFERROR(PRODUCTOS[[#This Row],[PPTO X TORRE]]*22,"")</f>
        <v>37414238.400000006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47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47</v>
      </c>
      <c r="T99" s="3">
        <f>+IFERROR(PRODUCTOS[[#This Row],[CANTIDAD RECIBIDA]]/PRODUCTOS[[#This Row],[CANT X MODULO]],"")</f>
        <v>89.523809523809518</v>
      </c>
      <c r="U99" s="3">
        <f>+SUMIFS(DETALLE_GD_1[VALOR TOTAL POR ITEM GD],DETALLE_GD_1[CODIGO],PRODUCTOS[[#This Row],[CODIGO]])</f>
        <v>5624894</v>
      </c>
      <c r="V99" s="3">
        <f>+IFERROR(PRODUCTOS[[#This Row],[PRECIO DE COMPRA]]/PRODUCTOS[[#This Row],[CANT. COMPRADA]],"")</f>
        <v>119678.59574468085</v>
      </c>
      <c r="W99" s="3">
        <f>+IFERROR(PRODUCTOS[[#This Row],[PRECIO COMPRA UNITARIO]]*PRODUCTOS[[#This Row],[PPTO FALTANTE]],"")</f>
        <v>38608314.987234041</v>
      </c>
      <c r="X99" s="7">
        <f>+IFERROR(PRODUCTOS[[#This Row],[PROYECCION COMPRA]]/PRODUCTOS[[#This Row],[PPTO TOTAL]]-1,"")</f>
        <v>3.1915031236718461E-2</v>
      </c>
      <c r="Y99" s="3">
        <f>+IFERROR((PRODUCTOS[[#This Row],[CANT X MODULO]]*704)-PRODUCTOS[[#This Row],[CANT. COMPRADA]],"")</f>
        <v>322.60000000000002</v>
      </c>
      <c r="Z99" s="17">
        <f>+IFERROR(PRODUCTOS[[#This Row],[CANT. COMPRADA]]/PRODUCTOS[[#This Row],[PPTO FALTANTE]],"")</f>
        <v>0.14569125852448853</v>
      </c>
      <c r="AA99" s="3">
        <f>+IFERROR(PRODUCTOS[[#This Row],[PROYECCION COMPRA]]-(PRODUCTOS[[#This Row],[PPTO FALTANTE]]*PRODUCTOS[[#This Row],[PPTO]]),"")</f>
        <v>5951839.5872340389</v>
      </c>
      <c r="AB99" s="3">
        <f>+_xlfn.XLOOKUP(PRODUCTOS[[#This Row],[CODIGO]],DETALLE_GD_1[CODIGO],DETALLE_GD_1[VALOR PPTO],"",0)</f>
        <v>101229</v>
      </c>
      <c r="AC99" s="3">
        <f>+AB99-PRODUCTOS[[#This Row],[PPTO_ACTUALIZADO]]</f>
        <v>0</v>
      </c>
    </row>
    <row r="100" spans="1:29" x14ac:dyDescent="0.25">
      <c r="A100" t="s">
        <v>284</v>
      </c>
      <c r="B100" t="s">
        <v>285</v>
      </c>
      <c r="C100" t="s">
        <v>521</v>
      </c>
      <c r="D100" t="s">
        <v>242</v>
      </c>
      <c r="E100" t="s">
        <v>399</v>
      </c>
      <c r="F100" s="2">
        <v>350139</v>
      </c>
      <c r="G100" s="6" t="s">
        <v>31</v>
      </c>
      <c r="H100" s="2">
        <v>350139</v>
      </c>
      <c r="I100" t="b">
        <v>1</v>
      </c>
      <c r="J100" t="str">
        <f>+_xlfn.XLOOKUP(PRODUCTOS[[#This Row],[CODIGO]],P_CRITICOS[CODIGO],P_CRITICOS[DESC CORTA],"",0)</f>
        <v>VENTANA V.05</v>
      </c>
      <c r="K100" t="str">
        <f>+IFERROR(IF(VLOOKUP(PRODUCTOS[[#This Row],[CODIGO]],P_CRITICOS[],3,0)="*","PRODUCTO CRITICO","NO CRITICO"),"NO CRITICO")</f>
        <v>PRODUCTO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183822.97500000001</v>
      </c>
      <c r="N100" s="2">
        <f>+IFERROR(PRODUCTOS[[#This Row],[PPTO X MODULO]]*32,"")</f>
        <v>5882335.2000000002</v>
      </c>
      <c r="O100" s="2">
        <f>+IFERROR(PRODUCTOS[[#This Row],[PPTO X TORRE]]*22,"")</f>
        <v>129411374.40000001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47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47</v>
      </c>
      <c r="T100" s="3">
        <f>+IFERROR(PRODUCTOS[[#This Row],[CANTIDAD RECIBIDA]]/PRODUCTOS[[#This Row],[CANT X MODULO]],"")</f>
        <v>89.523809523809518</v>
      </c>
      <c r="U100" s="3">
        <f>+SUMIFS(DETALLE_GD_1[VALOR TOTAL POR ITEM GD],DETALLE_GD_1[CODIGO],PRODUCTOS[[#This Row],[CODIGO]])</f>
        <v>17936431</v>
      </c>
      <c r="V100" s="3">
        <f>+IFERROR(PRODUCTOS[[#This Row],[PRECIO DE COMPRA]]/PRODUCTOS[[#This Row],[CANT. COMPRADA]],"")</f>
        <v>381626.19148936169</v>
      </c>
      <c r="W100" s="3">
        <f>+IFERROR(PRODUCTOS[[#This Row],[PRECIO COMPRA UNITARIO]]*PRODUCTOS[[#This Row],[PPTO FALTANTE]],"")</f>
        <v>123112609.37446809</v>
      </c>
      <c r="X100" s="7">
        <f>+IFERROR(PRODUCTOS[[#This Row],[PROYECCION COMPRA]]/PRODUCTOS[[#This Row],[PPTO TOTAL]]-1,"")</f>
        <v>-4.8672421993316783E-2</v>
      </c>
      <c r="Y100" s="3">
        <f>+IFERROR((PRODUCTOS[[#This Row],[CANT X MODULO]]*704)-PRODUCTOS[[#This Row],[CANT. COMPRADA]],"")</f>
        <v>322.60000000000002</v>
      </c>
      <c r="Z100" s="17">
        <f>+IFERROR(PRODUCTOS[[#This Row],[CANT. COMPRADA]]/PRODUCTOS[[#This Row],[PPTO FALTANTE]],"")</f>
        <v>0.14569125852448853</v>
      </c>
      <c r="AA100" s="3">
        <f>+IFERROR(PRODUCTOS[[#This Row],[PROYECCION COMPRA]]-(PRODUCTOS[[#This Row],[PPTO FALTANTE]]*PRODUCTOS[[#This Row],[PPTO]]),"")</f>
        <v>10157767.974468082</v>
      </c>
      <c r="AB100" s="3">
        <f>+_xlfn.XLOOKUP(PRODUCTOS[[#This Row],[CODIGO]],DETALLE_GD_1[CODIGO],DETALLE_GD_1[VALOR PPTO],"",0)</f>
        <v>350139</v>
      </c>
      <c r="AC100" s="3">
        <f>+AB100-PRODUCTOS[[#This Row],[PPTO_ACTUALIZADO]]</f>
        <v>0</v>
      </c>
    </row>
    <row r="101" spans="1:29" x14ac:dyDescent="0.25">
      <c r="A101">
        <v>2508992</v>
      </c>
      <c r="B101" t="s">
        <v>477</v>
      </c>
      <c r="C101" t="s">
        <v>636</v>
      </c>
      <c r="D101" t="s">
        <v>348</v>
      </c>
      <c r="E101" t="s">
        <v>348</v>
      </c>
      <c r="F101" s="2">
        <v>4139.6666670000004</v>
      </c>
      <c r="G101" s="6" t="s">
        <v>348</v>
      </c>
      <c r="H101" s="2">
        <v>5084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0.7875000000000002</v>
      </c>
      <c r="M101" s="2">
        <f>+IFERROR(PRODUCTOS[[#This Row],[PPTO]]*PRODUCTOS[[#This Row],[CANT X MODULO]],"")</f>
        <v>3259.9875002625013</v>
      </c>
      <c r="N101" s="2">
        <f>+IFERROR(PRODUCTOS[[#This Row],[PPTO X MODULO]]*32,"")</f>
        <v>104319.60000840004</v>
      </c>
      <c r="O101" s="2">
        <f>+IFERROR(PRODUCTOS[[#This Row],[PPTO X TORRE]]*22,"")</f>
        <v>2295031.2001848007</v>
      </c>
      <c r="P101" s="3">
        <f>+IFERROR(PRODUCTOS[[#This Row],[CANT X MODULO]]*702,"")</f>
        <v>552.82500000000016</v>
      </c>
      <c r="Q101" s="3">
        <f>+SUMIFS(DETALLE_GD_1[CANTIDAD SOLICITADA],DETALLE_GD_1[CODIGO],PRODUCTOS[[#This Row],[CODIGO]])</f>
        <v>70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70</v>
      </c>
      <c r="T101" s="3">
        <f>+IFERROR(PRODUCTOS[[#This Row],[CANTIDAD RECIBIDA]]/PRODUCTOS[[#This Row],[CANT X MODULO]],"")</f>
        <v>88.888888888888872</v>
      </c>
      <c r="U101" s="3">
        <f>+SUMIFS(DETALLE_GD_1[VALOR TOTAL POR ITEM GD],DETALLE_GD_1[CODIGO],PRODUCTOS[[#This Row],[CODIGO]])</f>
        <v>354545</v>
      </c>
      <c r="V101" s="3">
        <f>+IFERROR(PRODUCTOS[[#This Row],[PRECIO DE COMPRA]]/PRODUCTOS[[#This Row],[CANT. COMPRADA]],"")</f>
        <v>5064.9285714285716</v>
      </c>
      <c r="W101" s="3">
        <f>+IFERROR(PRODUCTOS[[#This Row],[PRECIO COMPRA UNITARIO]]*PRODUCTOS[[#This Row],[PPTO FALTANTE]],"")</f>
        <v>2453451.4000000004</v>
      </c>
      <c r="X101" s="7">
        <f>+IFERROR(PRODUCTOS[[#This Row],[PROYECCION COMPRA]]/PRODUCTOS[[#This Row],[PPTO TOTAL]]-1,"")</f>
        <v>6.9027471087296455E-2</v>
      </c>
      <c r="Y101" s="3">
        <f>+IFERROR((PRODUCTOS[[#This Row],[CANT X MODULO]]*704)-PRODUCTOS[[#This Row],[CANT. COMPRADA]],"")</f>
        <v>484.40000000000009</v>
      </c>
      <c r="Z101" s="17">
        <f>+IFERROR(PRODUCTOS[[#This Row],[CANT. COMPRADA]]/PRODUCTOS[[#This Row],[PPTO FALTANTE]],"")</f>
        <v>0.1445086705202312</v>
      </c>
      <c r="AA101" s="3">
        <f>+IFERROR(PRODUCTOS[[#This Row],[PROYECCION COMPRA]]-(PRODUCTOS[[#This Row],[PPTO FALTANTE]]*PRODUCTOS[[#This Row],[PPTO]]),"")</f>
        <v>448196.86650519981</v>
      </c>
      <c r="AB101" s="3">
        <f>+_xlfn.XLOOKUP(PRODUCTOS[[#This Row],[CODIGO]],DETALLE_GD_1[CODIGO],DETALLE_GD_1[VALOR PPTO],"",0)</f>
        <v>5084</v>
      </c>
      <c r="AC101" s="3">
        <f>+AB101-PRODUCTOS[[#This Row],[PPTO_ACTUALIZADO]]</f>
        <v>0</v>
      </c>
    </row>
    <row r="102" spans="1:29" x14ac:dyDescent="0.25">
      <c r="A102">
        <v>1802162</v>
      </c>
      <c r="B102" t="s">
        <v>258</v>
      </c>
      <c r="C102" t="s">
        <v>609</v>
      </c>
      <c r="D102" t="s">
        <v>242</v>
      </c>
      <c r="E102" t="s">
        <v>397</v>
      </c>
      <c r="F102" s="2">
        <v>42840</v>
      </c>
      <c r="G102" s="6" t="s">
        <v>31</v>
      </c>
      <c r="H102" s="2">
        <v>42840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22491</v>
      </c>
      <c r="N102" s="2">
        <f>+IFERROR(PRODUCTOS[[#This Row],[PPTO X MODULO]]*32,"")</f>
        <v>719712</v>
      </c>
      <c r="O102" s="2">
        <f>+IFERROR(PRODUCTOS[[#This Row],[PPTO X TORRE]]*22,"")</f>
        <v>15833664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46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46</v>
      </c>
      <c r="T102" s="3">
        <f>+IFERROR(PRODUCTOS[[#This Row],[CANTIDAD RECIBIDA]]/PRODUCTOS[[#This Row],[CANT X MODULO]],"")</f>
        <v>87.61904761904762</v>
      </c>
      <c r="U102" s="3">
        <f>+SUMIFS(DETALLE_GD_1[VALOR TOTAL POR ITEM GD],DETALLE_GD_1[CODIGO],PRODUCTOS[[#This Row],[CODIGO]])</f>
        <v>1970640</v>
      </c>
      <c r="V102" s="3">
        <f>+IFERROR(PRODUCTOS[[#This Row],[PRECIO DE COMPRA]]/PRODUCTOS[[#This Row],[CANT. COMPRADA]],"")</f>
        <v>42840</v>
      </c>
      <c r="W102" s="3">
        <f>+IFERROR(PRODUCTOS[[#This Row],[PRECIO COMPRA UNITARIO]]*PRODUCTOS[[#This Row],[PPTO FALTANTE]],"")</f>
        <v>13863024.000000002</v>
      </c>
      <c r="X102" s="7">
        <f>+IFERROR(PRODUCTOS[[#This Row],[PROYECCION COMPRA]]/PRODUCTOS[[#This Row],[PPTO TOTAL]]-1,"")</f>
        <v>-0.12445887445887438</v>
      </c>
      <c r="Y102" s="3">
        <f>+IFERROR((PRODUCTOS[[#This Row],[CANT X MODULO]]*704)-PRODUCTOS[[#This Row],[CANT. COMPRADA]],"")</f>
        <v>323.60000000000002</v>
      </c>
      <c r="Z102" s="17">
        <f>+IFERROR(PRODUCTOS[[#This Row],[CANT. COMPRADA]]/PRODUCTOS[[#This Row],[PPTO FALTANTE]],"")</f>
        <v>0.14215080346106304</v>
      </c>
      <c r="AA102" s="3">
        <f>+IFERROR(PRODUCTOS[[#This Row],[PROYECCION COMPRA]]-(PRODUCTOS[[#This Row],[PPTO FALTANTE]]*PRODUCTOS[[#This Row],[PPTO]]),"")</f>
        <v>0</v>
      </c>
      <c r="AB102" s="3">
        <f>+_xlfn.XLOOKUP(PRODUCTOS[[#This Row],[CODIGO]],DETALLE_GD_1[CODIGO],DETALLE_GD_1[VALOR PPTO],"",0)</f>
        <v>42840</v>
      </c>
      <c r="AC102" s="3">
        <f>+AB102-PRODUCTOS[[#This Row],[PPTO_ACTUALIZADO]]</f>
        <v>0</v>
      </c>
    </row>
    <row r="103" spans="1:29" x14ac:dyDescent="0.25">
      <c r="A103">
        <v>1901086</v>
      </c>
      <c r="B103" t="s">
        <v>277</v>
      </c>
      <c r="C103" t="s">
        <v>541</v>
      </c>
      <c r="D103" t="s">
        <v>240</v>
      </c>
      <c r="E103" t="s">
        <v>395</v>
      </c>
      <c r="F103" s="2">
        <v>3711.5870410000002</v>
      </c>
      <c r="G103" s="6" t="s">
        <v>26</v>
      </c>
      <c r="H103" s="2">
        <v>3711.5870410000002</v>
      </c>
      <c r="I103" t="b">
        <v>1</v>
      </c>
      <c r="J103" t="str">
        <f>+_xlfn.XLOOKUP(PRODUCTOS[[#This Row],[CODIGO]],P_CRITICOS[CODIGO],P_CRITICOS[DESC CORTA],"",0)</f>
        <v>AISLAN GLASS 140MM</v>
      </c>
      <c r="K103" t="str">
        <f>+IFERROR(IF(VLOOKUP(PRODUCTOS[[#This Row],[CODIGO]],P_CRITICOS[],3,0)="*","PRODUCTO CRITICO","NO CRITICO"),"NO CRITICO")</f>
        <v>PRODUCTO CRITICO</v>
      </c>
      <c r="L103" s="15">
        <f>+_xlfn.XLOOKUP(PRODUCTOS[[#This Row],[CODIGO]],BD_MODULO[Artículo],BD_MODULO[CUB_ACTUALIZADA],"",0)</f>
        <v>31.794434700000004</v>
      </c>
      <c r="M103" s="2">
        <f>+IFERROR(PRODUCTOS[[#This Row],[PPTO]]*PRODUCTOS[[#This Row],[CANT X MODULO]],"")</f>
        <v>118007.81180844075</v>
      </c>
      <c r="N103" s="2">
        <f>+IFERROR(PRODUCTOS[[#This Row],[PPTO X MODULO]]*32,"")</f>
        <v>3776249.9778701039</v>
      </c>
      <c r="O103" s="2">
        <f>+IFERROR(PRODUCTOS[[#This Row],[PPTO X TORRE]]*22,"")</f>
        <v>83077499.513142288</v>
      </c>
      <c r="P103" s="3">
        <f>+IFERROR(PRODUCTOS[[#This Row],[CANT X MODULO]]*702,"")</f>
        <v>22319.693159400002</v>
      </c>
      <c r="Q103" s="3">
        <f>+SUMIFS(DETALLE_GD_1[CANTIDAD SOLICITADA],DETALLE_GD_1[CODIGO],PRODUCTOS[[#This Row],[CODIGO]])</f>
        <v>2760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2760</v>
      </c>
      <c r="T103" s="3">
        <f>+IFERROR(PRODUCTOS[[#This Row],[CANTIDAD RECIBIDA]]/PRODUCTOS[[#This Row],[CANT X MODULO]],"")</f>
        <v>86.807644987001439</v>
      </c>
      <c r="U103" s="3">
        <f>+SUMIFS(DETALLE_GD_1[VALOR TOTAL POR ITEM GD],DETALLE_GD_1[CODIGO],PRODUCTOS[[#This Row],[CODIGO]])</f>
        <v>10036586</v>
      </c>
      <c r="V103" s="3">
        <f>+IFERROR(PRODUCTOS[[#This Row],[PRECIO DE COMPRA]]/PRODUCTOS[[#This Row],[CANT. COMPRADA]],"")</f>
        <v>3636.4442028985509</v>
      </c>
      <c r="W103" s="3">
        <f>+IFERROR(PRODUCTOS[[#This Row],[PRECIO COMPRA UNITARIO]]*PRODUCTOS[[#This Row],[PPTO FALTANTE]],"")</f>
        <v>71358970.175473094</v>
      </c>
      <c r="X103" s="7">
        <f>+IFERROR(PRODUCTOS[[#This Row],[PROYECCION COMPRA]]/PRODUCTOS[[#This Row],[PPTO TOTAL]]-1,"")</f>
        <v>-0.14105539293241975</v>
      </c>
      <c r="Y103" s="3">
        <f>+IFERROR((PRODUCTOS[[#This Row],[CANT X MODULO]]*704)-PRODUCTOS[[#This Row],[CANT. COMPRADA]],"")</f>
        <v>19623.282028800004</v>
      </c>
      <c r="Z103" s="17">
        <f>+IFERROR(PRODUCTOS[[#This Row],[CANT. COMPRADA]]/PRODUCTOS[[#This Row],[PPTO FALTANTE]],"")</f>
        <v>0.14064925510163392</v>
      </c>
      <c r="AA103" s="3">
        <f>+IFERROR(PRODUCTOS[[#This Row],[PROYECCION COMPRA]]-(PRODUCTOS[[#This Row],[PPTO FALTANTE]]*PRODUCTOS[[#This Row],[PPTO]]),"")</f>
        <v>-1474549.1045091897</v>
      </c>
      <c r="AB103" s="3">
        <f>+_xlfn.XLOOKUP(PRODUCTOS[[#This Row],[CODIGO]],DETALLE_GD_1[CODIGO],DETALLE_GD_1[VALOR PPTO],"",0)</f>
        <v>3711.587</v>
      </c>
      <c r="AC103" s="3">
        <f>+AB103-PRODUCTOS[[#This Row],[PPTO_ACTUALIZADO]]</f>
        <v>-4.1000000237545464E-5</v>
      </c>
    </row>
    <row r="104" spans="1:29" x14ac:dyDescent="0.25">
      <c r="A104">
        <v>602256</v>
      </c>
      <c r="B104" t="s">
        <v>486</v>
      </c>
      <c r="C104">
        <v>0</v>
      </c>
      <c r="D104" t="s">
        <v>348</v>
      </c>
      <c r="E104" t="s">
        <v>348</v>
      </c>
      <c r="G104" s="6" t="s">
        <v>348</v>
      </c>
      <c r="H104" s="2">
        <v>59000</v>
      </c>
      <c r="I104" t="b">
        <v>0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2.3099999999999999E-2</v>
      </c>
      <c r="M104" s="2">
        <f>+IFERROR(PRODUCTOS[[#This Row],[PPTO]]*PRODUCTOS[[#This Row],[CANT X MODULO]],"")</f>
        <v>0</v>
      </c>
      <c r="N104" s="2">
        <f>+IFERROR(PRODUCTOS[[#This Row],[PPTO X MODULO]]*32,"")</f>
        <v>0</v>
      </c>
      <c r="O104" s="2">
        <f>+IFERROR(PRODUCTOS[[#This Row],[PPTO X TORRE]]*22,"")</f>
        <v>0</v>
      </c>
      <c r="P104" s="3">
        <f>+IFERROR(PRODUCTOS[[#This Row],[CANT X MODULO]]*702,"")</f>
        <v>16.216200000000001</v>
      </c>
      <c r="Q104" s="3">
        <f>+SUMIFS(DETALLE_GD_1[CANTIDAD SOLICITADA],DETALLE_GD_1[CODIGO],PRODUCTOS[[#This Row],[CODIGO]])</f>
        <v>2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2</v>
      </c>
      <c r="T104" s="3">
        <f>+IFERROR(PRODUCTOS[[#This Row],[CANTIDAD RECIBIDA]]/PRODUCTOS[[#This Row],[CANT X MODULO]],"")</f>
        <v>86.580086580086586</v>
      </c>
      <c r="U104" s="3">
        <f>+SUMIFS(DETALLE_GD_1[VALOR TOTAL POR ITEM GD],DETALLE_GD_1[CODIGO],PRODUCTOS[[#This Row],[CODIGO]])</f>
        <v>118000</v>
      </c>
      <c r="V104" s="3">
        <f>+IFERROR(PRODUCTOS[[#This Row],[PRECIO DE COMPRA]]/PRODUCTOS[[#This Row],[CANT. COMPRADA]],"")</f>
        <v>59000</v>
      </c>
      <c r="W104" s="3">
        <f>+IFERROR(PRODUCTOS[[#This Row],[PRECIO COMPRA UNITARIO]]*PRODUCTOS[[#This Row],[PPTO FALTANTE]],"")</f>
        <v>841481.6</v>
      </c>
      <c r="X104" s="7" t="str">
        <f>+IFERROR(PRODUCTOS[[#This Row],[PROYECCION COMPRA]]/PRODUCTOS[[#This Row],[PPTO TOTAL]]-1,"")</f>
        <v/>
      </c>
      <c r="Y104" s="3">
        <f>+IFERROR((PRODUCTOS[[#This Row],[CANT X MODULO]]*704)-PRODUCTOS[[#This Row],[CANT. COMPRADA]],"")</f>
        <v>14.2624</v>
      </c>
      <c r="Z104" s="17">
        <f>+IFERROR(PRODUCTOS[[#This Row],[CANT. COMPRADA]]/PRODUCTOS[[#This Row],[PPTO FALTANTE]],"")</f>
        <v>0.14022885348889388</v>
      </c>
      <c r="AA104" s="3">
        <f>+IFERROR(PRODUCTOS[[#This Row],[PROYECCION COMPRA]]-(PRODUCTOS[[#This Row],[PPTO FALTANTE]]*PRODUCTOS[[#This Row],[PPTO]]),"")</f>
        <v>841481.6</v>
      </c>
      <c r="AB104" s="3">
        <f>+_xlfn.XLOOKUP(PRODUCTOS[[#This Row],[CODIGO]],DETALLE_GD_1[CODIGO],DETALLE_GD_1[VALOR PPTO],"",0)</f>
        <v>59000</v>
      </c>
      <c r="AC104" s="3">
        <f>+AB104-PRODUCTOS[[#This Row],[PPTO_ACTUALIZADO]]</f>
        <v>0</v>
      </c>
    </row>
    <row r="105" spans="1:29" x14ac:dyDescent="0.25">
      <c r="A105">
        <v>307032</v>
      </c>
      <c r="B105" t="s">
        <v>186</v>
      </c>
      <c r="C105">
        <v>0</v>
      </c>
      <c r="D105" t="s">
        <v>242</v>
      </c>
      <c r="E105" t="s">
        <v>393</v>
      </c>
      <c r="F105" s="2">
        <v>2378.3750409999998</v>
      </c>
      <c r="G105" s="6" t="s">
        <v>137</v>
      </c>
      <c r="H105" s="2">
        <v>2378.3750409999998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8.4</v>
      </c>
      <c r="M105" s="2">
        <f>+IFERROR(PRODUCTOS[[#This Row],[PPTO]]*PRODUCTOS[[#This Row],[CANT X MODULO]],"")</f>
        <v>19978.350344399998</v>
      </c>
      <c r="N105" s="2">
        <f>+IFERROR(PRODUCTOS[[#This Row],[PPTO X MODULO]]*32,"")</f>
        <v>639307.21102079994</v>
      </c>
      <c r="O105" s="2">
        <f>+IFERROR(PRODUCTOS[[#This Row],[PPTO X TORRE]]*22,"")</f>
        <v>14064758.642457599</v>
      </c>
      <c r="P105" s="3">
        <f>+IFERROR(PRODUCTOS[[#This Row],[CANT X MODULO]]*702,"")</f>
        <v>5896.8</v>
      </c>
      <c r="Q105" s="3">
        <f>+SUMIFS(DETALLE_GD_1[CANTIDAD SOLICITADA],DETALLE_GD_1[CODIGO],PRODUCTOS[[#This Row],[CODIGO]])</f>
        <v>726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726</v>
      </c>
      <c r="T105" s="3">
        <f>+IFERROR(PRODUCTOS[[#This Row],[CANTIDAD RECIBIDA]]/PRODUCTOS[[#This Row],[CANT X MODULO]],"")</f>
        <v>86.428571428571431</v>
      </c>
      <c r="U105" s="3">
        <f>+SUMIFS(DETALLE_GD_1[VALOR TOTAL POR ITEM GD],DETALLE_GD_1[CODIGO],PRODUCTOS[[#This Row],[CODIGO]])</f>
        <v>1625763</v>
      </c>
      <c r="V105" s="3">
        <f>+IFERROR(PRODUCTOS[[#This Row],[PRECIO DE COMPRA]]/PRODUCTOS[[#This Row],[CANT. COMPRADA]],"")</f>
        <v>2239.3429752066118</v>
      </c>
      <c r="W105" s="3">
        <f>+IFERROR(PRODUCTOS[[#This Row],[PRECIO COMPRA UNITARIO]]*PRODUCTOS[[#This Row],[PPTO FALTANTE]],"")</f>
        <v>11616815.618181819</v>
      </c>
      <c r="X105" s="7">
        <f>+IFERROR(PRODUCTOS[[#This Row],[PROYECCION COMPRA]]/PRODUCTOS[[#This Row],[PPTO TOTAL]]-1,"")</f>
        <v>-0.17404799374844016</v>
      </c>
      <c r="Y105" s="3">
        <f>+IFERROR((PRODUCTOS[[#This Row],[CANT X MODULO]]*704)-PRODUCTOS[[#This Row],[CANT. COMPRADA]],"")</f>
        <v>5187.6000000000004</v>
      </c>
      <c r="Z105" s="17">
        <f>+IFERROR(PRODUCTOS[[#This Row],[CANT. COMPRADA]]/PRODUCTOS[[#This Row],[PPTO FALTANTE]],"")</f>
        <v>0.13994910941475827</v>
      </c>
      <c r="AA105" s="3">
        <f>+IFERROR(PRODUCTOS[[#This Row],[PROYECCION COMPRA]]-(PRODUCTOS[[#This Row],[PPTO FALTANTE]]*PRODUCTOS[[#This Row],[PPTO]]),"")</f>
        <v>-721242.74450978078</v>
      </c>
      <c r="AB105" s="3">
        <f>+_xlfn.XLOOKUP(PRODUCTOS[[#This Row],[CODIGO]],DETALLE_GD_1[CODIGO],DETALLE_GD_1[VALOR PPTO],"",0)</f>
        <v>2378.375</v>
      </c>
      <c r="AC105" s="3">
        <f>+AB105-PRODUCTOS[[#This Row],[PPTO_ACTUALIZADO]]</f>
        <v>-4.0999999782798113E-5</v>
      </c>
    </row>
    <row r="106" spans="1:29" x14ac:dyDescent="0.25">
      <c r="A106">
        <v>608013</v>
      </c>
      <c r="B106" t="s">
        <v>321</v>
      </c>
      <c r="C106" t="s">
        <v>621</v>
      </c>
      <c r="D106" t="s">
        <v>242</v>
      </c>
      <c r="E106" t="s">
        <v>390</v>
      </c>
      <c r="F106" s="2">
        <v>8471</v>
      </c>
      <c r="G106" s="6" t="s">
        <v>31</v>
      </c>
      <c r="H106" s="2">
        <v>8471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0.105</v>
      </c>
      <c r="M106" s="2">
        <f>+IFERROR(PRODUCTOS[[#This Row],[PPTO]]*PRODUCTOS[[#This Row],[CANT X MODULO]],"")</f>
        <v>889.45499999999993</v>
      </c>
      <c r="N106" s="2">
        <f>+IFERROR(PRODUCTOS[[#This Row],[PPTO X MODULO]]*32,"")</f>
        <v>28462.559999999998</v>
      </c>
      <c r="O106" s="2">
        <f>+IFERROR(PRODUCTOS[[#This Row],[PPTO X TORRE]]*22,"")</f>
        <v>626176.31999999995</v>
      </c>
      <c r="P106" s="3">
        <f>+IFERROR(PRODUCTOS[[#This Row],[CANT X MODULO]]*702,"")</f>
        <v>73.709999999999994</v>
      </c>
      <c r="Q106" s="3">
        <f>+SUMIFS(DETALLE_GD_1[CANTIDAD SOLICITADA],DETALLE_GD_1[CODIGO],PRODUCTOS[[#This Row],[CODIGO]])</f>
        <v>9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9</v>
      </c>
      <c r="T106" s="3">
        <f>+IFERROR(PRODUCTOS[[#This Row],[CANTIDAD RECIBIDA]]/PRODUCTOS[[#This Row],[CANT X MODULO]],"")</f>
        <v>85.714285714285722</v>
      </c>
      <c r="U106" s="3">
        <f>+SUMIFS(DETALLE_GD_1[VALOR TOTAL POR ITEM GD],DETALLE_GD_1[CODIGO],PRODUCTOS[[#This Row],[CODIGO]])</f>
        <v>76146</v>
      </c>
      <c r="V106" s="3">
        <f>+IFERROR(PRODUCTOS[[#This Row],[PRECIO DE COMPRA]]/PRODUCTOS[[#This Row],[CANT. COMPRADA]],"")</f>
        <v>8460.6666666666661</v>
      </c>
      <c r="W106" s="3">
        <f>+IFERROR(PRODUCTOS[[#This Row],[PRECIO COMPRA UNITARIO]]*PRODUCTOS[[#This Row],[PPTO FALTANTE]],"")</f>
        <v>549266.48</v>
      </c>
      <c r="X106" s="7">
        <f>+IFERROR(PRODUCTOS[[#This Row],[PROYECCION COMPRA]]/PRODUCTOS[[#This Row],[PPTO TOTAL]]-1,"")</f>
        <v>-0.1228245743946369</v>
      </c>
      <c r="Y106" s="3">
        <f>+IFERROR((PRODUCTOS[[#This Row],[CANT X MODULO]]*704)-PRODUCTOS[[#This Row],[CANT. COMPRADA]],"")</f>
        <v>64.92</v>
      </c>
      <c r="Z106" s="17">
        <f>+IFERROR(PRODUCTOS[[#This Row],[CANT. COMPRADA]]/PRODUCTOS[[#This Row],[PPTO FALTANTE]],"")</f>
        <v>0.13863216266173753</v>
      </c>
      <c r="AA106" s="3">
        <f>+IFERROR(PRODUCTOS[[#This Row],[PROYECCION COMPRA]]-(PRODUCTOS[[#This Row],[PPTO FALTANTE]]*PRODUCTOS[[#This Row],[PPTO]]),"")</f>
        <v>-670.84000000008382</v>
      </c>
      <c r="AB106" s="3">
        <f>+_xlfn.XLOOKUP(PRODUCTOS[[#This Row],[CODIGO]],DETALLE_GD_1[CODIGO],DETALLE_GD_1[VALOR PPTO],"",0)</f>
        <v>8471</v>
      </c>
      <c r="AC106" s="3">
        <f>+AB106-PRODUCTOS[[#This Row],[PPTO_ACTUALIZADO]]</f>
        <v>0</v>
      </c>
    </row>
    <row r="107" spans="1:29" x14ac:dyDescent="0.25">
      <c r="A107">
        <v>907031</v>
      </c>
      <c r="B107" t="s">
        <v>254</v>
      </c>
      <c r="C107" t="s">
        <v>537</v>
      </c>
      <c r="D107" t="s">
        <v>240</v>
      </c>
      <c r="E107" t="s">
        <v>402</v>
      </c>
      <c r="F107" s="2">
        <v>156269.16666700001</v>
      </c>
      <c r="G107" s="6" t="s">
        <v>47</v>
      </c>
      <c r="H107" s="2">
        <v>156269.16666700004</v>
      </c>
      <c r="I107" t="b">
        <v>1</v>
      </c>
      <c r="J107" t="str">
        <f>+_xlfn.XLOOKUP(PRODUCTOS[[#This Row],[CODIGO]],P_CRITICOS[CODIGO],P_CRITICOS[DESC CORTA],"",0)</f>
        <v>MEMBRANA PVC</v>
      </c>
      <c r="K107" t="str">
        <f>+IFERROR(IF(VLOOKUP(PRODUCTOS[[#This Row],[CODIGO]],P_CRITICOS[],3,0)="*","PRODUCTO CRITICO","NO CRITICO"),"NO CRITICO")</f>
        <v>PRODUCTO CRITICO</v>
      </c>
      <c r="L107" s="15">
        <f>+_xlfn.XLOOKUP(PRODUCTOS[[#This Row],[CODIGO]],BD_MODULO[Artículo],BD_MODULO[CUB_ACTUALIZADA],"",0)</f>
        <v>0.7111632270168855</v>
      </c>
      <c r="M107" s="2">
        <f>+IFERROR(PRODUCTOS[[#This Row],[PPTO]]*PRODUCTOS[[#This Row],[CANT X MODULO]],"")</f>
        <v>111132.88485014325</v>
      </c>
      <c r="N107" s="2">
        <f>+IFERROR(PRODUCTOS[[#This Row],[PPTO X MODULO]]*32,"")</f>
        <v>3556252.315204584</v>
      </c>
      <c r="O107" s="2">
        <f>+IFERROR(PRODUCTOS[[#This Row],[PPTO X TORRE]]*22,"")</f>
        <v>78237550.934500843</v>
      </c>
      <c r="P107" s="3">
        <f>+IFERROR(PRODUCTOS[[#This Row],[CANT X MODULO]]*702,"")</f>
        <v>499.23658536585361</v>
      </c>
      <c r="Q107" s="3">
        <f>+SUMIFS(DETALLE_GD_1[CANTIDAD SOLICITADA],DETALLE_GD_1[CODIGO],PRODUCTOS[[#This Row],[CODIGO]])</f>
        <v>60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60</v>
      </c>
      <c r="T107" s="3">
        <f>+IFERROR(PRODUCTOS[[#This Row],[CANTIDAD RECIBIDA]]/PRODUCTOS[[#This Row],[CANT X MODULO]],"")</f>
        <v>84.368816778789082</v>
      </c>
      <c r="U107" s="3">
        <f>+SUMIFS(DETALLE_GD_1[VALOR TOTAL POR ITEM GD],DETALLE_GD_1[CODIGO],PRODUCTOS[[#This Row],[CODIGO]])</f>
        <v>9248277</v>
      </c>
      <c r="V107" s="3">
        <f>+IFERROR(PRODUCTOS[[#This Row],[PRECIO DE COMPRA]]/PRODUCTOS[[#This Row],[CANT. COMPRADA]],"")</f>
        <v>154137.95000000001</v>
      </c>
      <c r="W107" s="3">
        <f>+IFERROR(PRODUCTOS[[#This Row],[PRECIO COMPRA UNITARIO]]*PRODUCTOS[[#This Row],[PPTO FALTANTE]],"")</f>
        <v>67922261.317148224</v>
      </c>
      <c r="X107" s="7">
        <f>+IFERROR(PRODUCTOS[[#This Row],[PROYECCION COMPRA]]/PRODUCTOS[[#This Row],[PPTO TOTAL]]-1,"")</f>
        <v>-0.13184576324466502</v>
      </c>
      <c r="Y107" s="3">
        <f>+IFERROR((PRODUCTOS[[#This Row],[CANT X MODULO]]*704)-PRODUCTOS[[#This Row],[CANT. COMPRADA]],"")</f>
        <v>440.65891181988741</v>
      </c>
      <c r="Z107" s="17">
        <f>+IFERROR(PRODUCTOS[[#This Row],[CANT. COMPRADA]]/PRODUCTOS[[#This Row],[PPTO FALTANTE]],"")</f>
        <v>0.13615973350500191</v>
      </c>
      <c r="AA107" s="3">
        <f>+IFERROR(PRODUCTOS[[#This Row],[PROYECCION COMPRA]]-(PRODUCTOS[[#This Row],[PPTO FALTANTE]]*PRODUCTOS[[#This Row],[PPTO]]),"")</f>
        <v>-939139.61733262241</v>
      </c>
      <c r="AB107" s="3">
        <f>+_xlfn.XLOOKUP(PRODUCTOS[[#This Row],[CODIGO]],DETALLE_GD_1[CODIGO],DETALLE_GD_1[VALOR PPTO],"",0)</f>
        <v>156269.1667</v>
      </c>
      <c r="AC107" s="3">
        <f>+AB107-PRODUCTOS[[#This Row],[PPTO_ACTUALIZADO]]</f>
        <v>3.2999960239976645E-5</v>
      </c>
    </row>
    <row r="108" spans="1:29" x14ac:dyDescent="0.25">
      <c r="A108">
        <v>1802171</v>
      </c>
      <c r="B108" t="s">
        <v>263</v>
      </c>
      <c r="C108" t="s">
        <v>614</v>
      </c>
      <c r="D108" t="s">
        <v>242</v>
      </c>
      <c r="E108" t="s">
        <v>397</v>
      </c>
      <c r="F108" s="2">
        <v>3167.794425</v>
      </c>
      <c r="G108" s="6" t="s">
        <v>31</v>
      </c>
      <c r="H108" s="2">
        <v>3632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1663.0920731250001</v>
      </c>
      <c r="N108" s="2">
        <f>+IFERROR(PRODUCTOS[[#This Row],[PPTO X MODULO]]*32,"")</f>
        <v>53218.946340000002</v>
      </c>
      <c r="O108" s="2">
        <f>+IFERROR(PRODUCTOS[[#This Row],[PPTO X TORRE]]*22,"")</f>
        <v>1170816.8194800001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44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44</v>
      </c>
      <c r="T108" s="3">
        <f>+IFERROR(PRODUCTOS[[#This Row],[CANTIDAD RECIBIDA]]/PRODUCTOS[[#This Row],[CANT X MODULO]],"")</f>
        <v>83.80952380952381</v>
      </c>
      <c r="U108" s="3">
        <f>+SUMIFS(DETALLE_GD_1[VALOR TOTAL POR ITEM GD],DETALLE_GD_1[CODIGO],PRODUCTOS[[#This Row],[CODIGO]])</f>
        <v>140228</v>
      </c>
      <c r="V108" s="3">
        <f>+IFERROR(PRODUCTOS[[#This Row],[PRECIO DE COMPRA]]/PRODUCTOS[[#This Row],[CANT. COMPRADA]],"")</f>
        <v>3187</v>
      </c>
      <c r="W108" s="3">
        <f>+IFERROR(PRODUCTOS[[#This Row],[PRECIO COMPRA UNITARIO]]*PRODUCTOS[[#This Row],[PPTO FALTANTE]],"")</f>
        <v>1037687.2000000001</v>
      </c>
      <c r="X108" s="7">
        <f>+IFERROR(PRODUCTOS[[#This Row],[PROYECCION COMPRA]]/PRODUCTOS[[#This Row],[PPTO TOTAL]]-1,"")</f>
        <v>-0.11370661683791616</v>
      </c>
      <c r="Y108" s="3">
        <f>+IFERROR((PRODUCTOS[[#This Row],[CANT X MODULO]]*704)-PRODUCTOS[[#This Row],[CANT. COMPRADA]],"")</f>
        <v>325.60000000000002</v>
      </c>
      <c r="Z108" s="17">
        <f>+IFERROR(PRODUCTOS[[#This Row],[CANT. COMPRADA]]/PRODUCTOS[[#This Row],[PPTO FALTANTE]],"")</f>
        <v>0.13513513513513511</v>
      </c>
      <c r="AA108" s="3">
        <f>+IFERROR(PRODUCTOS[[#This Row],[PROYECCION COMPRA]]-(PRODUCTOS[[#This Row],[PPTO FALTANTE]]*PRODUCTOS[[#This Row],[PPTO]]),"")</f>
        <v>6253.3352200000081</v>
      </c>
      <c r="AB108" s="3">
        <f>+_xlfn.XLOOKUP(PRODUCTOS[[#This Row],[CODIGO]],DETALLE_GD_1[CODIGO],DETALLE_GD_1[VALOR PPTO],"",0)</f>
        <v>3632</v>
      </c>
      <c r="AC108" s="3">
        <f>+AB108-PRODUCTOS[[#This Row],[PPTO_ACTUALIZADO]]</f>
        <v>0</v>
      </c>
    </row>
    <row r="109" spans="1:29" x14ac:dyDescent="0.25">
      <c r="A109">
        <v>307033</v>
      </c>
      <c r="B109" t="s">
        <v>246</v>
      </c>
      <c r="C109">
        <v>0</v>
      </c>
      <c r="D109" t="s">
        <v>242</v>
      </c>
      <c r="E109" t="s">
        <v>393</v>
      </c>
      <c r="F109" s="2">
        <v>1889.0535440000001</v>
      </c>
      <c r="G109" s="6" t="s">
        <v>31</v>
      </c>
      <c r="H109" s="2">
        <v>1889.0535440000001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7.8750000000000018</v>
      </c>
      <c r="M109" s="2">
        <f>+IFERROR(PRODUCTOS[[#This Row],[PPTO]]*PRODUCTOS[[#This Row],[CANT X MODULO]],"")</f>
        <v>14876.296659000003</v>
      </c>
      <c r="N109" s="2">
        <f>+IFERROR(PRODUCTOS[[#This Row],[PPTO X MODULO]]*32,"")</f>
        <v>476041.4930880001</v>
      </c>
      <c r="O109" s="2">
        <f>+IFERROR(PRODUCTOS[[#This Row],[PPTO X TORRE]]*22,"")</f>
        <v>10472912.847936003</v>
      </c>
      <c r="P109" s="3">
        <f>+IFERROR(PRODUCTOS[[#This Row],[CANT X MODULO]]*702,"")</f>
        <v>5528.2500000000009</v>
      </c>
      <c r="Q109" s="3">
        <f>+SUMIFS(DETALLE_GD_1[CANTIDAD SOLICITADA],DETALLE_GD_1[CODIGO],PRODUCTOS[[#This Row],[CODIGO]])</f>
        <v>660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660</v>
      </c>
      <c r="T109" s="3">
        <f>+IFERROR(PRODUCTOS[[#This Row],[CANTIDAD RECIBIDA]]/PRODUCTOS[[#This Row],[CANT X MODULO]],"")</f>
        <v>83.809523809523796</v>
      </c>
      <c r="U109" s="3">
        <f>+SUMIFS(DETALLE_GD_1[VALOR TOTAL POR ITEM GD],DETALLE_GD_1[CODIGO],PRODUCTOS[[#This Row],[CODIGO]])</f>
        <v>1247151</v>
      </c>
      <c r="V109" s="3">
        <f>+IFERROR(PRODUCTOS[[#This Row],[PRECIO DE COMPRA]]/PRODUCTOS[[#This Row],[CANT. COMPRADA]],"")</f>
        <v>1889.6227272727272</v>
      </c>
      <c r="W109" s="3">
        <f>+IFERROR(PRODUCTOS[[#This Row],[PRECIO COMPRA UNITARIO]]*PRODUCTOS[[#This Row],[PPTO FALTANTE]],"")</f>
        <v>9228917.4000000004</v>
      </c>
      <c r="X109" s="7">
        <f>+IFERROR(PRODUCTOS[[#This Row],[PROYECCION COMPRA]]/PRODUCTOS[[#This Row],[PPTO TOTAL]]-1,"")</f>
        <v>-0.11878218276027841</v>
      </c>
      <c r="Y109" s="3">
        <f>+IFERROR((PRODUCTOS[[#This Row],[CANT X MODULO]]*704)-PRODUCTOS[[#This Row],[CANT. COMPRADA]],"")</f>
        <v>4884.0000000000009</v>
      </c>
      <c r="Z109" s="17">
        <f>+IFERROR(PRODUCTOS[[#This Row],[CANT. COMPRADA]]/PRODUCTOS[[#This Row],[PPTO FALTANTE]],"")</f>
        <v>0.13513513513513511</v>
      </c>
      <c r="AA109" s="3">
        <f>+IFERROR(PRODUCTOS[[#This Row],[PROYECCION COMPRA]]-(PRODUCTOS[[#This Row],[PPTO FALTANTE]]*PRODUCTOS[[#This Row],[PPTO]]),"")</f>
        <v>2779.8911039978266</v>
      </c>
      <c r="AB109" s="3">
        <f>+_xlfn.XLOOKUP(PRODUCTOS[[#This Row],[CODIGO]],DETALLE_GD_1[CODIGO],DETALLE_GD_1[VALOR PPTO],"",0)</f>
        <v>1889.0535</v>
      </c>
      <c r="AC109" s="3">
        <f>+AB109-PRODUCTOS[[#This Row],[PPTO_ACTUALIZADO]]</f>
        <v>-4.4000000116284355E-5</v>
      </c>
    </row>
    <row r="110" spans="1:29" x14ac:dyDescent="0.25">
      <c r="A110">
        <v>1703006</v>
      </c>
      <c r="B110" t="s">
        <v>48</v>
      </c>
      <c r="C110" t="s">
        <v>559</v>
      </c>
      <c r="D110" t="s">
        <v>256</v>
      </c>
      <c r="E110" t="s">
        <v>396</v>
      </c>
      <c r="F110" s="2">
        <v>1662</v>
      </c>
      <c r="G110" s="6" t="s">
        <v>31</v>
      </c>
      <c r="H110" s="2">
        <v>1662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872.55000000000007</v>
      </c>
      <c r="N110" s="2">
        <f>+IFERROR(PRODUCTOS[[#This Row],[PPTO X MODULO]]*32,"")</f>
        <v>27921.600000000002</v>
      </c>
      <c r="O110" s="2">
        <f>+IFERROR(PRODUCTOS[[#This Row],[PPTO X TORRE]]*22,"")</f>
        <v>614275.20000000007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43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43</v>
      </c>
      <c r="T110" s="3">
        <f>+IFERROR(PRODUCTOS[[#This Row],[CANTIDAD RECIBIDA]]/PRODUCTOS[[#This Row],[CANT X MODULO]],"")</f>
        <v>81.904761904761898</v>
      </c>
      <c r="U110" s="3">
        <f>+SUMIFS(DETALLE_GD_1[VALOR TOTAL POR ITEM GD],DETALLE_GD_1[CODIGO],PRODUCTOS[[#This Row],[CODIGO]])</f>
        <v>71478</v>
      </c>
      <c r="V110" s="3">
        <f>+IFERROR(PRODUCTOS[[#This Row],[PRECIO DE COMPRA]]/PRODUCTOS[[#This Row],[CANT. COMPRADA]],"")</f>
        <v>1662.2790697674418</v>
      </c>
      <c r="W110" s="3">
        <f>+IFERROR(PRODUCTOS[[#This Row],[PRECIO COMPRA UNITARIO]]*PRODUCTOS[[#This Row],[PPTO FALTANTE]],"")</f>
        <v>542900.34418604651</v>
      </c>
      <c r="X110" s="7">
        <f>+IFERROR(PRODUCTOS[[#This Row],[PROYECCION COMPRA]]/PRODUCTOS[[#This Row],[PPTO TOTAL]]-1,"")</f>
        <v>-0.11619361454597799</v>
      </c>
      <c r="Y110" s="3">
        <f>+IFERROR((PRODUCTOS[[#This Row],[CANT X MODULO]]*704)-PRODUCTOS[[#This Row],[CANT. COMPRADA]],"")</f>
        <v>326.60000000000002</v>
      </c>
      <c r="Z110" s="17">
        <f>+IFERROR(PRODUCTOS[[#This Row],[CANT. COMPRADA]]/PRODUCTOS[[#This Row],[PPTO FALTANTE]],"")</f>
        <v>0.1316595223515003</v>
      </c>
      <c r="AA110" s="3">
        <f>+IFERROR(PRODUCTOS[[#This Row],[PROYECCION COMPRA]]-(PRODUCTOS[[#This Row],[PPTO FALTANTE]]*PRODUCTOS[[#This Row],[PPTO]]),"")</f>
        <v>91.144186046440154</v>
      </c>
      <c r="AB110" s="3">
        <f>+_xlfn.XLOOKUP(PRODUCTOS[[#This Row],[CODIGO]],DETALLE_GD_1[CODIGO],DETALLE_GD_1[VALOR PPTO],"",0)</f>
        <v>1662</v>
      </c>
      <c r="AC110" s="3">
        <f>+AB110-PRODUCTOS[[#This Row],[PPTO_ACTUALIZADO]]</f>
        <v>0</v>
      </c>
    </row>
    <row r="111" spans="1:29" x14ac:dyDescent="0.25">
      <c r="A111">
        <v>1206002</v>
      </c>
      <c r="B111" t="s">
        <v>192</v>
      </c>
      <c r="C111">
        <v>0</v>
      </c>
      <c r="D111" t="s">
        <v>242</v>
      </c>
      <c r="E111" t="s">
        <v>397</v>
      </c>
      <c r="F111" s="2">
        <v>15783.483871</v>
      </c>
      <c r="G111" s="6" t="s">
        <v>31</v>
      </c>
      <c r="H111" s="2">
        <v>15783.483871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8286.3290322749999</v>
      </c>
      <c r="N111" s="2">
        <f>+IFERROR(PRODUCTOS[[#This Row],[PPTO X MODULO]]*32,"")</f>
        <v>265162.5290328</v>
      </c>
      <c r="O111" s="2">
        <f>+IFERROR(PRODUCTOS[[#This Row],[PPTO X TORRE]]*22,"")</f>
        <v>5833575.6387216002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43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43</v>
      </c>
      <c r="T111" s="3">
        <f>+IFERROR(PRODUCTOS[[#This Row],[CANTIDAD RECIBIDA]]/PRODUCTOS[[#This Row],[CANT X MODULO]],"")</f>
        <v>81.904761904761898</v>
      </c>
      <c r="U111" s="3">
        <f>+SUMIFS(DETALLE_GD_1[VALOR TOTAL POR ITEM GD],DETALLE_GD_1[CODIGO],PRODUCTOS[[#This Row],[CODIGO]])</f>
        <v>865168</v>
      </c>
      <c r="V111" s="3">
        <f>+IFERROR(PRODUCTOS[[#This Row],[PRECIO DE COMPRA]]/PRODUCTOS[[#This Row],[CANT. COMPRADA]],"")</f>
        <v>20120.18604651163</v>
      </c>
      <c r="W111" s="3">
        <f>+IFERROR(PRODUCTOS[[#This Row],[PRECIO COMPRA UNITARIO]]*PRODUCTOS[[#This Row],[PPTO FALTANTE]],"")</f>
        <v>6571252.7627906986</v>
      </c>
      <c r="X111" s="7">
        <f>+IFERROR(PRODUCTOS[[#This Row],[PROYECCION COMPRA]]/PRODUCTOS[[#This Row],[PPTO TOTAL]]-1,"")</f>
        <v>0.12645368291320502</v>
      </c>
      <c r="Y111" s="3">
        <f>+IFERROR((PRODUCTOS[[#This Row],[CANT X MODULO]]*704)-PRODUCTOS[[#This Row],[CANT. COMPRADA]],"")</f>
        <v>326.60000000000002</v>
      </c>
      <c r="Z111" s="17">
        <f>+IFERROR(PRODUCTOS[[#This Row],[CANT. COMPRADA]]/PRODUCTOS[[#This Row],[PPTO FALTANTE]],"")</f>
        <v>0.1316595223515003</v>
      </c>
      <c r="AA111" s="3">
        <f>+IFERROR(PRODUCTOS[[#This Row],[PROYECCION COMPRA]]-(PRODUCTOS[[#This Row],[PPTO FALTANTE]]*PRODUCTOS[[#This Row],[PPTO]]),"")</f>
        <v>1416366.9305220982</v>
      </c>
      <c r="AB111" s="3">
        <f>+_xlfn.XLOOKUP(PRODUCTOS[[#This Row],[CODIGO]],DETALLE_GD_1[CODIGO],DETALLE_GD_1[VALOR PPTO],"",0)</f>
        <v>15783.483899999999</v>
      </c>
      <c r="AC111" s="3">
        <f>+AB111-PRODUCTOS[[#This Row],[PPTO_ACTUALIZADO]]</f>
        <v>2.8999998903600499E-5</v>
      </c>
    </row>
    <row r="112" spans="1:29" x14ac:dyDescent="0.25">
      <c r="A112">
        <v>1808156</v>
      </c>
      <c r="B112" t="s">
        <v>275</v>
      </c>
      <c r="C112" t="s">
        <v>611</v>
      </c>
      <c r="D112" t="s">
        <v>242</v>
      </c>
      <c r="E112">
        <v>0</v>
      </c>
      <c r="F112" s="2">
        <v>1943.6823529999999</v>
      </c>
      <c r="G112" s="6" t="s">
        <v>31</v>
      </c>
      <c r="H112" s="2">
        <v>1916</v>
      </c>
      <c r="I112" t="b">
        <v>0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1020.4332353250001</v>
      </c>
      <c r="N112" s="2">
        <f>+IFERROR(PRODUCTOS[[#This Row],[PPTO X MODULO]]*32,"")</f>
        <v>32653.863530400002</v>
      </c>
      <c r="O112" s="2">
        <f>+IFERROR(PRODUCTOS[[#This Row],[PPTO X TORRE]]*22,"")</f>
        <v>718384.99766880006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43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43</v>
      </c>
      <c r="T112" s="3">
        <f>+IFERROR(PRODUCTOS[[#This Row],[CANTIDAD RECIBIDA]]/PRODUCTOS[[#This Row],[CANT X MODULO]],"")</f>
        <v>81.904761904761898</v>
      </c>
      <c r="U112" s="3">
        <f>+SUMIFS(DETALLE_GD_1[VALOR TOTAL POR ITEM GD],DETALLE_GD_1[CODIGO],PRODUCTOS[[#This Row],[CODIGO]])</f>
        <v>83059</v>
      </c>
      <c r="V112" s="3">
        <f>+IFERROR(PRODUCTOS[[#This Row],[PRECIO DE COMPRA]]/PRODUCTOS[[#This Row],[CANT. COMPRADA]],"")</f>
        <v>1931.6046511627908</v>
      </c>
      <c r="W112" s="3">
        <f>+IFERROR(PRODUCTOS[[#This Row],[PRECIO COMPRA UNITARIO]]*PRODUCTOS[[#This Row],[PPTO FALTANTE]],"")</f>
        <v>630862.0790697675</v>
      </c>
      <c r="X112" s="7">
        <f>+IFERROR(PRODUCTOS[[#This Row],[PROYECCION COMPRA]]/PRODUCTOS[[#This Row],[PPTO TOTAL]]-1,"")</f>
        <v>-0.1218328874949357</v>
      </c>
      <c r="Y112" s="3">
        <f>+IFERROR((PRODUCTOS[[#This Row],[CANT X MODULO]]*704)-PRODUCTOS[[#This Row],[CANT. COMPRADA]],"")</f>
        <v>326.60000000000002</v>
      </c>
      <c r="Z112" s="17">
        <f>+IFERROR(PRODUCTOS[[#This Row],[CANT. COMPRADA]]/PRODUCTOS[[#This Row],[PPTO FALTANTE]],"")</f>
        <v>0.1316595223515003</v>
      </c>
      <c r="AA112" s="3">
        <f>+IFERROR(PRODUCTOS[[#This Row],[PROYECCION COMPRA]]-(PRODUCTOS[[#This Row],[PPTO FALTANTE]]*PRODUCTOS[[#This Row],[PPTO]]),"")</f>
        <v>-3944.5774200324668</v>
      </c>
      <c r="AB112" s="3">
        <f>+_xlfn.XLOOKUP(PRODUCTOS[[#This Row],[CODIGO]],DETALLE_GD_1[CODIGO],DETALLE_GD_1[VALOR PPTO],"",0)</f>
        <v>1916</v>
      </c>
      <c r="AC112" s="3">
        <f>+AB112-PRODUCTOS[[#This Row],[PPTO_ACTUALIZADO]]</f>
        <v>0</v>
      </c>
    </row>
    <row r="113" spans="1:29" x14ac:dyDescent="0.25">
      <c r="A113">
        <v>1802172</v>
      </c>
      <c r="B113" t="s">
        <v>264</v>
      </c>
      <c r="C113" t="s">
        <v>613</v>
      </c>
      <c r="D113" t="s">
        <v>242</v>
      </c>
      <c r="E113" t="s">
        <v>397</v>
      </c>
      <c r="F113" s="2">
        <v>3029.864865</v>
      </c>
      <c r="G113" s="6" t="s">
        <v>31</v>
      </c>
      <c r="H113" s="2">
        <v>3035</v>
      </c>
      <c r="I113" t="b">
        <v>0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1590.679054125</v>
      </c>
      <c r="N113" s="2">
        <f>+IFERROR(PRODUCTOS[[#This Row],[PPTO X MODULO]]*32,"")</f>
        <v>50901.729732</v>
      </c>
      <c r="O113" s="2">
        <f>+IFERROR(PRODUCTOS[[#This Row],[PPTO X TORRE]]*22,"")</f>
        <v>1119838.0541040001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43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43</v>
      </c>
      <c r="T113" s="3">
        <f>+IFERROR(PRODUCTOS[[#This Row],[CANTIDAD RECIBIDA]]/PRODUCTOS[[#This Row],[CANT X MODULO]],"")</f>
        <v>81.904761904761898</v>
      </c>
      <c r="U113" s="3">
        <f>+SUMIFS(DETALLE_GD_1[VALOR TOTAL POR ITEM GD],DETALLE_GD_1[CODIGO],PRODUCTOS[[#This Row],[CODIGO]])</f>
        <v>130393</v>
      </c>
      <c r="V113" s="3">
        <f>+IFERROR(PRODUCTOS[[#This Row],[PRECIO DE COMPRA]]/PRODUCTOS[[#This Row],[CANT. COMPRADA]],"")</f>
        <v>3032.3953488372094</v>
      </c>
      <c r="W113" s="3">
        <f>+IFERROR(PRODUCTOS[[#This Row],[PRECIO COMPRA UNITARIO]]*PRODUCTOS[[#This Row],[PPTO FALTANTE]],"")</f>
        <v>990380.32093023264</v>
      </c>
      <c r="X113" s="7">
        <f>+IFERROR(PRODUCTOS[[#This Row],[PROYECCION COMPRA]]/PRODUCTOS[[#This Row],[PPTO TOTAL]]-1,"")</f>
        <v>-0.11560397746739248</v>
      </c>
      <c r="Y113" s="3">
        <f>+IFERROR((PRODUCTOS[[#This Row],[CANT X MODULO]]*704)-PRODUCTOS[[#This Row],[CANT. COMPRADA]],"")</f>
        <v>326.60000000000002</v>
      </c>
      <c r="Z113" s="17">
        <f>+IFERROR(PRODUCTOS[[#This Row],[CANT. COMPRADA]]/PRODUCTOS[[#This Row],[PPTO FALTANTE]],"")</f>
        <v>0.1316595223515003</v>
      </c>
      <c r="AA113" s="3">
        <f>+IFERROR(PRODUCTOS[[#This Row],[PROYECCION COMPRA]]-(PRODUCTOS[[#This Row],[PPTO FALTANTE]]*PRODUCTOS[[#This Row],[PPTO]]),"")</f>
        <v>826.45602123253047</v>
      </c>
      <c r="AB113" s="3">
        <f>+_xlfn.XLOOKUP(PRODUCTOS[[#This Row],[CODIGO]],DETALLE_GD_1[CODIGO],DETALLE_GD_1[VALOR PPTO],"",0)</f>
        <v>3035</v>
      </c>
      <c r="AC113" s="3">
        <f>+AB113-PRODUCTOS[[#This Row],[PPTO_ACTUALIZADO]]</f>
        <v>0</v>
      </c>
    </row>
    <row r="114" spans="1:29" x14ac:dyDescent="0.25">
      <c r="A114">
        <v>2508994</v>
      </c>
      <c r="B114" t="s">
        <v>479</v>
      </c>
      <c r="C114" t="s">
        <v>638</v>
      </c>
      <c r="D114" t="s">
        <v>348</v>
      </c>
      <c r="E114" t="s">
        <v>348</v>
      </c>
      <c r="F114" s="2">
        <v>4139.7142860000004</v>
      </c>
      <c r="G114" s="6" t="s">
        <v>348</v>
      </c>
      <c r="H114" s="2">
        <v>1598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2173.3500001500001</v>
      </c>
      <c r="N114" s="2">
        <f>+IFERROR(PRODUCTOS[[#This Row],[PPTO X MODULO]]*32,"")</f>
        <v>69547.200004800005</v>
      </c>
      <c r="O114" s="2">
        <f>+IFERROR(PRODUCTOS[[#This Row],[PPTO X TORRE]]*22,"")</f>
        <v>1530038.4001056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43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43</v>
      </c>
      <c r="T114" s="3">
        <f>+IFERROR(PRODUCTOS[[#This Row],[CANTIDAD RECIBIDA]]/PRODUCTOS[[#This Row],[CANT X MODULO]],"")</f>
        <v>81.904761904761898</v>
      </c>
      <c r="U114" s="3">
        <f>+SUMIFS(DETALLE_GD_1[VALOR TOTAL POR ITEM GD],DETALLE_GD_1[CODIGO],PRODUCTOS[[#This Row],[CODIGO]])</f>
        <v>74137</v>
      </c>
      <c r="V114" s="3">
        <f>+IFERROR(PRODUCTOS[[#This Row],[PRECIO DE COMPRA]]/PRODUCTOS[[#This Row],[CANT. COMPRADA]],"")</f>
        <v>1724.1162790697674</v>
      </c>
      <c r="W114" s="3">
        <f>+IFERROR(PRODUCTOS[[#This Row],[PRECIO COMPRA UNITARIO]]*PRODUCTOS[[#This Row],[PPTO FALTANTE]],"")</f>
        <v>563096.37674418604</v>
      </c>
      <c r="X114" s="7">
        <f>+IFERROR(PRODUCTOS[[#This Row],[PROYECCION COMPRA]]/PRODUCTOS[[#This Row],[PPTO TOTAL]]-1,"")</f>
        <v>-0.6319723892515885</v>
      </c>
      <c r="Y114" s="3">
        <f>+IFERROR((PRODUCTOS[[#This Row],[CANT X MODULO]]*704)-PRODUCTOS[[#This Row],[CANT. COMPRADA]],"")</f>
        <v>326.60000000000002</v>
      </c>
      <c r="Z114" s="17">
        <f>+IFERROR(PRODUCTOS[[#This Row],[CANT. COMPRADA]]/PRODUCTOS[[#This Row],[PPTO FALTANTE]],"")</f>
        <v>0.1316595223515003</v>
      </c>
      <c r="AA114" s="3">
        <f>+IFERROR(PRODUCTOS[[#This Row],[PROYECCION COMPRA]]-(PRODUCTOS[[#This Row],[PPTO FALTANTE]]*PRODUCTOS[[#This Row],[PPTO]]),"")</f>
        <v>-788934.30906341411</v>
      </c>
      <c r="AB114" s="3">
        <f>+_xlfn.XLOOKUP(PRODUCTOS[[#This Row],[CODIGO]],DETALLE_GD_1[CODIGO],DETALLE_GD_1[VALOR PPTO],"",0)</f>
        <v>1598</v>
      </c>
      <c r="AC114" s="3">
        <f>+AB114-PRODUCTOS[[#This Row],[PPTO_ACTUALIZADO]]</f>
        <v>0</v>
      </c>
    </row>
    <row r="115" spans="1:29" x14ac:dyDescent="0.25">
      <c r="A115">
        <v>1405025</v>
      </c>
      <c r="B115" t="s">
        <v>189</v>
      </c>
      <c r="C115">
        <v>0</v>
      </c>
      <c r="D115" t="s">
        <v>242</v>
      </c>
      <c r="E115" t="s">
        <v>399</v>
      </c>
      <c r="F115" s="2">
        <v>6758.5333330000003</v>
      </c>
      <c r="G115" s="6" t="s">
        <v>31</v>
      </c>
      <c r="H115" s="2">
        <v>6758.5333330000003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3548.2299998250005</v>
      </c>
      <c r="N115" s="2">
        <f>+IFERROR(PRODUCTOS[[#This Row],[PPTO X MODULO]]*32,"")</f>
        <v>113543.35999440002</v>
      </c>
      <c r="O115" s="2">
        <f>+IFERROR(PRODUCTOS[[#This Row],[PPTO X TORRE]]*22,"")</f>
        <v>2497953.9198768004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41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41</v>
      </c>
      <c r="T115" s="3">
        <f>+IFERROR(PRODUCTOS[[#This Row],[CANTIDAD RECIBIDA]]/PRODUCTOS[[#This Row],[CANT X MODULO]],"")</f>
        <v>78.095238095238088</v>
      </c>
      <c r="U115" s="3">
        <f>+SUMIFS(DETALLE_GD_1[VALOR TOTAL POR ITEM GD],DETALLE_GD_1[CODIGO],PRODUCTOS[[#This Row],[CODIGO]])</f>
        <v>286166</v>
      </c>
      <c r="V115" s="3">
        <f>+IFERROR(PRODUCTOS[[#This Row],[PRECIO DE COMPRA]]/PRODUCTOS[[#This Row],[CANT. COMPRADA]],"")</f>
        <v>6979.6585365853662</v>
      </c>
      <c r="W115" s="3">
        <f>+IFERROR(PRODUCTOS[[#This Row],[PRECIO COMPRA UNITARIO]]*PRODUCTOS[[#This Row],[PPTO FALTANTE]],"")</f>
        <v>2293515.7951219515</v>
      </c>
      <c r="X115" s="7">
        <f>+IFERROR(PRODUCTOS[[#This Row],[PROYECCION COMPRA]]/PRODUCTOS[[#This Row],[PPTO TOTAL]]-1,"")</f>
        <v>-8.1842232207762988E-2</v>
      </c>
      <c r="Y115" s="3">
        <f>+IFERROR((PRODUCTOS[[#This Row],[CANT X MODULO]]*704)-PRODUCTOS[[#This Row],[CANT. COMPRADA]],"")</f>
        <v>328.6</v>
      </c>
      <c r="Z115" s="17">
        <f>+IFERROR(PRODUCTOS[[#This Row],[CANT. COMPRADA]]/PRODUCTOS[[#This Row],[PPTO FALTANTE]],"")</f>
        <v>0.1247717589774802</v>
      </c>
      <c r="AA115" s="3">
        <f>+IFERROR(PRODUCTOS[[#This Row],[PROYECCION COMPRA]]-(PRODUCTOS[[#This Row],[PPTO FALTANTE]]*PRODUCTOS[[#This Row],[PPTO]]),"")</f>
        <v>72661.741898151115</v>
      </c>
      <c r="AB115" s="3">
        <f>+_xlfn.XLOOKUP(PRODUCTOS[[#This Row],[CODIGO]],DETALLE_GD_1[CODIGO],DETALLE_GD_1[VALOR PPTO],"",0)</f>
        <v>6758.5333000000001</v>
      </c>
      <c r="AC115" s="3">
        <f>+AB115-PRODUCTOS[[#This Row],[PPTO_ACTUALIZADO]]</f>
        <v>-3.3000000257743523E-5</v>
      </c>
    </row>
    <row r="116" spans="1:29" x14ac:dyDescent="0.25">
      <c r="A116">
        <v>2508991</v>
      </c>
      <c r="B116" t="s">
        <v>476</v>
      </c>
      <c r="C116" t="s">
        <v>635</v>
      </c>
      <c r="D116" t="s">
        <v>348</v>
      </c>
      <c r="E116" t="s">
        <v>348</v>
      </c>
      <c r="F116" s="2">
        <v>4139.7142860000004</v>
      </c>
      <c r="G116" s="6" t="s">
        <v>348</v>
      </c>
      <c r="H116" s="2">
        <v>4798</v>
      </c>
      <c r="I116" t="b">
        <v>0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1.05</v>
      </c>
      <c r="M116" s="2">
        <f>+IFERROR(PRODUCTOS[[#This Row],[PPTO]]*PRODUCTOS[[#This Row],[CANT X MODULO]],"")</f>
        <v>4346.7000003000003</v>
      </c>
      <c r="N116" s="2">
        <f>+IFERROR(PRODUCTOS[[#This Row],[PPTO X MODULO]]*32,"")</f>
        <v>139094.40000960001</v>
      </c>
      <c r="O116" s="2">
        <f>+IFERROR(PRODUCTOS[[#This Row],[PPTO X TORRE]]*22,"")</f>
        <v>3060076.8002112</v>
      </c>
      <c r="P116" s="3">
        <f>+IFERROR(PRODUCTOS[[#This Row],[CANT X MODULO]]*702,"")</f>
        <v>737.1</v>
      </c>
      <c r="Q116" s="3">
        <f>+SUMIFS(DETALLE_GD_1[CANTIDAD SOLICITADA],DETALLE_GD_1[CODIGO],PRODUCTOS[[#This Row],[CODIGO]])</f>
        <v>82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82</v>
      </c>
      <c r="T116" s="3">
        <f>+IFERROR(PRODUCTOS[[#This Row],[CANTIDAD RECIBIDA]]/PRODUCTOS[[#This Row],[CANT X MODULO]],"")</f>
        <v>78.095238095238088</v>
      </c>
      <c r="U116" s="3">
        <f>+SUMIFS(DETALLE_GD_1[VALOR TOTAL POR ITEM GD],DETALLE_GD_1[CODIGO],PRODUCTOS[[#This Row],[CODIGO]])</f>
        <v>392172</v>
      </c>
      <c r="V116" s="3">
        <f>+IFERROR(PRODUCTOS[[#This Row],[PRECIO DE COMPRA]]/PRODUCTOS[[#This Row],[CANT. COMPRADA]],"")</f>
        <v>4782.5853658536589</v>
      </c>
      <c r="W116" s="3">
        <f>+IFERROR(PRODUCTOS[[#This Row],[PRECIO COMPRA UNITARIO]]*PRODUCTOS[[#This Row],[PPTO FALTANTE]],"")</f>
        <v>3143115.102439025</v>
      </c>
      <c r="X116" s="7">
        <f>+IFERROR(PRODUCTOS[[#This Row],[PROYECCION COMPRA]]/PRODUCTOS[[#This Row],[PPTO TOTAL]]-1,"")</f>
        <v>2.7136019011710255E-2</v>
      </c>
      <c r="Y116" s="3">
        <f>+IFERROR((PRODUCTOS[[#This Row],[CANT X MODULO]]*704)-PRODUCTOS[[#This Row],[CANT. COMPRADA]],"")</f>
        <v>657.2</v>
      </c>
      <c r="Z116" s="17">
        <f>+IFERROR(PRODUCTOS[[#This Row],[CANT. COMPRADA]]/PRODUCTOS[[#This Row],[PPTO FALTANTE]],"")</f>
        <v>0.1247717589774802</v>
      </c>
      <c r="AA116" s="3">
        <f>+IFERROR(PRODUCTOS[[#This Row],[PROYECCION COMPRA]]-(PRODUCTOS[[#This Row],[PPTO FALTANTE]]*PRODUCTOS[[#This Row],[PPTO]]),"")</f>
        <v>422494.87367982464</v>
      </c>
      <c r="AB116" s="3">
        <f>+_xlfn.XLOOKUP(PRODUCTOS[[#This Row],[CODIGO]],DETALLE_GD_1[CODIGO],DETALLE_GD_1[VALOR PPTO],"",0)</f>
        <v>4798</v>
      </c>
      <c r="AC116" s="3">
        <f>+AB116-PRODUCTOS[[#This Row],[PPTO_ACTUALIZADO]]</f>
        <v>0</v>
      </c>
    </row>
    <row r="117" spans="1:29" x14ac:dyDescent="0.25">
      <c r="A117">
        <v>2302118</v>
      </c>
      <c r="B117" t="s">
        <v>228</v>
      </c>
      <c r="C117">
        <v>0</v>
      </c>
      <c r="D117">
        <v>0</v>
      </c>
      <c r="E117">
        <v>0</v>
      </c>
      <c r="F117" s="2">
        <v>0</v>
      </c>
      <c r="G117" s="6" t="s">
        <v>31</v>
      </c>
      <c r="H117" s="2">
        <v>101250</v>
      </c>
      <c r="I117" t="b">
        <v>0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0.31171874999999999</v>
      </c>
      <c r="M117" s="2">
        <f>+IFERROR(PRODUCTOS[[#This Row],[PPTO]]*PRODUCTOS[[#This Row],[CANT X MODULO]],"")</f>
        <v>0</v>
      </c>
      <c r="N117" s="2">
        <f>+IFERROR(PRODUCTOS[[#This Row],[PPTO X MODULO]]*32,"")</f>
        <v>0</v>
      </c>
      <c r="O117" s="2">
        <f>+IFERROR(PRODUCTOS[[#This Row],[PPTO X TORRE]]*22,"")</f>
        <v>0</v>
      </c>
      <c r="P117" s="3">
        <f>+IFERROR(PRODUCTOS[[#This Row],[CANT X MODULO]]*702,"")</f>
        <v>218.82656249999999</v>
      </c>
      <c r="Q117" s="3">
        <f>+SUMIFS(DETALLE_GD_1[CANTIDAD SOLICITADA],DETALLE_GD_1[CODIGO],PRODUCTOS[[#This Row],[CODIGO]])</f>
        <v>24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24</v>
      </c>
      <c r="T117" s="3">
        <f>+IFERROR(PRODUCTOS[[#This Row],[CANTIDAD RECIBIDA]]/PRODUCTOS[[#This Row],[CANT X MODULO]],"")</f>
        <v>76.992481203007515</v>
      </c>
      <c r="U117" s="3">
        <f>+SUMIFS(DETALLE_GD_1[VALOR TOTAL POR ITEM GD],DETALLE_GD_1[CODIGO],PRODUCTOS[[#This Row],[CODIGO]])</f>
        <v>1992878</v>
      </c>
      <c r="V117" s="3">
        <f>+IFERROR(PRODUCTOS[[#This Row],[PRECIO DE COMPRA]]/PRODUCTOS[[#This Row],[CANT. COMPRADA]],"")</f>
        <v>83036.583333333328</v>
      </c>
      <c r="W117" s="3">
        <f>+IFERROR(PRODUCTOS[[#This Row],[PRECIO COMPRA UNITARIO]]*PRODUCTOS[[#This Row],[PPTO FALTANTE]],"")</f>
        <v>16229500.212499999</v>
      </c>
      <c r="X117" s="7" t="str">
        <f>+IFERROR(PRODUCTOS[[#This Row],[PROYECCION COMPRA]]/PRODUCTOS[[#This Row],[PPTO TOTAL]]-1,"")</f>
        <v/>
      </c>
      <c r="Y117" s="3">
        <f>+IFERROR((PRODUCTOS[[#This Row],[CANT X MODULO]]*704)-PRODUCTOS[[#This Row],[CANT. COMPRADA]],"")</f>
        <v>195.45</v>
      </c>
      <c r="Z117" s="17">
        <f>+IFERROR(PRODUCTOS[[#This Row],[CANT. COMPRADA]]/PRODUCTOS[[#This Row],[PPTO FALTANTE]],"")</f>
        <v>0.12279355333844974</v>
      </c>
      <c r="AA117" s="3">
        <f>+IFERROR(PRODUCTOS[[#This Row],[PROYECCION COMPRA]]-(PRODUCTOS[[#This Row],[PPTO FALTANTE]]*PRODUCTOS[[#This Row],[PPTO]]),"")</f>
        <v>16229500.212499999</v>
      </c>
      <c r="AB117" s="3">
        <f>+_xlfn.XLOOKUP(PRODUCTOS[[#This Row],[CODIGO]],DETALLE_GD_1[CODIGO],DETALLE_GD_1[VALOR PPTO],"",0)</f>
        <v>101250</v>
      </c>
      <c r="AC117" s="3">
        <f>+AB117-PRODUCTOS[[#This Row],[PPTO_ACTUALIZADO]]</f>
        <v>0</v>
      </c>
    </row>
    <row r="118" spans="1:29" x14ac:dyDescent="0.25">
      <c r="A118">
        <v>2508993</v>
      </c>
      <c r="B118" t="s">
        <v>478</v>
      </c>
      <c r="C118" t="s">
        <v>637</v>
      </c>
      <c r="D118" t="s">
        <v>348</v>
      </c>
      <c r="E118" t="s">
        <v>348</v>
      </c>
      <c r="F118" s="2">
        <v>4139.7142860000004</v>
      </c>
      <c r="G118" s="6" t="s">
        <v>348</v>
      </c>
      <c r="H118" s="2">
        <v>1410</v>
      </c>
      <c r="I118" t="b">
        <v>0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1.05</v>
      </c>
      <c r="M118" s="2">
        <f>+IFERROR(PRODUCTOS[[#This Row],[PPTO]]*PRODUCTOS[[#This Row],[CANT X MODULO]],"")</f>
        <v>4346.7000003000003</v>
      </c>
      <c r="N118" s="2">
        <f>+IFERROR(PRODUCTOS[[#This Row],[PPTO X MODULO]]*32,"")</f>
        <v>139094.40000960001</v>
      </c>
      <c r="O118" s="2">
        <f>+IFERROR(PRODUCTOS[[#This Row],[PPTO X TORRE]]*22,"")</f>
        <v>3060076.8002112</v>
      </c>
      <c r="P118" s="3">
        <f>+IFERROR(PRODUCTOS[[#This Row],[CANT X MODULO]]*702,"")</f>
        <v>737.1</v>
      </c>
      <c r="Q118" s="3">
        <f>+SUMIFS(DETALLE_GD_1[CANTIDAD SOLICITADA],DETALLE_GD_1[CODIGO],PRODUCTOS[[#This Row],[CODIGO]])</f>
        <v>80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80</v>
      </c>
      <c r="T118" s="3">
        <f>+IFERROR(PRODUCTOS[[#This Row],[CANTIDAD RECIBIDA]]/PRODUCTOS[[#This Row],[CANT X MODULO]],"")</f>
        <v>76.19047619047619</v>
      </c>
      <c r="U118" s="3">
        <f>+SUMIFS(DETALLE_GD_1[VALOR TOTAL POR ITEM GD],DETALLE_GD_1[CODIGO],PRODUCTOS[[#This Row],[CODIGO]])</f>
        <v>118076</v>
      </c>
      <c r="V118" s="3">
        <f>+IFERROR(PRODUCTOS[[#This Row],[PRECIO DE COMPRA]]/PRODUCTOS[[#This Row],[CANT. COMPRADA]],"")</f>
        <v>1475.95</v>
      </c>
      <c r="W118" s="3">
        <f>+IFERROR(PRODUCTOS[[#This Row],[PRECIO COMPRA UNITARIO]]*PRODUCTOS[[#This Row],[PPTO FALTANTE]],"")</f>
        <v>972946.24000000011</v>
      </c>
      <c r="X118" s="7">
        <f>+IFERROR(PRODUCTOS[[#This Row],[PROYECCION COMPRA]]/PRODUCTOS[[#This Row],[PPTO TOTAL]]-1,"")</f>
        <v>-0.68205169231934004</v>
      </c>
      <c r="Y118" s="3">
        <f>+IFERROR((PRODUCTOS[[#This Row],[CANT X MODULO]]*704)-PRODUCTOS[[#This Row],[CANT. COMPRADA]],"")</f>
        <v>659.2</v>
      </c>
      <c r="Z118" s="17">
        <f>+IFERROR(PRODUCTOS[[#This Row],[CANT. COMPRADA]]/PRODUCTOS[[#This Row],[PPTO FALTANTE]],"")</f>
        <v>0.12135922330097086</v>
      </c>
      <c r="AA118" s="3">
        <f>+IFERROR(PRODUCTOS[[#This Row],[PROYECCION COMPRA]]-(PRODUCTOS[[#This Row],[PPTO FALTANTE]]*PRODUCTOS[[#This Row],[PPTO]]),"")</f>
        <v>-1755953.4173312001</v>
      </c>
      <c r="AB118" s="3">
        <f>+_xlfn.XLOOKUP(PRODUCTOS[[#This Row],[CODIGO]],DETALLE_GD_1[CODIGO],DETALLE_GD_1[VALOR PPTO],"",0)</f>
        <v>1410</v>
      </c>
      <c r="AC118" s="3">
        <f>+AB118-PRODUCTOS[[#This Row],[PPTO_ACTUALIZADO]]</f>
        <v>0</v>
      </c>
    </row>
    <row r="119" spans="1:29" x14ac:dyDescent="0.25">
      <c r="A119">
        <v>5316507</v>
      </c>
      <c r="B119" t="s">
        <v>55</v>
      </c>
      <c r="C119" t="s">
        <v>564</v>
      </c>
      <c r="D119" t="s">
        <v>278</v>
      </c>
      <c r="E119" t="s">
        <v>396</v>
      </c>
      <c r="F119" s="2">
        <v>41419.666666999998</v>
      </c>
      <c r="G119" s="6" t="s">
        <v>31</v>
      </c>
      <c r="H119" s="2">
        <v>41419.666666999998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0.52500000000000002</v>
      </c>
      <c r="M119" s="2">
        <f>+IFERROR(PRODUCTOS[[#This Row],[PPTO]]*PRODUCTOS[[#This Row],[CANT X MODULO]],"")</f>
        <v>21745.325000174998</v>
      </c>
      <c r="N119" s="2">
        <f>+IFERROR(PRODUCTOS[[#This Row],[PPTO X MODULO]]*32,"")</f>
        <v>695850.40000559995</v>
      </c>
      <c r="O119" s="2">
        <f>+IFERROR(PRODUCTOS[[#This Row],[PPTO X TORRE]]*22,"")</f>
        <v>15308708.8001232</v>
      </c>
      <c r="P119" s="3">
        <f>+IFERROR(PRODUCTOS[[#This Row],[CANT X MODULO]]*702,"")</f>
        <v>368.55</v>
      </c>
      <c r="Q119" s="3">
        <f>+SUMIFS(DETALLE_GD_1[CANTIDAD SOLICITADA],DETALLE_GD_1[CODIGO],PRODUCTOS[[#This Row],[CODIGO]])</f>
        <v>39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39</v>
      </c>
      <c r="T119" s="3">
        <f>+IFERROR(PRODUCTOS[[#This Row],[CANTIDAD RECIBIDA]]/PRODUCTOS[[#This Row],[CANT X MODULO]],"")</f>
        <v>74.285714285714278</v>
      </c>
      <c r="U119" s="3">
        <f>+SUMIFS(DETALLE_GD_1[VALOR TOTAL POR ITEM GD],DETALLE_GD_1[CODIGO],PRODUCTOS[[#This Row],[CODIGO]])</f>
        <v>1618693</v>
      </c>
      <c r="V119" s="3">
        <f>+IFERROR(PRODUCTOS[[#This Row],[PRECIO DE COMPRA]]/PRODUCTOS[[#This Row],[CANT. COMPRADA]],"")</f>
        <v>41504.948717948719</v>
      </c>
      <c r="W119" s="3">
        <f>+IFERROR(PRODUCTOS[[#This Row],[PRECIO COMPRA UNITARIO]]*PRODUCTOS[[#This Row],[PPTO FALTANTE]],"")</f>
        <v>13721536.046153847</v>
      </c>
      <c r="X119" s="7">
        <f>+IFERROR(PRODUCTOS[[#This Row],[PROYECCION COMPRA]]/PRODUCTOS[[#This Row],[PPTO TOTAL]]-1,"")</f>
        <v>-0.10367776764795344</v>
      </c>
      <c r="Y119" s="3">
        <f>+IFERROR((PRODUCTOS[[#This Row],[CANT X MODULO]]*704)-PRODUCTOS[[#This Row],[CANT. COMPRADA]],"")</f>
        <v>330.6</v>
      </c>
      <c r="Z119" s="17">
        <f>+IFERROR(PRODUCTOS[[#This Row],[CANT. COMPRADA]]/PRODUCTOS[[#This Row],[PPTO FALTANTE]],"")</f>
        <v>0.11796733212341197</v>
      </c>
      <c r="AA119" s="3">
        <f>+IFERROR(PRODUCTOS[[#This Row],[PROYECCION COMPRA]]-(PRODUCTOS[[#This Row],[PPTO FALTANTE]]*PRODUCTOS[[#This Row],[PPTO]]),"")</f>
        <v>28194.246043646708</v>
      </c>
      <c r="AB119" s="3">
        <f>+_xlfn.XLOOKUP(PRODUCTOS[[#This Row],[CODIGO]],DETALLE_GD_1[CODIGO],DETALLE_GD_1[VALOR PPTO],"",0)</f>
        <v>41419.666700000002</v>
      </c>
      <c r="AC119" s="3">
        <f>+AB119-PRODUCTOS[[#This Row],[PPTO_ACTUALIZADO]]</f>
        <v>3.300000389572233E-5</v>
      </c>
    </row>
    <row r="120" spans="1:29" x14ac:dyDescent="0.25">
      <c r="A120">
        <v>2508990</v>
      </c>
      <c r="B120" t="s">
        <v>475</v>
      </c>
      <c r="C120" t="s">
        <v>634</v>
      </c>
      <c r="D120" t="s">
        <v>348</v>
      </c>
      <c r="E120" t="s">
        <v>348</v>
      </c>
      <c r="F120" s="2">
        <v>4139.7142860000004</v>
      </c>
      <c r="G120" s="6" t="s">
        <v>348</v>
      </c>
      <c r="H120" s="2">
        <v>6738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1.05</v>
      </c>
      <c r="M120" s="2">
        <f>+IFERROR(PRODUCTOS[[#This Row],[PPTO]]*PRODUCTOS[[#This Row],[CANT X MODULO]],"")</f>
        <v>4346.7000003000003</v>
      </c>
      <c r="N120" s="2">
        <f>+IFERROR(PRODUCTOS[[#This Row],[PPTO X MODULO]]*32,"")</f>
        <v>139094.40000960001</v>
      </c>
      <c r="O120" s="2">
        <f>+IFERROR(PRODUCTOS[[#This Row],[PPTO X TORRE]]*22,"")</f>
        <v>3060076.8002112</v>
      </c>
      <c r="P120" s="3">
        <f>+IFERROR(PRODUCTOS[[#This Row],[CANT X MODULO]]*702,"")</f>
        <v>737.1</v>
      </c>
      <c r="Q120" s="3">
        <f>+SUMIFS(DETALLE_GD_1[CANTIDAD SOLICITADA],DETALLE_GD_1[CODIGO],PRODUCTOS[[#This Row],[CODIGO]])</f>
        <v>78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78</v>
      </c>
      <c r="T120" s="3">
        <f>+IFERROR(PRODUCTOS[[#This Row],[CANTIDAD RECIBIDA]]/PRODUCTOS[[#This Row],[CANT X MODULO]],"")</f>
        <v>74.285714285714278</v>
      </c>
      <c r="U120" s="3">
        <f>+SUMIFS(DETALLE_GD_1[VALOR TOTAL POR ITEM GD],DETALLE_GD_1[CODIGO],PRODUCTOS[[#This Row],[CODIGO]])</f>
        <v>520734</v>
      </c>
      <c r="V120" s="3">
        <f>+IFERROR(PRODUCTOS[[#This Row],[PRECIO DE COMPRA]]/PRODUCTOS[[#This Row],[CANT. COMPRADA]],"")</f>
        <v>6676.0769230769229</v>
      </c>
      <c r="W120" s="3">
        <f>+IFERROR(PRODUCTOS[[#This Row],[PRECIO COMPRA UNITARIO]]*PRODUCTOS[[#This Row],[PPTO FALTANTE]],"")</f>
        <v>4414222.0615384616</v>
      </c>
      <c r="X120" s="7">
        <f>+IFERROR(PRODUCTOS[[#This Row],[PROYECCION COMPRA]]/PRODUCTOS[[#This Row],[PPTO TOTAL]]-1,"")</f>
        <v>0.44252002473722274</v>
      </c>
      <c r="Y120" s="3">
        <f>+IFERROR((PRODUCTOS[[#This Row],[CANT X MODULO]]*704)-PRODUCTOS[[#This Row],[CANT. COMPRADA]],"")</f>
        <v>661.2</v>
      </c>
      <c r="Z120" s="17">
        <f>+IFERROR(PRODUCTOS[[#This Row],[CANT. COMPRADA]]/PRODUCTOS[[#This Row],[PPTO FALTANTE]],"")</f>
        <v>0.11796733212341197</v>
      </c>
      <c r="AA120" s="3">
        <f>+IFERROR(PRODUCTOS[[#This Row],[PROYECCION COMPRA]]-(PRODUCTOS[[#This Row],[PPTO FALTANTE]]*PRODUCTOS[[#This Row],[PPTO]]),"")</f>
        <v>1677042.9756352613</v>
      </c>
      <c r="AB120" s="3">
        <f>+_xlfn.XLOOKUP(PRODUCTOS[[#This Row],[CODIGO]],DETALLE_GD_1[CODIGO],DETALLE_GD_1[VALOR PPTO],"",0)</f>
        <v>6738</v>
      </c>
      <c r="AC120" s="3">
        <f>+AB120-PRODUCTOS[[#This Row],[PPTO_ACTUALIZADO]]</f>
        <v>0</v>
      </c>
    </row>
    <row r="121" spans="1:29" x14ac:dyDescent="0.25">
      <c r="A121">
        <v>4212234</v>
      </c>
      <c r="B121" t="s">
        <v>54</v>
      </c>
      <c r="C121" t="s">
        <v>563</v>
      </c>
      <c r="D121" t="s">
        <v>242</v>
      </c>
      <c r="E121">
        <v>0</v>
      </c>
      <c r="F121" s="2">
        <v>124909</v>
      </c>
      <c r="G121" s="6" t="s">
        <v>31</v>
      </c>
      <c r="H121" s="2">
        <v>124909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0.52500000000000002</v>
      </c>
      <c r="M121" s="2">
        <f>+IFERROR(PRODUCTOS[[#This Row],[PPTO]]*PRODUCTOS[[#This Row],[CANT X MODULO]],"")</f>
        <v>65577.225000000006</v>
      </c>
      <c r="N121" s="2">
        <f>+IFERROR(PRODUCTOS[[#This Row],[PPTO X MODULO]]*32,"")</f>
        <v>2098471.2000000002</v>
      </c>
      <c r="O121" s="2">
        <f>+IFERROR(PRODUCTOS[[#This Row],[PPTO X TORRE]]*22,"")</f>
        <v>46166366.400000006</v>
      </c>
      <c r="P121" s="3">
        <f>+IFERROR(PRODUCTOS[[#This Row],[CANT X MODULO]]*702,"")</f>
        <v>368.55</v>
      </c>
      <c r="Q121" s="3">
        <f>+SUMIFS(DETALLE_GD_1[CANTIDAD SOLICITADA],DETALLE_GD_1[CODIGO],PRODUCTOS[[#This Row],[CODIGO]])</f>
        <v>38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38</v>
      </c>
      <c r="T121" s="3">
        <f>+IFERROR(PRODUCTOS[[#This Row],[CANTIDAD RECIBIDA]]/PRODUCTOS[[#This Row],[CANT X MODULO]],"")</f>
        <v>72.38095238095238</v>
      </c>
      <c r="U121" s="3">
        <f>+SUMIFS(DETALLE_GD_1[VALOR TOTAL POR ITEM GD],DETALLE_GD_1[CODIGO],PRODUCTOS[[#This Row],[CODIGO]])</f>
        <v>4825633</v>
      </c>
      <c r="V121" s="3">
        <f>+IFERROR(PRODUCTOS[[#This Row],[PRECIO DE COMPRA]]/PRODUCTOS[[#This Row],[CANT. COMPRADA]],"")</f>
        <v>126990.34210526316</v>
      </c>
      <c r="W121" s="3">
        <f>+IFERROR(PRODUCTOS[[#This Row],[PRECIO COMPRA UNITARIO]]*PRODUCTOS[[#This Row],[PPTO FALTANTE]],"")</f>
        <v>42109997.442105263</v>
      </c>
      <c r="X121" s="7">
        <f>+IFERROR(PRODUCTOS[[#This Row],[PROYECCION COMPRA]]/PRODUCTOS[[#This Row],[PPTO TOTAL]]-1,"")</f>
        <v>-8.7864159001578734E-2</v>
      </c>
      <c r="Y121" s="3">
        <f>+IFERROR((PRODUCTOS[[#This Row],[CANT X MODULO]]*704)-PRODUCTOS[[#This Row],[CANT. COMPRADA]],"")</f>
        <v>331.6</v>
      </c>
      <c r="Z121" s="17">
        <f>+IFERROR(PRODUCTOS[[#This Row],[CANT. COMPRADA]]/PRODUCTOS[[#This Row],[PPTO FALTANTE]],"")</f>
        <v>0.11459589867310012</v>
      </c>
      <c r="AA121" s="3">
        <f>+IFERROR(PRODUCTOS[[#This Row],[PROYECCION COMPRA]]-(PRODUCTOS[[#This Row],[PPTO FALTANTE]]*PRODUCTOS[[#This Row],[PPTO]]),"")</f>
        <v>690173.04210525751</v>
      </c>
      <c r="AB121" s="3">
        <f>+_xlfn.XLOOKUP(PRODUCTOS[[#This Row],[CODIGO]],DETALLE_GD_1[CODIGO],DETALLE_GD_1[VALOR PPTO],"",0)</f>
        <v>124909</v>
      </c>
      <c r="AC121" s="3">
        <f>+AB121-PRODUCTOS[[#This Row],[PPTO_ACTUALIZADO]]</f>
        <v>0</v>
      </c>
    </row>
    <row r="122" spans="1:29" x14ac:dyDescent="0.25">
      <c r="A122">
        <v>701015</v>
      </c>
      <c r="B122" t="s">
        <v>252</v>
      </c>
      <c r="C122" t="s">
        <v>574</v>
      </c>
      <c r="D122" t="s">
        <v>240</v>
      </c>
      <c r="E122" t="s">
        <v>393</v>
      </c>
      <c r="F122" s="2">
        <v>9151.2974680000007</v>
      </c>
      <c r="G122" s="6" t="s">
        <v>18</v>
      </c>
      <c r="H122" s="2">
        <v>9151.2974680000007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4.7250000000000005</v>
      </c>
      <c r="M122" s="2">
        <f>+IFERROR(PRODUCTOS[[#This Row],[PPTO]]*PRODUCTOS[[#This Row],[CANT X MODULO]],"")</f>
        <v>43239.880536300006</v>
      </c>
      <c r="N122" s="2">
        <f>+IFERROR(PRODUCTOS[[#This Row],[PPTO X MODULO]]*32,"")</f>
        <v>1383676.1771616002</v>
      </c>
      <c r="O122" s="2">
        <f>+IFERROR(PRODUCTOS[[#This Row],[PPTO X TORRE]]*22,"")</f>
        <v>30440875.897555206</v>
      </c>
      <c r="P122" s="3">
        <f>+IFERROR(PRODUCTOS[[#This Row],[CANT X MODULO]]*702,"")</f>
        <v>3316.9500000000003</v>
      </c>
      <c r="Q122" s="3">
        <f>+SUMIFS(DETALLE_GD_1[CANTIDAD SOLICITADA],DETALLE_GD_1[CODIGO],PRODUCTOS[[#This Row],[CODIGO]])</f>
        <v>336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336</v>
      </c>
      <c r="T122" s="3">
        <f>+IFERROR(PRODUCTOS[[#This Row],[CANTIDAD RECIBIDA]]/PRODUCTOS[[#This Row],[CANT X MODULO]],"")</f>
        <v>71.1111111111111</v>
      </c>
      <c r="U122" s="3">
        <f>+SUMIFS(DETALLE_GD_1[VALOR TOTAL POR ITEM GD],DETALLE_GD_1[CODIGO],PRODUCTOS[[#This Row],[CODIGO]])</f>
        <v>3104236</v>
      </c>
      <c r="V122" s="3">
        <f>+IFERROR(PRODUCTOS[[#This Row],[PRECIO DE COMPRA]]/PRODUCTOS[[#This Row],[CANT. COMPRADA]],"")</f>
        <v>9238.7976190476184</v>
      </c>
      <c r="W122" s="3">
        <f>+IFERROR(PRODUCTOS[[#This Row],[PRECIO COMPRA UNITARIO]]*PRODUCTOS[[#This Row],[PPTO FALTANTE]],"")</f>
        <v>27627700.400000002</v>
      </c>
      <c r="X122" s="7">
        <f>+IFERROR(PRODUCTOS[[#This Row],[PROYECCION COMPRA]]/PRODUCTOS[[#This Row],[PPTO TOTAL]]-1,"")</f>
        <v>-9.2414407095990914E-2</v>
      </c>
      <c r="Y122" s="3">
        <f>+IFERROR((PRODUCTOS[[#This Row],[CANT X MODULO]]*704)-PRODUCTOS[[#This Row],[CANT. COMPRADA]],"")</f>
        <v>2990.4000000000005</v>
      </c>
      <c r="Z122" s="17">
        <f>+IFERROR(PRODUCTOS[[#This Row],[CANT. COMPRADA]]/PRODUCTOS[[#This Row],[PPTO FALTANTE]],"")</f>
        <v>0.11235955056179774</v>
      </c>
      <c r="AA122" s="3">
        <f>+IFERROR(PRODUCTOS[[#This Row],[PROYECCION COMPRA]]-(PRODUCTOS[[#This Row],[PPTO FALTANTE]]*PRODUCTOS[[#This Row],[PPTO]]),"")</f>
        <v>261660.45169279352</v>
      </c>
      <c r="AB122" s="3">
        <f>+_xlfn.XLOOKUP(PRODUCTOS[[#This Row],[CODIGO]],DETALLE_GD_1[CODIGO],DETALLE_GD_1[VALOR PPTO],"",0)</f>
        <v>9151.2975000000006</v>
      </c>
      <c r="AC122" s="3">
        <f>+AB122-PRODUCTOS[[#This Row],[PPTO_ACTUALIZADO]]</f>
        <v>3.1999999919207767E-5</v>
      </c>
    </row>
    <row r="123" spans="1:29" x14ac:dyDescent="0.25">
      <c r="A123">
        <v>1801229</v>
      </c>
      <c r="B123" t="s">
        <v>257</v>
      </c>
      <c r="C123" t="s">
        <v>560</v>
      </c>
      <c r="D123" t="s">
        <v>256</v>
      </c>
      <c r="E123" t="s">
        <v>397</v>
      </c>
      <c r="F123" s="2">
        <v>4675.5185190000002</v>
      </c>
      <c r="G123" s="6" t="s">
        <v>31</v>
      </c>
      <c r="H123" s="2">
        <v>4675.5185190000002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2454.647222475</v>
      </c>
      <c r="N123" s="2">
        <f>+IFERROR(PRODUCTOS[[#This Row],[PPTO X MODULO]]*32,"")</f>
        <v>78548.711119200001</v>
      </c>
      <c r="O123" s="2">
        <f>+IFERROR(PRODUCTOS[[#This Row],[PPTO X TORRE]]*22,"")</f>
        <v>1728071.6446223999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36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36</v>
      </c>
      <c r="T123" s="3">
        <f>+IFERROR(PRODUCTOS[[#This Row],[CANTIDAD RECIBIDA]]/PRODUCTOS[[#This Row],[CANT X MODULO]],"")</f>
        <v>68.571428571428569</v>
      </c>
      <c r="U123" s="3">
        <f>+SUMIFS(DETALLE_GD_1[VALOR TOTAL POR ITEM GD],DETALLE_GD_1[CODIGO],PRODUCTOS[[#This Row],[CODIGO]])</f>
        <v>183773</v>
      </c>
      <c r="V123" s="3">
        <f>+IFERROR(PRODUCTOS[[#This Row],[PRECIO DE COMPRA]]/PRODUCTOS[[#This Row],[CANT. COMPRADA]],"")</f>
        <v>5104.8055555555557</v>
      </c>
      <c r="W123" s="3">
        <f>+IFERROR(PRODUCTOS[[#This Row],[PRECIO COMPRA UNITARIO]]*PRODUCTOS[[#This Row],[PPTO FALTANTE]],"")</f>
        <v>1702963.1333333335</v>
      </c>
      <c r="X123" s="7">
        <f>+IFERROR(PRODUCTOS[[#This Row],[PROYECCION COMPRA]]/PRODUCTOS[[#This Row],[PPTO TOTAL]]-1,"")</f>
        <v>-1.4529786057888128E-2</v>
      </c>
      <c r="Y123" s="3">
        <f>+IFERROR((PRODUCTOS[[#This Row],[CANT X MODULO]]*704)-PRODUCTOS[[#This Row],[CANT. COMPRADA]],"")</f>
        <v>333.6</v>
      </c>
      <c r="Z123" s="17">
        <f>+IFERROR(PRODUCTOS[[#This Row],[CANT. COMPRADA]]/PRODUCTOS[[#This Row],[PPTO FALTANTE]],"")</f>
        <v>0.1079136690647482</v>
      </c>
      <c r="AA123" s="3">
        <f>+IFERROR(PRODUCTOS[[#This Row],[PROYECCION COMPRA]]-(PRODUCTOS[[#This Row],[PPTO FALTANTE]]*PRODUCTOS[[#This Row],[PPTO]]),"")</f>
        <v>143210.15539493342</v>
      </c>
      <c r="AB123" s="3">
        <f>+_xlfn.XLOOKUP(PRODUCTOS[[#This Row],[CODIGO]],DETALLE_GD_1[CODIGO],DETALLE_GD_1[VALOR PPTO],"",0)</f>
        <v>4675.5185000000001</v>
      </c>
      <c r="AC123" s="3">
        <f>+AB123-PRODUCTOS[[#This Row],[PPTO_ACTUALIZADO]]</f>
        <v>-1.9000000065716449E-5</v>
      </c>
    </row>
    <row r="124" spans="1:29" x14ac:dyDescent="0.25">
      <c r="A124">
        <v>1808006</v>
      </c>
      <c r="B124" t="s">
        <v>194</v>
      </c>
      <c r="C124">
        <v>0</v>
      </c>
      <c r="D124" t="s">
        <v>242</v>
      </c>
      <c r="E124" t="s">
        <v>397</v>
      </c>
      <c r="F124" s="2">
        <v>2906.671096</v>
      </c>
      <c r="G124" s="6" t="s">
        <v>31</v>
      </c>
      <c r="H124" s="2">
        <v>2906.671096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0.65625</v>
      </c>
      <c r="M124" s="2">
        <f>+IFERROR(PRODUCTOS[[#This Row],[PPTO]]*PRODUCTOS[[#This Row],[CANT X MODULO]],"")</f>
        <v>1907.50290675</v>
      </c>
      <c r="N124" s="2">
        <f>+IFERROR(PRODUCTOS[[#This Row],[PPTO X MODULO]]*32,"")</f>
        <v>61040.093015999999</v>
      </c>
      <c r="O124" s="2">
        <f>+IFERROR(PRODUCTOS[[#This Row],[PPTO X TORRE]]*22,"")</f>
        <v>1342882.046352</v>
      </c>
      <c r="P124" s="3">
        <f>+IFERROR(PRODUCTOS[[#This Row],[CANT X MODULO]]*702,"")</f>
        <v>460.6875</v>
      </c>
      <c r="Q124" s="3">
        <f>+SUMIFS(DETALLE_GD_1[CANTIDAD SOLICITADA],DETALLE_GD_1[CODIGO],PRODUCTOS[[#This Row],[CODIGO]])</f>
        <v>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44</v>
      </c>
      <c r="T124" s="3">
        <f>+IFERROR(PRODUCTOS[[#This Row],[CANTIDAD RECIBIDA]]/PRODUCTOS[[#This Row],[CANT X MODULO]],"")</f>
        <v>67.047619047619051</v>
      </c>
      <c r="U124" s="3">
        <f>+SUMIFS(DETALLE_GD_1[VALOR TOTAL POR ITEM GD],DETALLE_GD_1[CODIGO],PRODUCTOS[[#This Row],[CODIGO]])</f>
        <v>127894</v>
      </c>
      <c r="V124" s="3">
        <f>+IFERROR(PRODUCTOS[[#This Row],[PRECIO DE COMPRA]]/PRODUCTOS[[#This Row],[CANT. COMPRADA]],"")</f>
        <v>2906.681818181818</v>
      </c>
      <c r="W124" s="3">
        <f>+IFERROR(PRODUCTOS[[#This Row],[PRECIO COMPRA UNITARIO]]*PRODUCTOS[[#This Row],[PPTO FALTANTE]],"")</f>
        <v>1214993</v>
      </c>
      <c r="X124" s="7">
        <f>+IFERROR(PRODUCTOS[[#This Row],[PROYECCION COMPRA]]/PRODUCTOS[[#This Row],[PPTO TOTAL]]-1,"")</f>
        <v>-9.5234757735734421E-2</v>
      </c>
      <c r="Y124" s="3">
        <f>+IFERROR((PRODUCTOS[[#This Row],[CANT X MODULO]]*704)-PRODUCTOS[[#This Row],[CANT. COMPRADA]],"")</f>
        <v>418</v>
      </c>
      <c r="Z124" s="17">
        <f>+IFERROR(PRODUCTOS[[#This Row],[CANT. COMPRADA]]/PRODUCTOS[[#This Row],[PPTO FALTANTE]],"")</f>
        <v>0.10526315789473684</v>
      </c>
      <c r="AA124" s="3">
        <f>+IFERROR(PRODUCTOS[[#This Row],[PROYECCION COMPRA]]-(PRODUCTOS[[#This Row],[PPTO FALTANTE]]*PRODUCTOS[[#This Row],[PPTO]]),"")</f>
        <v>4.4818720000330359</v>
      </c>
      <c r="AB124" s="3">
        <f>+_xlfn.XLOOKUP(PRODUCTOS[[#This Row],[CODIGO]],DETALLE_GD_1[CODIGO],DETALLE_GD_1[VALOR PPTO],"",0)</f>
        <v>2906.6711</v>
      </c>
      <c r="AC124" s="3">
        <f>+AB124-PRODUCTOS[[#This Row],[PPTO_ACTUALIZADO]]</f>
        <v>3.9999999899009708E-6</v>
      </c>
    </row>
    <row r="125" spans="1:29" x14ac:dyDescent="0.25">
      <c r="A125">
        <v>1802176</v>
      </c>
      <c r="B125" t="s">
        <v>196</v>
      </c>
      <c r="C125">
        <v>0</v>
      </c>
      <c r="D125" t="s">
        <v>256</v>
      </c>
      <c r="E125" t="s">
        <v>397</v>
      </c>
      <c r="F125" s="2">
        <v>2199</v>
      </c>
      <c r="G125" s="6" t="s">
        <v>31</v>
      </c>
      <c r="H125" s="2">
        <v>2199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1154.4750000000001</v>
      </c>
      <c r="N125" s="2">
        <f>+IFERROR(PRODUCTOS[[#This Row],[PPTO X MODULO]]*32,"")</f>
        <v>36943.200000000004</v>
      </c>
      <c r="O125" s="2">
        <f>+IFERROR(PRODUCTOS[[#This Row],[PPTO X TORRE]]*22,"")</f>
        <v>812750.40000000014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35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35</v>
      </c>
      <c r="T125" s="3">
        <f>+IFERROR(PRODUCTOS[[#This Row],[CANTIDAD RECIBIDA]]/PRODUCTOS[[#This Row],[CANT X MODULO]],"")</f>
        <v>66.666666666666657</v>
      </c>
      <c r="U125" s="3">
        <f>+SUMIFS(DETALLE_GD_1[VALOR TOTAL POR ITEM GD],DETALLE_GD_1[CODIGO],PRODUCTOS[[#This Row],[CODIGO]])</f>
        <v>76965</v>
      </c>
      <c r="V125" s="3">
        <f>+IFERROR(PRODUCTOS[[#This Row],[PRECIO DE COMPRA]]/PRODUCTOS[[#This Row],[CANT. COMPRADA]],"")</f>
        <v>2199</v>
      </c>
      <c r="W125" s="3">
        <f>+IFERROR(PRODUCTOS[[#This Row],[PRECIO COMPRA UNITARIO]]*PRODUCTOS[[#This Row],[PPTO FALTANTE]],"")</f>
        <v>735785.4</v>
      </c>
      <c r="X125" s="7">
        <f>+IFERROR(PRODUCTOS[[#This Row],[PROYECCION COMPRA]]/PRODUCTOS[[#This Row],[PPTO TOTAL]]-1,"")</f>
        <v>-9.4696969696969835E-2</v>
      </c>
      <c r="Y125" s="3">
        <f>+IFERROR((PRODUCTOS[[#This Row],[CANT X MODULO]]*704)-PRODUCTOS[[#This Row],[CANT. COMPRADA]],"")</f>
        <v>334.6</v>
      </c>
      <c r="Z125" s="17">
        <f>+IFERROR(PRODUCTOS[[#This Row],[CANT. COMPRADA]]/PRODUCTOS[[#This Row],[PPTO FALTANTE]],"")</f>
        <v>0.10460251046025104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2199</v>
      </c>
      <c r="AC125" s="3">
        <f>+AB125-PRODUCTOS[[#This Row],[PPTO_ACTUALIZADO]]</f>
        <v>0</v>
      </c>
    </row>
    <row r="126" spans="1:29" x14ac:dyDescent="0.25">
      <c r="A126">
        <v>1802173</v>
      </c>
      <c r="B126" t="s">
        <v>265</v>
      </c>
      <c r="C126" t="s">
        <v>600</v>
      </c>
      <c r="D126" t="s">
        <v>256</v>
      </c>
      <c r="E126" t="s">
        <v>397</v>
      </c>
      <c r="F126" s="2">
        <v>11972.2</v>
      </c>
      <c r="G126" s="6" t="s">
        <v>31</v>
      </c>
      <c r="H126" s="2">
        <v>11996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0.52500000000000002</v>
      </c>
      <c r="M126" s="2">
        <f>+IFERROR(PRODUCTOS[[#This Row],[PPTO]]*PRODUCTOS[[#This Row],[CANT X MODULO]],"")</f>
        <v>6285.4050000000007</v>
      </c>
      <c r="N126" s="2">
        <f>+IFERROR(PRODUCTOS[[#This Row],[PPTO X MODULO]]*32,"")</f>
        <v>201132.96000000002</v>
      </c>
      <c r="O126" s="2">
        <f>+IFERROR(PRODUCTOS[[#This Row],[PPTO X TORRE]]*22,"")</f>
        <v>4424925.12</v>
      </c>
      <c r="P126" s="3">
        <f>+IFERROR(PRODUCTOS[[#This Row],[CANT X MODULO]]*702,"")</f>
        <v>368.55</v>
      </c>
      <c r="Q126" s="3">
        <f>+SUMIFS(DETALLE_GD_1[CANTIDAD SOLICITADA],DETALLE_GD_1[CODIGO],PRODUCTOS[[#This Row],[CODIGO]])</f>
        <v>35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35</v>
      </c>
      <c r="T126" s="3">
        <f>+IFERROR(PRODUCTOS[[#This Row],[CANTIDAD RECIBIDA]]/PRODUCTOS[[#This Row],[CANT X MODULO]],"")</f>
        <v>66.666666666666657</v>
      </c>
      <c r="U126" s="3">
        <f>+SUMIFS(DETALLE_GD_1[VALOR TOTAL POR ITEM GD],DETALLE_GD_1[CODIGO],PRODUCTOS[[#This Row],[CODIGO]])</f>
        <v>419463</v>
      </c>
      <c r="V126" s="3">
        <f>+IFERROR(PRODUCTOS[[#This Row],[PRECIO DE COMPRA]]/PRODUCTOS[[#This Row],[CANT. COMPRADA]],"")</f>
        <v>11984.657142857142</v>
      </c>
      <c r="W126" s="3">
        <f>+IFERROR(PRODUCTOS[[#This Row],[PRECIO COMPRA UNITARIO]]*PRODUCTOS[[#This Row],[PPTO FALTANTE]],"")</f>
        <v>4010066.2800000003</v>
      </c>
      <c r="X126" s="7">
        <f>+IFERROR(PRODUCTOS[[#This Row],[PROYECCION COMPRA]]/PRODUCTOS[[#This Row],[PPTO TOTAL]]-1,"")</f>
        <v>-9.3754996694723647E-2</v>
      </c>
      <c r="Y126" s="3">
        <f>+IFERROR((PRODUCTOS[[#This Row],[CANT X MODULO]]*704)-PRODUCTOS[[#This Row],[CANT. COMPRADA]],"")</f>
        <v>334.6</v>
      </c>
      <c r="Z126" s="17">
        <f>+IFERROR(PRODUCTOS[[#This Row],[CANT. COMPRADA]]/PRODUCTOS[[#This Row],[PPTO FALTANTE]],"")</f>
        <v>0.10460251046025104</v>
      </c>
      <c r="AA126" s="3">
        <f>+IFERROR(PRODUCTOS[[#This Row],[PROYECCION COMPRA]]-(PRODUCTOS[[#This Row],[PPTO FALTANTE]]*PRODUCTOS[[#This Row],[PPTO]]),"")</f>
        <v>4168.1599999996834</v>
      </c>
      <c r="AB126" s="3">
        <f>+_xlfn.XLOOKUP(PRODUCTOS[[#This Row],[CODIGO]],DETALLE_GD_1[CODIGO],DETALLE_GD_1[VALOR PPTO],"",0)</f>
        <v>11996</v>
      </c>
      <c r="AC126" s="3">
        <f>+AB126-PRODUCTOS[[#This Row],[PPTO_ACTUALIZADO]]</f>
        <v>0</v>
      </c>
    </row>
    <row r="127" spans="1:29" x14ac:dyDescent="0.25">
      <c r="A127">
        <v>1802166</v>
      </c>
      <c r="B127" t="s">
        <v>281</v>
      </c>
      <c r="C127" t="s">
        <v>617</v>
      </c>
      <c r="D127">
        <v>0</v>
      </c>
      <c r="E127">
        <v>0</v>
      </c>
      <c r="F127" s="2">
        <v>13869</v>
      </c>
      <c r="G127" s="6" t="s">
        <v>31</v>
      </c>
      <c r="H127" s="2">
        <v>13869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7281.2250000000004</v>
      </c>
      <c r="N127" s="2">
        <f>+IFERROR(PRODUCTOS[[#This Row],[PPTO X MODULO]]*32,"")</f>
        <v>232999.2</v>
      </c>
      <c r="O127" s="2">
        <f>+IFERROR(PRODUCTOS[[#This Row],[PPTO X TORRE]]*22,"")</f>
        <v>5125982.4000000004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35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35</v>
      </c>
      <c r="T127" s="3">
        <f>+IFERROR(PRODUCTOS[[#This Row],[CANTIDAD RECIBIDA]]/PRODUCTOS[[#This Row],[CANT X MODULO]],"")</f>
        <v>66.666666666666657</v>
      </c>
      <c r="U127" s="3">
        <f>+SUMIFS(DETALLE_GD_1[VALOR TOTAL POR ITEM GD],DETALLE_GD_1[CODIGO],PRODUCTOS[[#This Row],[CODIGO]])</f>
        <v>485415</v>
      </c>
      <c r="V127" s="3">
        <f>+IFERROR(PRODUCTOS[[#This Row],[PRECIO DE COMPRA]]/PRODUCTOS[[#This Row],[CANT. COMPRADA]],"")</f>
        <v>13869</v>
      </c>
      <c r="W127" s="3">
        <f>+IFERROR(PRODUCTOS[[#This Row],[PRECIO COMPRA UNITARIO]]*PRODUCTOS[[#This Row],[PPTO FALTANTE]],"")</f>
        <v>4640567.4000000004</v>
      </c>
      <c r="X127" s="7">
        <f>+IFERROR(PRODUCTOS[[#This Row],[PROYECCION COMPRA]]/PRODUCTOS[[#This Row],[PPTO TOTAL]]-1,"")</f>
        <v>-9.4696969696969724E-2</v>
      </c>
      <c r="Y127" s="3">
        <f>+IFERROR((PRODUCTOS[[#This Row],[CANT X MODULO]]*704)-PRODUCTOS[[#This Row],[CANT. COMPRADA]],"")</f>
        <v>334.6</v>
      </c>
      <c r="Z127" s="17">
        <f>+IFERROR(PRODUCTOS[[#This Row],[CANT. COMPRADA]]/PRODUCTOS[[#This Row],[PPTO FALTANTE]],"")</f>
        <v>0.10460251046025104</v>
      </c>
      <c r="AA127" s="3">
        <f>+IFERROR(PRODUCTOS[[#This Row],[PROYECCION COMPRA]]-(PRODUCTOS[[#This Row],[PPTO FALTANTE]]*PRODUCTOS[[#This Row],[PPTO]]),"")</f>
        <v>0</v>
      </c>
      <c r="AB127" s="3">
        <f>+_xlfn.XLOOKUP(PRODUCTOS[[#This Row],[CODIGO]],DETALLE_GD_1[CODIGO],DETALLE_GD_1[VALOR PPTO],"",0)</f>
        <v>13869</v>
      </c>
      <c r="AC127" s="3">
        <f>+AB127-PRODUCTOS[[#This Row],[PPTO_ACTUALIZADO]]</f>
        <v>0</v>
      </c>
    </row>
    <row r="128" spans="1:29" x14ac:dyDescent="0.25">
      <c r="A128">
        <v>408014</v>
      </c>
      <c r="B128" t="s">
        <v>108</v>
      </c>
      <c r="C128" t="s">
        <v>581</v>
      </c>
      <c r="D128" t="s">
        <v>240</v>
      </c>
      <c r="E128" t="s">
        <v>390</v>
      </c>
      <c r="F128" s="2">
        <v>16182.106761999999</v>
      </c>
      <c r="G128" s="6" t="s">
        <v>36</v>
      </c>
      <c r="H128" s="2">
        <v>16182.106762000009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0.51449999999999996</v>
      </c>
      <c r="M128" s="2">
        <f>+IFERROR(PRODUCTOS[[#This Row],[PPTO]]*PRODUCTOS[[#This Row],[CANT X MODULO]],"")</f>
        <v>8325.6939290489991</v>
      </c>
      <c r="N128" s="2">
        <f>+IFERROR(PRODUCTOS[[#This Row],[PPTO X MODULO]]*32,"")</f>
        <v>266422.20572956797</v>
      </c>
      <c r="O128" s="2">
        <f>+IFERROR(PRODUCTOS[[#This Row],[PPTO X TORRE]]*22,"")</f>
        <v>5861288.526050495</v>
      </c>
      <c r="P128" s="3">
        <f>+IFERROR(PRODUCTOS[[#This Row],[CANT X MODULO]]*702,"")</f>
        <v>361.17899999999997</v>
      </c>
      <c r="Q128" s="3">
        <f>+SUMIFS(DETALLE_GD_1[CANTIDAD SOLICITADA],DETALLE_GD_1[CODIGO],PRODUCTOS[[#This Row],[CODIGO]])</f>
        <v>34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34</v>
      </c>
      <c r="T128" s="3">
        <f>+IFERROR(PRODUCTOS[[#This Row],[CANTIDAD RECIBIDA]]/PRODUCTOS[[#This Row],[CANT X MODULO]],"")</f>
        <v>66.08357628765792</v>
      </c>
      <c r="U128" s="3">
        <f>+SUMIFS(DETALLE_GD_1[VALOR TOTAL POR ITEM GD],DETALLE_GD_1[CODIGO],PRODUCTOS[[#This Row],[CODIGO]])</f>
        <v>548607</v>
      </c>
      <c r="V128" s="3">
        <f>+IFERROR(PRODUCTOS[[#This Row],[PRECIO DE COMPRA]]/PRODUCTOS[[#This Row],[CANT. COMPRADA]],"")</f>
        <v>16135.5</v>
      </c>
      <c r="W128" s="3">
        <f>+IFERROR(PRODUCTOS[[#This Row],[PRECIO COMPRA UNITARIO]]*PRODUCTOS[[#This Row],[PPTO FALTANTE]],"")</f>
        <v>5295800.1839999994</v>
      </c>
      <c r="X128" s="7">
        <f>+IFERROR(PRODUCTOS[[#This Row],[PROYECCION COMPRA]]/PRODUCTOS[[#This Row],[PPTO TOTAL]]-1,"")</f>
        <v>-9.647850289866855E-2</v>
      </c>
      <c r="Y128" s="3">
        <f>+IFERROR((PRODUCTOS[[#This Row],[CANT X MODULO]]*704)-PRODUCTOS[[#This Row],[CANT. COMPRADA]],"")</f>
        <v>328.20799999999997</v>
      </c>
      <c r="Z128" s="17">
        <f>+IFERROR(PRODUCTOS[[#This Row],[CANT. COMPRADA]]/PRODUCTOS[[#This Row],[PPTO FALTANTE]],"")</f>
        <v>0.10359284356261883</v>
      </c>
      <c r="AA128" s="3">
        <f>+IFERROR(PRODUCTOS[[#This Row],[PROYECCION COMPRA]]-(PRODUCTOS[[#This Row],[PPTO FALTANTE]]*PRODUCTOS[[#This Row],[PPTO]]),"")</f>
        <v>-15296.712142495438</v>
      </c>
      <c r="AB128" s="3">
        <f>+_xlfn.XLOOKUP(PRODUCTOS[[#This Row],[CODIGO]],DETALLE_GD_1[CODIGO],DETALLE_GD_1[VALOR PPTO],"",0)</f>
        <v>16182.1068</v>
      </c>
      <c r="AC128" s="3">
        <f>+AB128-PRODUCTOS[[#This Row],[PPTO_ACTUALIZADO]]</f>
        <v>3.7999991036485881E-5</v>
      </c>
    </row>
    <row r="129" spans="1:29" x14ac:dyDescent="0.25">
      <c r="A129">
        <v>1802174</v>
      </c>
      <c r="B129" t="s">
        <v>266</v>
      </c>
      <c r="C129" t="s">
        <v>601</v>
      </c>
      <c r="D129">
        <v>0</v>
      </c>
      <c r="E129">
        <v>0</v>
      </c>
      <c r="F129" s="2">
        <v>7694.5405410000003</v>
      </c>
      <c r="G129" s="6" t="s">
        <v>31</v>
      </c>
      <c r="H129" s="2">
        <v>7709</v>
      </c>
      <c r="I129" t="b">
        <v>0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4039.6337840250003</v>
      </c>
      <c r="N129" s="2">
        <f>+IFERROR(PRODUCTOS[[#This Row],[PPTO X MODULO]]*32,"")</f>
        <v>129268.28108880001</v>
      </c>
      <c r="O129" s="2">
        <f>+IFERROR(PRODUCTOS[[#This Row],[PPTO X TORRE]]*22,"")</f>
        <v>2843902.1839536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34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34</v>
      </c>
      <c r="T129" s="3">
        <f>+IFERROR(PRODUCTOS[[#This Row],[CANTIDAD RECIBIDA]]/PRODUCTOS[[#This Row],[CANT X MODULO]],"")</f>
        <v>64.761904761904759</v>
      </c>
      <c r="U129" s="3">
        <f>+SUMIFS(DETALLE_GD_1[VALOR TOTAL POR ITEM GD],DETALLE_GD_1[CODIGO],PRODUCTOS[[#This Row],[CODIGO]])</f>
        <v>261858</v>
      </c>
      <c r="V129" s="3">
        <f>+IFERROR(PRODUCTOS[[#This Row],[PRECIO DE COMPRA]]/PRODUCTOS[[#This Row],[CANT. COMPRADA]],"")</f>
        <v>7701.7058823529414</v>
      </c>
      <c r="W129" s="3">
        <f>+IFERROR(PRODUCTOS[[#This Row],[PRECIO COMPRA UNITARIO]]*PRODUCTOS[[#This Row],[PPTO FALTANTE]],"")</f>
        <v>2584692.4941176474</v>
      </c>
      <c r="X129" s="7">
        <f>+IFERROR(PRODUCTOS[[#This Row],[PROYECCION COMPRA]]/PRODUCTOS[[#This Row],[PPTO TOTAL]]-1,"")</f>
        <v>-9.1145782473994408E-2</v>
      </c>
      <c r="Y129" s="3">
        <f>+IFERROR((PRODUCTOS[[#This Row],[CANT X MODULO]]*704)-PRODUCTOS[[#This Row],[CANT. COMPRADA]],"")</f>
        <v>335.6</v>
      </c>
      <c r="Z129" s="17">
        <f>+IFERROR(PRODUCTOS[[#This Row],[CANT. COMPRADA]]/PRODUCTOS[[#This Row],[PPTO FALTANTE]],"")</f>
        <v>0.10131108462455303</v>
      </c>
      <c r="AA129" s="3">
        <f>+IFERROR(PRODUCTOS[[#This Row],[PROYECCION COMPRA]]-(PRODUCTOS[[#This Row],[PPTO FALTANTE]]*PRODUCTOS[[#This Row],[PPTO]]),"")</f>
        <v>2404.6885580471717</v>
      </c>
      <c r="AB129" s="3">
        <f>+_xlfn.XLOOKUP(PRODUCTOS[[#This Row],[CODIGO]],DETALLE_GD_1[CODIGO],DETALLE_GD_1[VALOR PPTO],"",0)</f>
        <v>7709</v>
      </c>
      <c r="AC129" s="3">
        <f>+AB129-PRODUCTOS[[#This Row],[PPTO_ACTUALIZADO]]</f>
        <v>0</v>
      </c>
    </row>
    <row r="130" spans="1:29" x14ac:dyDescent="0.25">
      <c r="A130">
        <v>1802175</v>
      </c>
      <c r="B130" t="s">
        <v>267</v>
      </c>
      <c r="C130" t="s">
        <v>602</v>
      </c>
      <c r="D130" t="s">
        <v>256</v>
      </c>
      <c r="E130" t="s">
        <v>397</v>
      </c>
      <c r="F130" s="2">
        <v>1079</v>
      </c>
      <c r="G130" s="6" t="s">
        <v>31</v>
      </c>
      <c r="H130" s="2">
        <v>1079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566.47500000000002</v>
      </c>
      <c r="N130" s="2">
        <f>+IFERROR(PRODUCTOS[[#This Row],[PPTO X MODULO]]*32,"")</f>
        <v>18127.2</v>
      </c>
      <c r="O130" s="2">
        <f>+IFERROR(PRODUCTOS[[#This Row],[PPTO X TORRE]]*22,"")</f>
        <v>398798.4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34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34</v>
      </c>
      <c r="T130" s="3">
        <f>+IFERROR(PRODUCTOS[[#This Row],[CANTIDAD RECIBIDA]]/PRODUCTOS[[#This Row],[CANT X MODULO]],"")</f>
        <v>64.761904761904759</v>
      </c>
      <c r="U130" s="3">
        <f>+SUMIFS(DETALLE_GD_1[VALOR TOTAL POR ITEM GD],DETALLE_GD_1[CODIGO],PRODUCTOS[[#This Row],[CODIGO]])</f>
        <v>36686</v>
      </c>
      <c r="V130" s="3">
        <f>+IFERROR(PRODUCTOS[[#This Row],[PRECIO DE COMPRA]]/PRODUCTOS[[#This Row],[CANT. COMPRADA]],"")</f>
        <v>1079</v>
      </c>
      <c r="W130" s="3">
        <f>+IFERROR(PRODUCTOS[[#This Row],[PRECIO COMPRA UNITARIO]]*PRODUCTOS[[#This Row],[PPTO FALTANTE]],"")</f>
        <v>362112.4</v>
      </c>
      <c r="X130" s="7">
        <f>+IFERROR(PRODUCTOS[[#This Row],[PROYECCION COMPRA]]/PRODUCTOS[[#This Row],[PPTO TOTAL]]-1,"")</f>
        <v>-9.1991341991341957E-2</v>
      </c>
      <c r="Y130" s="3">
        <f>+IFERROR((PRODUCTOS[[#This Row],[CANT X MODULO]]*704)-PRODUCTOS[[#This Row],[CANT. COMPRADA]],"")</f>
        <v>335.6</v>
      </c>
      <c r="Z130" s="17">
        <f>+IFERROR(PRODUCTOS[[#This Row],[CANT. COMPRADA]]/PRODUCTOS[[#This Row],[PPTO FALTANTE]],"")</f>
        <v>0.10131108462455303</v>
      </c>
      <c r="AA130" s="3">
        <f>+IFERROR(PRODUCTOS[[#This Row],[PROYECCION COMPRA]]-(PRODUCTOS[[#This Row],[PPTO FALTANTE]]*PRODUCTOS[[#This Row],[PPTO]]),"")</f>
        <v>0</v>
      </c>
      <c r="AB130" s="3">
        <f>+_xlfn.XLOOKUP(PRODUCTOS[[#This Row],[CODIGO]],DETALLE_GD_1[CODIGO],DETALLE_GD_1[VALOR PPTO],"",0)</f>
        <v>1079</v>
      </c>
      <c r="AC130" s="3">
        <f>+AB130-PRODUCTOS[[#This Row],[PPTO_ACTUALIZADO]]</f>
        <v>0</v>
      </c>
    </row>
    <row r="131" spans="1:29" x14ac:dyDescent="0.25">
      <c r="A131">
        <v>1802165</v>
      </c>
      <c r="B131" t="s">
        <v>259</v>
      </c>
      <c r="C131" t="s">
        <v>603</v>
      </c>
      <c r="D131" t="s">
        <v>242</v>
      </c>
      <c r="E131" t="s">
        <v>397</v>
      </c>
      <c r="F131" s="2">
        <v>9122</v>
      </c>
      <c r="G131" s="6" t="s">
        <v>31</v>
      </c>
      <c r="H131" s="2">
        <v>9122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0.52500000000000002</v>
      </c>
      <c r="M131" s="2">
        <f>+IFERROR(PRODUCTOS[[#This Row],[PPTO]]*PRODUCTOS[[#This Row],[CANT X MODULO]],"")</f>
        <v>4789.05</v>
      </c>
      <c r="N131" s="2">
        <f>+IFERROR(PRODUCTOS[[#This Row],[PPTO X MODULO]]*32,"")</f>
        <v>153249.60000000001</v>
      </c>
      <c r="O131" s="2">
        <f>+IFERROR(PRODUCTOS[[#This Row],[PPTO X TORRE]]*22,"")</f>
        <v>3371491.2</v>
      </c>
      <c r="P131" s="3">
        <f>+IFERROR(PRODUCTOS[[#This Row],[CANT X MODULO]]*702,"")</f>
        <v>368.55</v>
      </c>
      <c r="Q131" s="3">
        <f>+SUMIFS(DETALLE_GD_1[CANTIDAD SOLICITADA],DETALLE_GD_1[CODIGO],PRODUCTOS[[#This Row],[CODIGO]])</f>
        <v>34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34</v>
      </c>
      <c r="T131" s="3">
        <f>+IFERROR(PRODUCTOS[[#This Row],[CANTIDAD RECIBIDA]]/PRODUCTOS[[#This Row],[CANT X MODULO]],"")</f>
        <v>64.761904761904759</v>
      </c>
      <c r="U131" s="3">
        <f>+SUMIFS(DETALLE_GD_1[VALOR TOTAL POR ITEM GD],DETALLE_GD_1[CODIGO],PRODUCTOS[[#This Row],[CODIGO]])</f>
        <v>310148</v>
      </c>
      <c r="V131" s="3">
        <f>+IFERROR(PRODUCTOS[[#This Row],[PRECIO DE COMPRA]]/PRODUCTOS[[#This Row],[CANT. COMPRADA]],"")</f>
        <v>9122</v>
      </c>
      <c r="W131" s="3">
        <f>+IFERROR(PRODUCTOS[[#This Row],[PRECIO COMPRA UNITARIO]]*PRODUCTOS[[#This Row],[PPTO FALTANTE]],"")</f>
        <v>3061343.2</v>
      </c>
      <c r="X131" s="7">
        <f>+IFERROR(PRODUCTOS[[#This Row],[PROYECCION COMPRA]]/PRODUCTOS[[#This Row],[PPTO TOTAL]]-1,"")</f>
        <v>-9.1991341991341957E-2</v>
      </c>
      <c r="Y131" s="3">
        <f>+IFERROR((PRODUCTOS[[#This Row],[CANT X MODULO]]*704)-PRODUCTOS[[#This Row],[CANT. COMPRADA]],"")</f>
        <v>335.6</v>
      </c>
      <c r="Z131" s="17">
        <f>+IFERROR(PRODUCTOS[[#This Row],[CANT. COMPRADA]]/PRODUCTOS[[#This Row],[PPTO FALTANTE]],"")</f>
        <v>0.10131108462455303</v>
      </c>
      <c r="AA131" s="3">
        <f>+IFERROR(PRODUCTOS[[#This Row],[PROYECCION COMPRA]]-(PRODUCTOS[[#This Row],[PPTO FALTANTE]]*PRODUCTOS[[#This Row],[PPTO]]),"")</f>
        <v>0</v>
      </c>
      <c r="AB131" s="3">
        <f>+_xlfn.XLOOKUP(PRODUCTOS[[#This Row],[CODIGO]],DETALLE_GD_1[CODIGO],DETALLE_GD_1[VALOR PPTO],"",0)</f>
        <v>9122</v>
      </c>
      <c r="AC131" s="3">
        <f>+AB131-PRODUCTOS[[#This Row],[PPTO_ACTUALIZADO]]</f>
        <v>0</v>
      </c>
    </row>
    <row r="132" spans="1:29" x14ac:dyDescent="0.25">
      <c r="A132">
        <v>1808144</v>
      </c>
      <c r="B132" t="s">
        <v>270</v>
      </c>
      <c r="C132" t="s">
        <v>605</v>
      </c>
      <c r="D132" t="s">
        <v>256</v>
      </c>
      <c r="E132" t="s">
        <v>397</v>
      </c>
      <c r="F132" s="2">
        <v>23397.569619999998</v>
      </c>
      <c r="G132" s="6" t="s">
        <v>31</v>
      </c>
      <c r="H132" s="2">
        <v>23228</v>
      </c>
      <c r="I132" t="b">
        <v>0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0.52500000000000002</v>
      </c>
      <c r="M132" s="2">
        <f>+IFERROR(PRODUCTOS[[#This Row],[PPTO]]*PRODUCTOS[[#This Row],[CANT X MODULO]],"")</f>
        <v>12283.724050499999</v>
      </c>
      <c r="N132" s="2">
        <f>+IFERROR(PRODUCTOS[[#This Row],[PPTO X MODULO]]*32,"")</f>
        <v>393079.16961599997</v>
      </c>
      <c r="O132" s="2">
        <f>+IFERROR(PRODUCTOS[[#This Row],[PPTO X TORRE]]*22,"")</f>
        <v>8647741.7315519992</v>
      </c>
      <c r="P132" s="3">
        <f>+IFERROR(PRODUCTOS[[#This Row],[CANT X MODULO]]*702,"")</f>
        <v>368.55</v>
      </c>
      <c r="Q132" s="3">
        <f>+SUMIFS(DETALLE_GD_1[CANTIDAD SOLICITADA],DETALLE_GD_1[CODIGO],PRODUCTOS[[#This Row],[CODIGO]])</f>
        <v>34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34</v>
      </c>
      <c r="T132" s="3">
        <f>+IFERROR(PRODUCTOS[[#This Row],[CANTIDAD RECIBIDA]]/PRODUCTOS[[#This Row],[CANT X MODULO]],"")</f>
        <v>64.761904761904759</v>
      </c>
      <c r="U132" s="3">
        <f>+SUMIFS(DETALLE_GD_1[VALOR TOTAL POR ITEM GD],DETALLE_GD_1[CODIGO],PRODUCTOS[[#This Row],[CODIGO]])</f>
        <v>792769</v>
      </c>
      <c r="V132" s="3">
        <f>+IFERROR(PRODUCTOS[[#This Row],[PRECIO DE COMPRA]]/PRODUCTOS[[#This Row],[CANT. COMPRADA]],"")</f>
        <v>23316.735294117647</v>
      </c>
      <c r="W132" s="3">
        <f>+IFERROR(PRODUCTOS[[#This Row],[PRECIO COMPRA UNITARIO]]*PRODUCTOS[[#This Row],[PPTO FALTANTE]],"")</f>
        <v>7825096.364705883</v>
      </c>
      <c r="X132" s="7">
        <f>+IFERROR(PRODUCTOS[[#This Row],[PROYECCION COMPRA]]/PRODUCTOS[[#This Row],[PPTO TOTAL]]-1,"")</f>
        <v>-9.5128345917712465E-2</v>
      </c>
      <c r="Y132" s="3">
        <f>+IFERROR((PRODUCTOS[[#This Row],[CANT X MODULO]]*704)-PRODUCTOS[[#This Row],[CANT. COMPRADA]],"")</f>
        <v>335.6</v>
      </c>
      <c r="Z132" s="17">
        <f>+IFERROR(PRODUCTOS[[#This Row],[CANT. COMPRADA]]/PRODUCTOS[[#This Row],[PPTO FALTANTE]],"")</f>
        <v>0.10131108462455303</v>
      </c>
      <c r="AA132" s="3">
        <f>+IFERROR(PRODUCTOS[[#This Row],[PROYECCION COMPRA]]-(PRODUCTOS[[#This Row],[PPTO FALTANTE]]*PRODUCTOS[[#This Row],[PPTO]]),"")</f>
        <v>-27127.999766116962</v>
      </c>
      <c r="AB132" s="3">
        <f>+_xlfn.XLOOKUP(PRODUCTOS[[#This Row],[CODIGO]],DETALLE_GD_1[CODIGO],DETALLE_GD_1[VALOR PPTO],"",0)</f>
        <v>23228</v>
      </c>
      <c r="AC132" s="3">
        <f>+AB132-PRODUCTOS[[#This Row],[PPTO_ACTUALIZADO]]</f>
        <v>0</v>
      </c>
    </row>
    <row r="133" spans="1:29" x14ac:dyDescent="0.25">
      <c r="A133">
        <v>1808145</v>
      </c>
      <c r="B133" t="s">
        <v>271</v>
      </c>
      <c r="C133" t="s">
        <v>606</v>
      </c>
      <c r="D133" t="s">
        <v>256</v>
      </c>
      <c r="E133" t="s">
        <v>397</v>
      </c>
      <c r="F133" s="2">
        <v>16189.712963</v>
      </c>
      <c r="G133" s="6" t="s">
        <v>31</v>
      </c>
      <c r="H133" s="2">
        <v>17145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0.52500000000000002</v>
      </c>
      <c r="M133" s="2">
        <f>+IFERROR(PRODUCTOS[[#This Row],[PPTO]]*PRODUCTOS[[#This Row],[CANT X MODULO]],"")</f>
        <v>8499.5993055750005</v>
      </c>
      <c r="N133" s="2">
        <f>+IFERROR(PRODUCTOS[[#This Row],[PPTO X MODULO]]*32,"")</f>
        <v>271987.17777840002</v>
      </c>
      <c r="O133" s="2">
        <f>+IFERROR(PRODUCTOS[[#This Row],[PPTO X TORRE]]*22,"")</f>
        <v>5983717.9111248003</v>
      </c>
      <c r="P133" s="3">
        <f>+IFERROR(PRODUCTOS[[#This Row],[CANT X MODULO]]*702,"")</f>
        <v>368.55</v>
      </c>
      <c r="Q133" s="3">
        <f>+SUMIFS(DETALLE_GD_1[CANTIDAD SOLICITADA],DETALLE_GD_1[CODIGO],PRODUCTOS[[#This Row],[CODIGO]])</f>
        <v>34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34</v>
      </c>
      <c r="T133" s="3">
        <f>+IFERROR(PRODUCTOS[[#This Row],[CANTIDAD RECIBIDA]]/PRODUCTOS[[#This Row],[CANT X MODULO]],"")</f>
        <v>64.761904761904759</v>
      </c>
      <c r="U133" s="3">
        <f>+SUMIFS(DETALLE_GD_1[VALOR TOTAL POR ITEM GD],DETALLE_GD_1[CODIGO],PRODUCTOS[[#This Row],[CODIGO]])</f>
        <v>551614</v>
      </c>
      <c r="V133" s="3">
        <f>+IFERROR(PRODUCTOS[[#This Row],[PRECIO DE COMPRA]]/PRODUCTOS[[#This Row],[CANT. COMPRADA]],"")</f>
        <v>16223.941176470587</v>
      </c>
      <c r="W133" s="3">
        <f>+IFERROR(PRODUCTOS[[#This Row],[PRECIO COMPRA UNITARIO]]*PRODUCTOS[[#This Row],[PPTO FALTANTE]],"")</f>
        <v>5444754.6588235293</v>
      </c>
      <c r="X133" s="7">
        <f>+IFERROR(PRODUCTOS[[#This Row],[PROYECCION COMPRA]]/PRODUCTOS[[#This Row],[PPTO TOTAL]]-1,"")</f>
        <v>-9.0071634443067983E-2</v>
      </c>
      <c r="Y133" s="3">
        <f>+IFERROR((PRODUCTOS[[#This Row],[CANT X MODULO]]*704)-PRODUCTOS[[#This Row],[CANT. COMPRADA]],"")</f>
        <v>335.6</v>
      </c>
      <c r="Z133" s="17">
        <f>+IFERROR(PRODUCTOS[[#This Row],[CANT. COMPRADA]]/PRODUCTOS[[#This Row],[PPTO FALTANTE]],"")</f>
        <v>0.10131108462455303</v>
      </c>
      <c r="AA133" s="3">
        <f>+IFERROR(PRODUCTOS[[#This Row],[PROYECCION COMPRA]]-(PRODUCTOS[[#This Row],[PPTO FALTANTE]]*PRODUCTOS[[#This Row],[PPTO]]),"")</f>
        <v>11486.988440728746</v>
      </c>
      <c r="AB133" s="3">
        <f>+_xlfn.XLOOKUP(PRODUCTOS[[#This Row],[CODIGO]],DETALLE_GD_1[CODIGO],DETALLE_GD_1[VALOR PPTO],"",0)</f>
        <v>17145</v>
      </c>
      <c r="AC133" s="3">
        <f>+AB133-PRODUCTOS[[#This Row],[PPTO_ACTUALIZADO]]</f>
        <v>0</v>
      </c>
    </row>
    <row r="134" spans="1:29" x14ac:dyDescent="0.25">
      <c r="A134">
        <v>1808147</v>
      </c>
      <c r="B134" t="s">
        <v>273</v>
      </c>
      <c r="C134" t="s">
        <v>607</v>
      </c>
      <c r="D134" t="s">
        <v>256</v>
      </c>
      <c r="E134" t="s">
        <v>397</v>
      </c>
      <c r="F134" s="2">
        <v>2215.224044</v>
      </c>
      <c r="G134" s="6" t="s">
        <v>31</v>
      </c>
      <c r="H134" s="2">
        <v>2293</v>
      </c>
      <c r="I134" t="b">
        <v>0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0.52500000000000002</v>
      </c>
      <c r="M134" s="2">
        <f>+IFERROR(PRODUCTOS[[#This Row],[PPTO]]*PRODUCTOS[[#This Row],[CANT X MODULO]],"")</f>
        <v>1162.9926231000002</v>
      </c>
      <c r="N134" s="2">
        <f>+IFERROR(PRODUCTOS[[#This Row],[PPTO X MODULO]]*32,"")</f>
        <v>37215.763939200006</v>
      </c>
      <c r="O134" s="2">
        <f>+IFERROR(PRODUCTOS[[#This Row],[PPTO X TORRE]]*22,"")</f>
        <v>818746.80666240014</v>
      </c>
      <c r="P134" s="3">
        <f>+IFERROR(PRODUCTOS[[#This Row],[CANT X MODULO]]*702,"")</f>
        <v>368.55</v>
      </c>
      <c r="Q134" s="3">
        <f>+SUMIFS(DETALLE_GD_1[CANTIDAD SOLICITADA],DETALLE_GD_1[CODIGO],PRODUCTOS[[#This Row],[CODIGO]])</f>
        <v>34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34</v>
      </c>
      <c r="T134" s="3">
        <f>+IFERROR(PRODUCTOS[[#This Row],[CANTIDAD RECIBIDA]]/PRODUCTOS[[#This Row],[CANT X MODULO]],"")</f>
        <v>64.761904761904759</v>
      </c>
      <c r="U134" s="3">
        <f>+SUMIFS(DETALLE_GD_1[VALOR TOTAL POR ITEM GD],DETALLE_GD_1[CODIGO],PRODUCTOS[[#This Row],[CODIGO]])</f>
        <v>75397</v>
      </c>
      <c r="V134" s="3">
        <f>+IFERROR(PRODUCTOS[[#This Row],[PRECIO DE COMPRA]]/PRODUCTOS[[#This Row],[CANT. COMPRADA]],"")</f>
        <v>2217.5588235294117</v>
      </c>
      <c r="W134" s="3">
        <f>+IFERROR(PRODUCTOS[[#This Row],[PRECIO COMPRA UNITARIO]]*PRODUCTOS[[#This Row],[PPTO FALTANTE]],"")</f>
        <v>744212.74117647065</v>
      </c>
      <c r="X134" s="7">
        <f>+IFERROR(PRODUCTOS[[#This Row],[PROYECCION COMPRA]]/PRODUCTOS[[#This Row],[PPTO TOTAL]]-1,"")</f>
        <v>-9.1034328170103818E-2</v>
      </c>
      <c r="Y134" s="3">
        <f>+IFERROR((PRODUCTOS[[#This Row],[CANT X MODULO]]*704)-PRODUCTOS[[#This Row],[CANT. COMPRADA]],"")</f>
        <v>335.6</v>
      </c>
      <c r="Z134" s="17">
        <f>+IFERROR(PRODUCTOS[[#This Row],[CANT. COMPRADA]]/PRODUCTOS[[#This Row],[PPTO FALTANTE]],"")</f>
        <v>0.10131108462455303</v>
      </c>
      <c r="AA134" s="3">
        <f>+IFERROR(PRODUCTOS[[#This Row],[PROYECCION COMPRA]]-(PRODUCTOS[[#This Row],[PPTO FALTANTE]]*PRODUCTOS[[#This Row],[PPTO]]),"")</f>
        <v>783.55201007053256</v>
      </c>
      <c r="AB134" s="3">
        <f>+_xlfn.XLOOKUP(PRODUCTOS[[#This Row],[CODIGO]],DETALLE_GD_1[CODIGO],DETALLE_GD_1[VALOR PPTO],"",0)</f>
        <v>2293</v>
      </c>
      <c r="AC134" s="3">
        <f>+AB134-PRODUCTOS[[#This Row],[PPTO_ACTUALIZADO]]</f>
        <v>0</v>
      </c>
    </row>
    <row r="135" spans="1:29" x14ac:dyDescent="0.25">
      <c r="A135">
        <v>1802167</v>
      </c>
      <c r="B135" t="s">
        <v>260</v>
      </c>
      <c r="C135" t="s">
        <v>610</v>
      </c>
      <c r="D135" t="s">
        <v>242</v>
      </c>
      <c r="E135" t="s">
        <v>397</v>
      </c>
      <c r="F135" s="2">
        <v>14972</v>
      </c>
      <c r="G135" s="6" t="s">
        <v>31</v>
      </c>
      <c r="H135" s="2">
        <v>14972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0.52500000000000002</v>
      </c>
      <c r="M135" s="2">
        <f>+IFERROR(PRODUCTOS[[#This Row],[PPTO]]*PRODUCTOS[[#This Row],[CANT X MODULO]],"")</f>
        <v>7860.3</v>
      </c>
      <c r="N135" s="2">
        <f>+IFERROR(PRODUCTOS[[#This Row],[PPTO X MODULO]]*32,"")</f>
        <v>251529.60000000001</v>
      </c>
      <c r="O135" s="2">
        <f>+IFERROR(PRODUCTOS[[#This Row],[PPTO X TORRE]]*22,"")</f>
        <v>5533651.2000000002</v>
      </c>
      <c r="P135" s="3">
        <f>+IFERROR(PRODUCTOS[[#This Row],[CANT X MODULO]]*702,"")</f>
        <v>368.55</v>
      </c>
      <c r="Q135" s="3">
        <f>+SUMIFS(DETALLE_GD_1[CANTIDAD SOLICITADA],DETALLE_GD_1[CODIGO],PRODUCTOS[[#This Row],[CODIGO]])</f>
        <v>34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34</v>
      </c>
      <c r="T135" s="3">
        <f>+IFERROR(PRODUCTOS[[#This Row],[CANTIDAD RECIBIDA]]/PRODUCTOS[[#This Row],[CANT X MODULO]],"")</f>
        <v>64.761904761904759</v>
      </c>
      <c r="U135" s="3">
        <f>+SUMIFS(DETALLE_GD_1[VALOR TOTAL POR ITEM GD],DETALLE_GD_1[CODIGO],PRODUCTOS[[#This Row],[CODIGO]])</f>
        <v>509048</v>
      </c>
      <c r="V135" s="3">
        <f>+IFERROR(PRODUCTOS[[#This Row],[PRECIO DE COMPRA]]/PRODUCTOS[[#This Row],[CANT. COMPRADA]],"")</f>
        <v>14972</v>
      </c>
      <c r="W135" s="3">
        <f>+IFERROR(PRODUCTOS[[#This Row],[PRECIO COMPRA UNITARIO]]*PRODUCTOS[[#This Row],[PPTO FALTANTE]],"")</f>
        <v>5024603.2</v>
      </c>
      <c r="X135" s="7">
        <f>+IFERROR(PRODUCTOS[[#This Row],[PROYECCION COMPRA]]/PRODUCTOS[[#This Row],[PPTO TOTAL]]-1,"")</f>
        <v>-9.1991341991341957E-2</v>
      </c>
      <c r="Y135" s="3">
        <f>+IFERROR((PRODUCTOS[[#This Row],[CANT X MODULO]]*704)-PRODUCTOS[[#This Row],[CANT. COMPRADA]],"")</f>
        <v>335.6</v>
      </c>
      <c r="Z135" s="17">
        <f>+IFERROR(PRODUCTOS[[#This Row],[CANT. COMPRADA]]/PRODUCTOS[[#This Row],[PPTO FALTANTE]],"")</f>
        <v>0.10131108462455303</v>
      </c>
      <c r="AA135" s="3">
        <f>+IFERROR(PRODUCTOS[[#This Row],[PROYECCION COMPRA]]-(PRODUCTOS[[#This Row],[PPTO FALTANTE]]*PRODUCTOS[[#This Row],[PPTO]]),"")</f>
        <v>0</v>
      </c>
      <c r="AB135" s="3">
        <f>+_xlfn.XLOOKUP(PRODUCTOS[[#This Row],[CODIGO]],DETALLE_GD_1[CODIGO],DETALLE_GD_1[VALOR PPTO],"",0)</f>
        <v>14972</v>
      </c>
      <c r="AC135" s="3">
        <f>+AB135-PRODUCTOS[[#This Row],[PPTO_ACTUALIZADO]]</f>
        <v>0</v>
      </c>
    </row>
    <row r="136" spans="1:29" x14ac:dyDescent="0.25">
      <c r="A136">
        <v>1802169</v>
      </c>
      <c r="B136" t="s">
        <v>261</v>
      </c>
      <c r="C136" t="s">
        <v>615</v>
      </c>
      <c r="D136" t="s">
        <v>256</v>
      </c>
      <c r="E136" t="s">
        <v>396</v>
      </c>
      <c r="F136" s="2">
        <v>10719.324323999999</v>
      </c>
      <c r="G136" s="6" t="s">
        <v>31</v>
      </c>
      <c r="H136" s="2">
        <v>10741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0.52500000000000002</v>
      </c>
      <c r="M136" s="2">
        <f>+IFERROR(PRODUCTOS[[#This Row],[PPTO]]*PRODUCTOS[[#This Row],[CANT X MODULO]],"")</f>
        <v>5627.6452700999998</v>
      </c>
      <c r="N136" s="2">
        <f>+IFERROR(PRODUCTOS[[#This Row],[PPTO X MODULO]]*32,"")</f>
        <v>180084.64864319999</v>
      </c>
      <c r="O136" s="2">
        <f>+IFERROR(PRODUCTOS[[#This Row],[PPTO X TORRE]]*22,"")</f>
        <v>3961862.2701503998</v>
      </c>
      <c r="P136" s="3">
        <f>+IFERROR(PRODUCTOS[[#This Row],[CANT X MODULO]]*702,"")</f>
        <v>368.55</v>
      </c>
      <c r="Q136" s="3">
        <f>+SUMIFS(DETALLE_GD_1[CANTIDAD SOLICITADA],DETALLE_GD_1[CODIGO],PRODUCTOS[[#This Row],[CODIGO]])</f>
        <v>34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34</v>
      </c>
      <c r="T136" s="3">
        <f>+IFERROR(PRODUCTOS[[#This Row],[CANTIDAD RECIBIDA]]/PRODUCTOS[[#This Row],[CANT X MODULO]],"")</f>
        <v>64.761904761904759</v>
      </c>
      <c r="U136" s="3">
        <f>+SUMIFS(DETALLE_GD_1[VALOR TOTAL POR ITEM GD],DETALLE_GD_1[CODIGO],PRODUCTOS[[#This Row],[CODIGO]])</f>
        <v>364820</v>
      </c>
      <c r="V136" s="3">
        <f>+IFERROR(PRODUCTOS[[#This Row],[PRECIO DE COMPRA]]/PRODUCTOS[[#This Row],[CANT. COMPRADA]],"")</f>
        <v>10730</v>
      </c>
      <c r="W136" s="3">
        <f>+IFERROR(PRODUCTOS[[#This Row],[PRECIO COMPRA UNITARIO]]*PRODUCTOS[[#This Row],[PPTO FALTANTE]],"")</f>
        <v>3600988.0000000005</v>
      </c>
      <c r="X136" s="7">
        <f>+IFERROR(PRODUCTOS[[#This Row],[PROYECCION COMPRA]]/PRODUCTOS[[#This Row],[PPTO TOTAL]]-1,"")</f>
        <v>-9.1087030679817049E-2</v>
      </c>
      <c r="Y136" s="3">
        <f>+IFERROR((PRODUCTOS[[#This Row],[CANT X MODULO]]*704)-PRODUCTOS[[#This Row],[CANT. COMPRADA]],"")</f>
        <v>335.6</v>
      </c>
      <c r="Z136" s="17">
        <f>+IFERROR(PRODUCTOS[[#This Row],[CANT. COMPRADA]]/PRODUCTOS[[#This Row],[PPTO FALTANTE]],"")</f>
        <v>0.10131108462455303</v>
      </c>
      <c r="AA136" s="3">
        <f>+IFERROR(PRODUCTOS[[#This Row],[PROYECCION COMPRA]]-(PRODUCTOS[[#This Row],[PPTO FALTANTE]]*PRODUCTOS[[#This Row],[PPTO]]),"")</f>
        <v>3582.7568656005897</v>
      </c>
      <c r="AB136" s="3">
        <f>+_xlfn.XLOOKUP(PRODUCTOS[[#This Row],[CODIGO]],DETALLE_GD_1[CODIGO],DETALLE_GD_1[VALOR PPTO],"",0)</f>
        <v>10741</v>
      </c>
      <c r="AC136" s="3">
        <f>+AB136-PRODUCTOS[[#This Row],[PPTO_ACTUALIZADO]]</f>
        <v>0</v>
      </c>
    </row>
    <row r="137" spans="1:29" x14ac:dyDescent="0.25">
      <c r="A137">
        <v>1802170</v>
      </c>
      <c r="B137" t="s">
        <v>262</v>
      </c>
      <c r="C137">
        <v>0</v>
      </c>
      <c r="D137" t="s">
        <v>256</v>
      </c>
      <c r="E137" t="s">
        <v>396</v>
      </c>
      <c r="F137" s="2">
        <v>2043</v>
      </c>
      <c r="G137" s="6" t="s">
        <v>31</v>
      </c>
      <c r="H137" s="2">
        <v>2043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0.52500000000000002</v>
      </c>
      <c r="M137" s="2">
        <f>+IFERROR(PRODUCTOS[[#This Row],[PPTO]]*PRODUCTOS[[#This Row],[CANT X MODULO]],"")</f>
        <v>1072.575</v>
      </c>
      <c r="N137" s="2">
        <f>+IFERROR(PRODUCTOS[[#This Row],[PPTO X MODULO]]*32,"")</f>
        <v>34322.400000000001</v>
      </c>
      <c r="O137" s="2">
        <f>+IFERROR(PRODUCTOS[[#This Row],[PPTO X TORRE]]*22,"")</f>
        <v>755092.8</v>
      </c>
      <c r="P137" s="3">
        <f>+IFERROR(PRODUCTOS[[#This Row],[CANT X MODULO]]*702,"")</f>
        <v>368.55</v>
      </c>
      <c r="Q137" s="3">
        <f>+SUMIFS(DETALLE_GD_1[CANTIDAD SOLICITADA],DETALLE_GD_1[CODIGO],PRODUCTOS[[#This Row],[CODIGO]])</f>
        <v>34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34</v>
      </c>
      <c r="T137" s="3">
        <f>+IFERROR(PRODUCTOS[[#This Row],[CANTIDAD RECIBIDA]]/PRODUCTOS[[#This Row],[CANT X MODULO]],"")</f>
        <v>64.761904761904759</v>
      </c>
      <c r="U137" s="3">
        <f>+SUMIFS(DETALLE_GD_1[VALOR TOTAL POR ITEM GD],DETALLE_GD_1[CODIGO],PRODUCTOS[[#This Row],[CODIGO]])</f>
        <v>69462</v>
      </c>
      <c r="V137" s="3">
        <f>+IFERROR(PRODUCTOS[[#This Row],[PRECIO DE COMPRA]]/PRODUCTOS[[#This Row],[CANT. COMPRADA]],"")</f>
        <v>2043</v>
      </c>
      <c r="W137" s="3">
        <f>+IFERROR(PRODUCTOS[[#This Row],[PRECIO COMPRA UNITARIO]]*PRODUCTOS[[#This Row],[PPTO FALTANTE]],"")</f>
        <v>685630.8</v>
      </c>
      <c r="X137" s="7">
        <f>+IFERROR(PRODUCTOS[[#This Row],[PROYECCION COMPRA]]/PRODUCTOS[[#This Row],[PPTO TOTAL]]-1,"")</f>
        <v>-9.1991341991341957E-2</v>
      </c>
      <c r="Y137" s="3">
        <f>+IFERROR((PRODUCTOS[[#This Row],[CANT X MODULO]]*704)-PRODUCTOS[[#This Row],[CANT. COMPRADA]],"")</f>
        <v>335.6</v>
      </c>
      <c r="Z137" s="17">
        <f>+IFERROR(PRODUCTOS[[#This Row],[CANT. COMPRADA]]/PRODUCTOS[[#This Row],[PPTO FALTANTE]],"")</f>
        <v>0.10131108462455303</v>
      </c>
      <c r="AA137" s="3">
        <f>+IFERROR(PRODUCTOS[[#This Row],[PROYECCION COMPRA]]-(PRODUCTOS[[#This Row],[PPTO FALTANTE]]*PRODUCTOS[[#This Row],[PPTO]]),"")</f>
        <v>0</v>
      </c>
      <c r="AB137" s="3">
        <f>+_xlfn.XLOOKUP(PRODUCTOS[[#This Row],[CODIGO]],DETALLE_GD_1[CODIGO],DETALLE_GD_1[VALOR PPTO],"",0)</f>
        <v>2043</v>
      </c>
      <c r="AC137" s="3">
        <f>+AB137-PRODUCTOS[[#This Row],[PPTO_ACTUALIZADO]]</f>
        <v>0</v>
      </c>
    </row>
    <row r="138" spans="1:29" x14ac:dyDescent="0.25">
      <c r="A138">
        <v>1901466</v>
      </c>
      <c r="B138" t="s">
        <v>489</v>
      </c>
      <c r="C138" t="s">
        <v>643</v>
      </c>
      <c r="D138" t="s">
        <v>348</v>
      </c>
      <c r="E138" t="s">
        <v>348</v>
      </c>
      <c r="G138" s="6" t="s">
        <v>26</v>
      </c>
      <c r="H138" s="2">
        <v>2112.795779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29.529275999999999</v>
      </c>
      <c r="M138" s="2">
        <f>+IFERROR(PRODUCTOS[[#This Row],[PPTO]]*PRODUCTOS[[#This Row],[CANT X MODULO]],"")</f>
        <v>0</v>
      </c>
      <c r="N138" s="2">
        <f>+IFERROR(PRODUCTOS[[#This Row],[PPTO X MODULO]]*32,"")</f>
        <v>0</v>
      </c>
      <c r="O138" s="2">
        <f>+IFERROR(PRODUCTOS[[#This Row],[PPTO X TORRE]]*22,"")</f>
        <v>0</v>
      </c>
      <c r="P138" s="3">
        <f>+IFERROR(PRODUCTOS[[#This Row],[CANT X MODULO]]*702,"")</f>
        <v>20729.551751999999</v>
      </c>
      <c r="Q138" s="3">
        <f>+SUMIFS(DETALLE_GD_1[CANTIDAD SOLICITADA],DETALLE_GD_1[CODIGO],PRODUCTOS[[#This Row],[CODIGO]])</f>
        <v>1889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1889</v>
      </c>
      <c r="T138" s="3">
        <f>+IFERROR(PRODUCTOS[[#This Row],[CANTIDAD RECIBIDA]]/PRODUCTOS[[#This Row],[CANT X MODULO]],"")</f>
        <v>63.970413632897738</v>
      </c>
      <c r="U138" s="3">
        <f>+SUMIFS(DETALLE_GD_1[VALOR TOTAL POR ITEM GD],DETALLE_GD_1[CODIGO],PRODUCTOS[[#This Row],[CODIGO]])</f>
        <v>3723300</v>
      </c>
      <c r="V138" s="3">
        <f>+IFERROR(PRODUCTOS[[#This Row],[PRECIO DE COMPRA]]/PRODUCTOS[[#This Row],[CANT. COMPRADA]],"")</f>
        <v>1971.0428798305982</v>
      </c>
      <c r="W138" s="3">
        <f>+IFERROR(PRODUCTOS[[#This Row],[PRECIO COMPRA UNITARIO]]*PRODUCTOS[[#This Row],[PPTO FALTANTE]],"")</f>
        <v>37251942.321272202</v>
      </c>
      <c r="X138" s="7" t="str">
        <f>+IFERROR(PRODUCTOS[[#This Row],[PROYECCION COMPRA]]/PRODUCTOS[[#This Row],[PPTO TOTAL]]-1,"")</f>
        <v/>
      </c>
      <c r="Y138" s="3">
        <f>+IFERROR((PRODUCTOS[[#This Row],[CANT X MODULO]]*704)-PRODUCTOS[[#This Row],[CANT. COMPRADA]],"")</f>
        <v>18899.610303999998</v>
      </c>
      <c r="Z138" s="17">
        <f>+IFERROR(PRODUCTOS[[#This Row],[CANT. COMPRADA]]/PRODUCTOS[[#This Row],[PPTO FALTANTE]],"")</f>
        <v>9.9949150782236165E-2</v>
      </c>
      <c r="AA138" s="3">
        <f>+IFERROR(PRODUCTOS[[#This Row],[PROYECCION COMPRA]]-(PRODUCTOS[[#This Row],[PPTO FALTANTE]]*PRODUCTOS[[#This Row],[PPTO]]),"")</f>
        <v>37251942.321272202</v>
      </c>
      <c r="AB138" s="3">
        <f>+_xlfn.XLOOKUP(PRODUCTOS[[#This Row],[CODIGO]],DETALLE_GD_1[CODIGO],DETALLE_GD_1[VALOR PPTO],"",0)</f>
        <v>2112.7957999999999</v>
      </c>
      <c r="AC138" s="3">
        <f>+AB138-PRODUCTOS[[#This Row],[PPTO_ACTUALIZADO]]</f>
        <v>2.0999999833293259E-5</v>
      </c>
    </row>
    <row r="139" spans="1:29" x14ac:dyDescent="0.25">
      <c r="A139">
        <v>704021</v>
      </c>
      <c r="B139" t="s">
        <v>322</v>
      </c>
      <c r="C139" t="s">
        <v>622</v>
      </c>
      <c r="D139" t="s">
        <v>240</v>
      </c>
      <c r="E139" t="s">
        <v>393</v>
      </c>
      <c r="F139" s="2">
        <v>487</v>
      </c>
      <c r="G139" s="6" t="s">
        <v>31</v>
      </c>
      <c r="H139" s="2">
        <v>487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21</v>
      </c>
      <c r="M139" s="2">
        <f>+IFERROR(PRODUCTOS[[#This Row],[PPTO]]*PRODUCTOS[[#This Row],[CANT X MODULO]],"")</f>
        <v>10227</v>
      </c>
      <c r="N139" s="2">
        <f>+IFERROR(PRODUCTOS[[#This Row],[PPTO X MODULO]]*32,"")</f>
        <v>327264</v>
      </c>
      <c r="O139" s="2">
        <f>+IFERROR(PRODUCTOS[[#This Row],[PPTO X TORRE]]*22,"")</f>
        <v>7199808</v>
      </c>
      <c r="P139" s="3">
        <f>+IFERROR(PRODUCTOS[[#This Row],[CANT X MODULO]]*702,"")</f>
        <v>14742</v>
      </c>
      <c r="Q139" s="3">
        <f>+SUMIFS(DETALLE_GD_1[CANTIDAD SOLICITADA],DETALLE_GD_1[CODIGO],PRODUCTOS[[#This Row],[CODIGO]])</f>
        <v>1318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1318</v>
      </c>
      <c r="T139" s="3">
        <f>+IFERROR(PRODUCTOS[[#This Row],[CANTIDAD RECIBIDA]]/PRODUCTOS[[#This Row],[CANT X MODULO]],"")</f>
        <v>62.761904761904759</v>
      </c>
      <c r="U139" s="3">
        <f>+SUMIFS(DETALLE_GD_1[VALOR TOTAL POR ITEM GD],DETALLE_GD_1[CODIGO],PRODUCTOS[[#This Row],[CODIGO]])</f>
        <v>641866</v>
      </c>
      <c r="V139" s="3">
        <f>+IFERROR(PRODUCTOS[[#This Row],[PRECIO DE COMPRA]]/PRODUCTOS[[#This Row],[CANT. COMPRADA]],"")</f>
        <v>487</v>
      </c>
      <c r="W139" s="3">
        <f>+IFERROR(PRODUCTOS[[#This Row],[PRECIO COMPRA UNITARIO]]*PRODUCTOS[[#This Row],[PPTO FALTANTE]],"")</f>
        <v>6557942</v>
      </c>
      <c r="X139" s="7">
        <f>+IFERROR(PRODUCTOS[[#This Row],[PROYECCION COMPRA]]/PRODUCTOS[[#This Row],[PPTO TOTAL]]-1,"")</f>
        <v>-8.9150432900432897E-2</v>
      </c>
      <c r="Y139" s="3">
        <f>+IFERROR((PRODUCTOS[[#This Row],[CANT X MODULO]]*704)-PRODUCTOS[[#This Row],[CANT. COMPRADA]],"")</f>
        <v>13466</v>
      </c>
      <c r="Z139" s="17">
        <f>+IFERROR(PRODUCTOS[[#This Row],[CANT. COMPRADA]]/PRODUCTOS[[#This Row],[PPTO FALTANTE]],"")</f>
        <v>9.787613248180603E-2</v>
      </c>
      <c r="AA139" s="3">
        <f>+IFERROR(PRODUCTOS[[#This Row],[PROYECCION COMPRA]]-(PRODUCTOS[[#This Row],[PPTO FALTANTE]]*PRODUCTOS[[#This Row],[PPTO]]),"")</f>
        <v>0</v>
      </c>
      <c r="AB139" s="3">
        <f>+_xlfn.XLOOKUP(PRODUCTOS[[#This Row],[CODIGO]],DETALLE_GD_1[CODIGO],DETALLE_GD_1[VALOR PPTO],"",0)</f>
        <v>487</v>
      </c>
      <c r="AC139" s="3">
        <f>+AB139-PRODUCTOS[[#This Row],[PPTO_ACTUALIZADO]]</f>
        <v>0</v>
      </c>
    </row>
    <row r="140" spans="1:29" x14ac:dyDescent="0.25">
      <c r="A140">
        <v>302028</v>
      </c>
      <c r="B140" t="s">
        <v>244</v>
      </c>
      <c r="C140" t="s">
        <v>529</v>
      </c>
      <c r="D140" t="s">
        <v>240</v>
      </c>
      <c r="E140" t="s">
        <v>394</v>
      </c>
      <c r="F140" s="2">
        <v>5123.8025269999998</v>
      </c>
      <c r="G140" s="6" t="s">
        <v>20</v>
      </c>
      <c r="H140" s="2">
        <v>5123.8025270000016</v>
      </c>
      <c r="I140" t="b">
        <v>1</v>
      </c>
      <c r="J140" t="str">
        <f>+_xlfn.XLOOKUP(PRODUCTOS[[#This Row],[CODIGO]],P_CRITICOS[CODIGO],P_CRITICOS[DESC CORTA],"",0)</f>
        <v>PINO 2X4X320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172.72499999999994</v>
      </c>
      <c r="M140" s="2">
        <f>+IFERROR(PRODUCTOS[[#This Row],[PPTO]]*PRODUCTOS[[#This Row],[CANT X MODULO]],"")</f>
        <v>885008.79147607461</v>
      </c>
      <c r="N140" s="2">
        <f>+IFERROR(PRODUCTOS[[#This Row],[PPTO X MODULO]]*32,"")</f>
        <v>28320281.327234387</v>
      </c>
      <c r="O140" s="2">
        <f>+IFERROR(PRODUCTOS[[#This Row],[PPTO X TORRE]]*22,"")</f>
        <v>623046189.19915652</v>
      </c>
      <c r="P140" s="3">
        <f>+IFERROR(PRODUCTOS[[#This Row],[CANT X MODULO]]*702,"")</f>
        <v>121252.94999999995</v>
      </c>
      <c r="Q140" s="3">
        <f>+SUMIFS(DETALLE_GD_1[CANTIDAD SOLICITADA],DETALLE_GD_1[CODIGO],PRODUCTOS[[#This Row],[CODIGO]])</f>
        <v>10801</v>
      </c>
      <c r="R140" s="3">
        <f>+SUMIFS(DETALLE_GD_1[DEVOLUCIÓN],DETALLE_GD_1[CODIGO],PRODUCTOS[[#This Row],[CODIGO]])</f>
        <v>600</v>
      </c>
      <c r="S140" s="3">
        <f>+PRODUCTOS[[#This Row],[CANT. COMPRADA]]-PRODUCTOS[[#This Row],[DEVOLUCIONES]]</f>
        <v>10201</v>
      </c>
      <c r="T140" s="3">
        <f>+IFERROR(PRODUCTOS[[#This Row],[CANTIDAD RECIBIDA]]/PRODUCTOS[[#This Row],[CANT X MODULO]],"")</f>
        <v>59.059198147344063</v>
      </c>
      <c r="U140" s="3">
        <f>+SUMIFS(DETALLE_GD_1[VALOR TOTAL POR ITEM GD],DETALLE_GD_1[CODIGO],PRODUCTOS[[#This Row],[CODIGO]])</f>
        <v>51467953</v>
      </c>
      <c r="V140" s="3">
        <f>+IFERROR(PRODUCTOS[[#This Row],[PRECIO DE COMPRA]]/PRODUCTOS[[#This Row],[CANT. COMPRADA]],"")</f>
        <v>4765.1099898157581</v>
      </c>
      <c r="W140" s="3">
        <f>+IFERROR(PRODUCTOS[[#This Row],[PRECIO COMPRA UNITARIO]]*PRODUCTOS[[#This Row],[PPTO FALTANTE]],"")</f>
        <v>527961797.58561224</v>
      </c>
      <c r="X140" s="7">
        <f>+IFERROR(PRODUCTOS[[#This Row],[PROYECCION COMPRA]]/PRODUCTOS[[#This Row],[PPTO TOTAL]]-1,"")</f>
        <v>-0.1526121068740709</v>
      </c>
      <c r="Y140" s="3">
        <f>+IFERROR((PRODUCTOS[[#This Row],[CANT X MODULO]]*704)-PRODUCTOS[[#This Row],[CANT. COMPRADA]],"")</f>
        <v>110797.39999999995</v>
      </c>
      <c r="Z140" s="17">
        <f>+IFERROR(PRODUCTOS[[#This Row],[CANT. COMPRADA]]/PRODUCTOS[[#This Row],[PPTO FALTANTE]],"")</f>
        <v>9.7484236994730966E-2</v>
      </c>
      <c r="AA140" s="3">
        <f>+IFERROR(PRODUCTOS[[#This Row],[PROYECCION COMPRA]]-(PRODUCTOS[[#This Row],[PPTO FALTANTE]]*PRODUCTOS[[#This Row],[PPTO]]),"")</f>
        <v>-39742200.519417346</v>
      </c>
      <c r="AB140" s="3">
        <f>+_xlfn.XLOOKUP(PRODUCTOS[[#This Row],[CODIGO]],DETALLE_GD_1[CODIGO],DETALLE_GD_1[VALOR PPTO],"",0)</f>
        <v>5123.8024999999998</v>
      </c>
      <c r="AC140" s="3">
        <f>+AB140-PRODUCTOS[[#This Row],[PPTO_ACTUALIZADO]]</f>
        <v>-2.7000001864507794E-5</v>
      </c>
    </row>
    <row r="141" spans="1:29" x14ac:dyDescent="0.25">
      <c r="A141">
        <v>1808148</v>
      </c>
      <c r="B141" t="s">
        <v>274</v>
      </c>
      <c r="C141" t="s">
        <v>608</v>
      </c>
      <c r="D141" t="s">
        <v>256</v>
      </c>
      <c r="E141" t="s">
        <v>397</v>
      </c>
      <c r="F141" s="2">
        <v>1108.0958900000001</v>
      </c>
      <c r="G141" s="6" t="s">
        <v>31</v>
      </c>
      <c r="H141" s="2">
        <v>1089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0.52500000000000002</v>
      </c>
      <c r="M141" s="2">
        <f>+IFERROR(PRODUCTOS[[#This Row],[PPTO]]*PRODUCTOS[[#This Row],[CANT X MODULO]],"")</f>
        <v>581.75034225000002</v>
      </c>
      <c r="N141" s="2">
        <f>+IFERROR(PRODUCTOS[[#This Row],[PPTO X MODULO]]*32,"")</f>
        <v>18616.010952000001</v>
      </c>
      <c r="O141" s="2">
        <f>+IFERROR(PRODUCTOS[[#This Row],[PPTO X TORRE]]*22,"")</f>
        <v>409552.24094400002</v>
      </c>
      <c r="P141" s="3">
        <f>+IFERROR(PRODUCTOS[[#This Row],[CANT X MODULO]]*702,"")</f>
        <v>368.55</v>
      </c>
      <c r="Q141" s="3">
        <f>+SUMIFS(DETALLE_GD_1[CANTIDAD SOLICITADA],DETALLE_GD_1[CODIGO],PRODUCTOS[[#This Row],[CODIGO]])</f>
        <v>31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31</v>
      </c>
      <c r="T141" s="3">
        <f>+IFERROR(PRODUCTOS[[#This Row],[CANTIDAD RECIBIDA]]/PRODUCTOS[[#This Row],[CANT X MODULO]],"")</f>
        <v>59.047619047619044</v>
      </c>
      <c r="U141" s="3">
        <f>+SUMIFS(DETALLE_GD_1[VALOR TOTAL POR ITEM GD],DETALLE_GD_1[CODIGO],PRODUCTOS[[#This Row],[CODIGO]])</f>
        <v>34057</v>
      </c>
      <c r="V141" s="3">
        <f>+IFERROR(PRODUCTOS[[#This Row],[PRECIO DE COMPRA]]/PRODUCTOS[[#This Row],[CANT. COMPRADA]],"")</f>
        <v>1098.6129032258063</v>
      </c>
      <c r="W141" s="3">
        <f>+IFERROR(PRODUCTOS[[#This Row],[PRECIO COMPRA UNITARIO]]*PRODUCTOS[[#This Row],[PPTO FALTANTE]],"")</f>
        <v>371990.32903225807</v>
      </c>
      <c r="X141" s="7">
        <f>+IFERROR(PRODUCTOS[[#This Row],[PROYECCION COMPRA]]/PRODUCTOS[[#This Row],[PPTO TOTAL]]-1,"")</f>
        <v>-9.1714580355276243E-2</v>
      </c>
      <c r="Y141" s="3">
        <f>+IFERROR((PRODUCTOS[[#This Row],[CANT X MODULO]]*704)-PRODUCTOS[[#This Row],[CANT. COMPRADA]],"")</f>
        <v>338.6</v>
      </c>
      <c r="Z141" s="17">
        <f>+IFERROR(PRODUCTOS[[#This Row],[CANT. COMPRADA]]/PRODUCTOS[[#This Row],[PPTO FALTANTE]],"")</f>
        <v>9.1553455404607201E-2</v>
      </c>
      <c r="AA141" s="3">
        <f>+IFERROR(PRODUCTOS[[#This Row],[PROYECCION COMPRA]]-(PRODUCTOS[[#This Row],[PPTO FALTANTE]]*PRODUCTOS[[#This Row],[PPTO]]),"")</f>
        <v>-3210.9393217419856</v>
      </c>
      <c r="AB141" s="3">
        <f>+_xlfn.XLOOKUP(PRODUCTOS[[#This Row],[CODIGO]],DETALLE_GD_1[CODIGO],DETALLE_GD_1[VALOR PPTO],"",0)</f>
        <v>1089</v>
      </c>
      <c r="AC141" s="3">
        <f>+AB141-PRODUCTOS[[#This Row],[PPTO_ACTUALIZADO]]</f>
        <v>0</v>
      </c>
    </row>
    <row r="142" spans="1:29" x14ac:dyDescent="0.25">
      <c r="A142">
        <v>2302017</v>
      </c>
      <c r="B142" t="s">
        <v>156</v>
      </c>
      <c r="C142">
        <v>0</v>
      </c>
      <c r="D142" t="s">
        <v>242</v>
      </c>
      <c r="E142" t="s">
        <v>400</v>
      </c>
      <c r="F142" s="2">
        <v>81197.881578999994</v>
      </c>
      <c r="G142" s="6" t="s">
        <v>25</v>
      </c>
      <c r="H142" s="2">
        <v>81197.881578999979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0.7875000000000002</v>
      </c>
      <c r="M142" s="2">
        <f>+IFERROR(PRODUCTOS[[#This Row],[PPTO]]*PRODUCTOS[[#This Row],[CANT X MODULO]],"")</f>
        <v>63943.331743462513</v>
      </c>
      <c r="N142" s="2">
        <f>+IFERROR(PRODUCTOS[[#This Row],[PPTO X MODULO]]*32,"")</f>
        <v>2046186.6157908004</v>
      </c>
      <c r="O142" s="2">
        <f>+IFERROR(PRODUCTOS[[#This Row],[PPTO X TORRE]]*22,"")</f>
        <v>45016105.547397606</v>
      </c>
      <c r="P142" s="3">
        <f>+IFERROR(PRODUCTOS[[#This Row],[CANT X MODULO]]*702,"")</f>
        <v>552.82500000000016</v>
      </c>
      <c r="Q142" s="3">
        <f>+SUMIFS(DETALLE_GD_1[CANTIDAD SOLICITADA],DETALLE_GD_1[CODIGO],PRODUCTOS[[#This Row],[CODIGO]])</f>
        <v>46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46</v>
      </c>
      <c r="T142" s="3">
        <f>+IFERROR(PRODUCTOS[[#This Row],[CANTIDAD RECIBIDA]]/PRODUCTOS[[#This Row],[CANT X MODULO]],"")</f>
        <v>58.412698412698397</v>
      </c>
      <c r="U142" s="3">
        <f>+SUMIFS(DETALLE_GD_1[VALOR TOTAL POR ITEM GD],DETALLE_GD_1[CODIGO],PRODUCTOS[[#This Row],[CODIGO]])</f>
        <v>3811921</v>
      </c>
      <c r="V142" s="3">
        <f>+IFERROR(PRODUCTOS[[#This Row],[PRECIO DE COMPRA]]/PRODUCTOS[[#This Row],[CANT. COMPRADA]],"")</f>
        <v>82867.84782608696</v>
      </c>
      <c r="W142" s="3">
        <f>+IFERROR(PRODUCTOS[[#This Row],[PRECIO COMPRA UNITARIO]]*PRODUCTOS[[#This Row],[PPTO FALTANTE]],"")</f>
        <v>42130013.834782615</v>
      </c>
      <c r="X142" s="7">
        <f>+IFERROR(PRODUCTOS[[#This Row],[PROYECCION COMPRA]]/PRODUCTOS[[#This Row],[PPTO TOTAL]]-1,"")</f>
        <v>-6.4112425486834157E-2</v>
      </c>
      <c r="Y142" s="3">
        <f>+IFERROR((PRODUCTOS[[#This Row],[CANT X MODULO]]*704)-PRODUCTOS[[#This Row],[CANT. COMPRADA]],"")</f>
        <v>508.40000000000009</v>
      </c>
      <c r="Z142" s="17">
        <f>+IFERROR(PRODUCTOS[[#This Row],[CANT. COMPRADA]]/PRODUCTOS[[#This Row],[PPTO FALTANTE]],"")</f>
        <v>9.0479937057435081E-2</v>
      </c>
      <c r="AA142" s="3">
        <f>+IFERROR(PRODUCTOS[[#This Row],[PROYECCION COMPRA]]-(PRODUCTOS[[#This Row],[PPTO FALTANTE]]*PRODUCTOS[[#This Row],[PPTO]]),"")</f>
        <v>849010.84001901001</v>
      </c>
      <c r="AB142" s="3">
        <f>+_xlfn.XLOOKUP(PRODUCTOS[[#This Row],[CODIGO]],DETALLE_GD_1[CODIGO],DETALLE_GD_1[VALOR PPTO],"",0)</f>
        <v>81197.881599999993</v>
      </c>
      <c r="AC142" s="3">
        <f>+AB142-PRODUCTOS[[#This Row],[PPTO_ACTUALIZADO]]</f>
        <v>2.1000014385208488E-5</v>
      </c>
    </row>
    <row r="143" spans="1:29" x14ac:dyDescent="0.25">
      <c r="A143">
        <v>1805340</v>
      </c>
      <c r="B143" t="s">
        <v>294</v>
      </c>
      <c r="C143" t="s">
        <v>599</v>
      </c>
      <c r="D143" t="s">
        <v>242</v>
      </c>
      <c r="E143" t="s">
        <v>401</v>
      </c>
      <c r="F143" s="2">
        <v>19400</v>
      </c>
      <c r="G143" s="6" t="s">
        <v>31</v>
      </c>
      <c r="H143" s="2">
        <v>19400</v>
      </c>
      <c r="I143" t="b">
        <v>1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1.05</v>
      </c>
      <c r="M143" s="2">
        <f>+IFERROR(PRODUCTOS[[#This Row],[PPTO]]*PRODUCTOS[[#This Row],[CANT X MODULO]],"")</f>
        <v>20370</v>
      </c>
      <c r="N143" s="2">
        <f>+IFERROR(PRODUCTOS[[#This Row],[PPTO X MODULO]]*32,"")</f>
        <v>651840</v>
      </c>
      <c r="O143" s="2">
        <f>+IFERROR(PRODUCTOS[[#This Row],[PPTO X TORRE]]*22,"")</f>
        <v>14340480</v>
      </c>
      <c r="P143" s="3">
        <f>+IFERROR(PRODUCTOS[[#This Row],[CANT X MODULO]]*702,"")</f>
        <v>737.1</v>
      </c>
      <c r="Q143" s="3">
        <f>+SUMIFS(DETALLE_GD_1[CANTIDAD SOLICITADA],DETALLE_GD_1[CODIGO],PRODUCTOS[[#This Row],[CODIGO]])</f>
        <v>60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60</v>
      </c>
      <c r="T143" s="3">
        <f>+IFERROR(PRODUCTOS[[#This Row],[CANTIDAD RECIBIDA]]/PRODUCTOS[[#This Row],[CANT X MODULO]],"")</f>
        <v>57.142857142857139</v>
      </c>
      <c r="U143" s="3">
        <f>+SUMIFS(DETALLE_GD_1[VALOR TOTAL POR ITEM GD],DETALLE_GD_1[CODIGO],PRODUCTOS[[#This Row],[CODIGO]])</f>
        <v>1164000</v>
      </c>
      <c r="V143" s="3">
        <f>+IFERROR(PRODUCTOS[[#This Row],[PRECIO DE COMPRA]]/PRODUCTOS[[#This Row],[CANT. COMPRADA]],"")</f>
        <v>19400</v>
      </c>
      <c r="W143" s="3">
        <f>+IFERROR(PRODUCTOS[[#This Row],[PRECIO COMPRA UNITARIO]]*PRODUCTOS[[#This Row],[PPTO FALTANTE]],"")</f>
        <v>13176480</v>
      </c>
      <c r="X143" s="7">
        <f>+IFERROR(PRODUCTOS[[#This Row],[PROYECCION COMPRA]]/PRODUCTOS[[#This Row],[PPTO TOTAL]]-1,"")</f>
        <v>-8.1168831168831224E-2</v>
      </c>
      <c r="Y143" s="3">
        <f>+IFERROR((PRODUCTOS[[#This Row],[CANT X MODULO]]*704)-PRODUCTOS[[#This Row],[CANT. COMPRADA]],"")</f>
        <v>679.2</v>
      </c>
      <c r="Z143" s="17">
        <f>+IFERROR(PRODUCTOS[[#This Row],[CANT. COMPRADA]]/PRODUCTOS[[#This Row],[PPTO FALTANTE]],"")</f>
        <v>8.8339222614840979E-2</v>
      </c>
      <c r="AA143" s="3">
        <f>+IFERROR(PRODUCTOS[[#This Row],[PROYECCION COMPRA]]-(PRODUCTOS[[#This Row],[PPTO FALTANTE]]*PRODUCTOS[[#This Row],[PPTO]]),"")</f>
        <v>0</v>
      </c>
      <c r="AB143" s="3">
        <f>+_xlfn.XLOOKUP(PRODUCTOS[[#This Row],[CODIGO]],DETALLE_GD_1[CODIGO],DETALLE_GD_1[VALOR PPTO],"",0)</f>
        <v>19400</v>
      </c>
      <c r="AC143" s="3">
        <f>+AB143-PRODUCTOS[[#This Row],[PPTO_ACTUALIZADO]]</f>
        <v>0</v>
      </c>
    </row>
    <row r="144" spans="1:29" x14ac:dyDescent="0.25">
      <c r="A144">
        <v>1808146</v>
      </c>
      <c r="B144" t="s">
        <v>272</v>
      </c>
      <c r="C144" t="s">
        <v>612</v>
      </c>
      <c r="D144" t="s">
        <v>256</v>
      </c>
      <c r="E144" t="s">
        <v>397</v>
      </c>
      <c r="F144" s="2">
        <v>3318.025157</v>
      </c>
      <c r="G144" s="6" t="s">
        <v>31</v>
      </c>
      <c r="H144" s="2">
        <v>3404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1741.9632074250001</v>
      </c>
      <c r="N144" s="2">
        <f>+IFERROR(PRODUCTOS[[#This Row],[PPTO X MODULO]]*32,"")</f>
        <v>55742.822637600002</v>
      </c>
      <c r="O144" s="2">
        <f>+IFERROR(PRODUCTOS[[#This Row],[PPTO X TORRE]]*22,"")</f>
        <v>1226342.0980272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29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29</v>
      </c>
      <c r="T144" s="3">
        <f>+IFERROR(PRODUCTOS[[#This Row],[CANTIDAD RECIBIDA]]/PRODUCTOS[[#This Row],[CANT X MODULO]],"")</f>
        <v>55.238095238095234</v>
      </c>
      <c r="U144" s="3">
        <f>+SUMIFS(DETALLE_GD_1[VALOR TOTAL POR ITEM GD],DETALLE_GD_1[CODIGO],PRODUCTOS[[#This Row],[CODIGO]])</f>
        <v>96332</v>
      </c>
      <c r="V144" s="3">
        <f>+IFERROR(PRODUCTOS[[#This Row],[PRECIO DE COMPRA]]/PRODUCTOS[[#This Row],[CANT. COMPRADA]],"")</f>
        <v>3321.7931034482758</v>
      </c>
      <c r="W144" s="3">
        <f>+IFERROR(PRODUCTOS[[#This Row],[PRECIO COMPRA UNITARIO]]*PRODUCTOS[[#This Row],[PPTO FALTANTE]],"")</f>
        <v>1131402.7310344828</v>
      </c>
      <c r="X144" s="7">
        <f>+IFERROR(PRODUCTOS[[#This Row],[PROYECCION COMPRA]]/PRODUCTOS[[#This Row],[PPTO TOTAL]]-1,"")</f>
        <v>-7.7416707088050596E-2</v>
      </c>
      <c r="Y144" s="3">
        <f>+IFERROR((PRODUCTOS[[#This Row],[CANT X MODULO]]*704)-PRODUCTOS[[#This Row],[CANT. COMPRADA]],"")</f>
        <v>340.6</v>
      </c>
      <c r="Z144" s="17">
        <f>+IFERROR(PRODUCTOS[[#This Row],[CANT. COMPRADA]]/PRODUCTOS[[#This Row],[PPTO FALTANTE]],"")</f>
        <v>8.514386376981796E-2</v>
      </c>
      <c r="AA144" s="3">
        <f>+IFERROR(PRODUCTOS[[#This Row],[PROYECCION COMPRA]]-(PRODUCTOS[[#This Row],[PPTO FALTANTE]]*PRODUCTOS[[#This Row],[PPTO]]),"")</f>
        <v>1283.3625602826942</v>
      </c>
      <c r="AB144" s="3">
        <f>+_xlfn.XLOOKUP(PRODUCTOS[[#This Row],[CODIGO]],DETALLE_GD_1[CODIGO],DETALLE_GD_1[VALOR PPTO],"",0)</f>
        <v>3404</v>
      </c>
      <c r="AC144" s="3">
        <f>+AB144-PRODUCTOS[[#This Row],[PPTO_ACTUALIZADO]]</f>
        <v>0</v>
      </c>
    </row>
    <row r="145" spans="1:29" x14ac:dyDescent="0.25">
      <c r="A145">
        <v>1901038</v>
      </c>
      <c r="B145" t="s">
        <v>39</v>
      </c>
      <c r="C145" t="s">
        <v>535</v>
      </c>
      <c r="D145" t="s">
        <v>240</v>
      </c>
      <c r="E145" t="s">
        <v>395</v>
      </c>
      <c r="F145" s="2">
        <v>4197.4178750000001</v>
      </c>
      <c r="G145" s="6" t="s">
        <v>26</v>
      </c>
      <c r="H145" s="2">
        <v>4197.417875000001</v>
      </c>
      <c r="I145" t="b">
        <v>1</v>
      </c>
      <c r="J145" t="str">
        <f>+_xlfn.XLOOKUP(PRODUCTOS[[#This Row],[CODIGO]],P_CRITICOS[CODIGO],P_CRITICOS[DESC CORTA],"",0)</f>
        <v>AISLAN ROCA 90MM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40.010249999999999</v>
      </c>
      <c r="M145" s="2">
        <f>+IFERROR(PRODUCTOS[[#This Row],[PPTO]]*PRODUCTOS[[#This Row],[CANT X MODULO]],"")</f>
        <v>167939.73853321874</v>
      </c>
      <c r="N145" s="2">
        <f>+IFERROR(PRODUCTOS[[#This Row],[PPTO X MODULO]]*32,"")</f>
        <v>5374071.6330629997</v>
      </c>
      <c r="O145" s="2">
        <f>+IFERROR(PRODUCTOS[[#This Row],[PPTO X TORRE]]*22,"")</f>
        <v>118229575.92738599</v>
      </c>
      <c r="P145" s="3">
        <f>+IFERROR(PRODUCTOS[[#This Row],[CANT X MODULO]]*702,"")</f>
        <v>28087.195499999998</v>
      </c>
      <c r="Q145" s="3">
        <f>+SUMIFS(DETALLE_GD_1[CANTIDAD SOLICITADA],DETALLE_GD_1[CODIGO],PRODUCTOS[[#This Row],[CODIGO]])</f>
        <v>2158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2158</v>
      </c>
      <c r="T145" s="3">
        <f>+IFERROR(PRODUCTOS[[#This Row],[CANTIDAD RECIBIDA]]/PRODUCTOS[[#This Row],[CANT X MODULO]],"")</f>
        <v>53.936178854168624</v>
      </c>
      <c r="U145" s="3">
        <f>+SUMIFS(DETALLE_GD_1[VALOR TOTAL POR ITEM GD],DETALLE_GD_1[CODIGO],PRODUCTOS[[#This Row],[CODIGO]])</f>
        <v>9949676</v>
      </c>
      <c r="V145" s="3">
        <f>+IFERROR(PRODUCTOS[[#This Row],[PRECIO DE COMPRA]]/PRODUCTOS[[#This Row],[CANT. COMPRADA]],"")</f>
        <v>4610.6005560704352</v>
      </c>
      <c r="W145" s="3">
        <f>+IFERROR(PRODUCTOS[[#This Row],[PRECIO COMPRA UNITARIO]]*PRODUCTOS[[#This Row],[PPTO FALTANTE]],"")</f>
        <v>119918105.75255606</v>
      </c>
      <c r="X145" s="7">
        <f>+IFERROR(PRODUCTOS[[#This Row],[PROYECCION COMPRA]]/PRODUCTOS[[#This Row],[PPTO TOTAL]]-1,"")</f>
        <v>1.4281788731164147E-2</v>
      </c>
      <c r="Y145" s="3">
        <f>+IFERROR((PRODUCTOS[[#This Row],[CANT X MODULO]]*704)-PRODUCTOS[[#This Row],[CANT. COMPRADA]],"")</f>
        <v>26009.216</v>
      </c>
      <c r="Z145" s="17">
        <f>+IFERROR(PRODUCTOS[[#This Row],[CANT. COMPRADA]]/PRODUCTOS[[#This Row],[PPTO FALTANTE]],"")</f>
        <v>8.2970590116980075E-2</v>
      </c>
      <c r="AA145" s="3">
        <f>+IFERROR(PRODUCTOS[[#This Row],[PROYECCION COMPRA]]-(PRODUCTOS[[#This Row],[PPTO FALTANTE]]*PRODUCTOS[[#This Row],[PPTO]]),"")</f>
        <v>10746557.599420056</v>
      </c>
      <c r="AB145" s="3">
        <f>+_xlfn.XLOOKUP(PRODUCTOS[[#This Row],[CODIGO]],DETALLE_GD_1[CODIGO],DETALLE_GD_1[VALOR PPTO],"",0)</f>
        <v>4197.4179000000004</v>
      </c>
      <c r="AC145" s="3">
        <f>+AB145-PRODUCTOS[[#This Row],[PPTO_ACTUALIZADO]]</f>
        <v>2.4999999368446879E-5</v>
      </c>
    </row>
    <row r="146" spans="1:29" x14ac:dyDescent="0.25">
      <c r="A146">
        <v>407170</v>
      </c>
      <c r="B146" t="s">
        <v>107</v>
      </c>
      <c r="C146" t="s">
        <v>580</v>
      </c>
      <c r="D146" t="s">
        <v>240</v>
      </c>
      <c r="E146" t="s">
        <v>390</v>
      </c>
      <c r="F146" s="2">
        <v>4.8802159999999999</v>
      </c>
      <c r="G146" s="6" t="s">
        <v>31</v>
      </c>
      <c r="H146" s="2">
        <v>4.8802160000000008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151.19999999999999</v>
      </c>
      <c r="M146" s="2">
        <f>+IFERROR(PRODUCTOS[[#This Row],[PPTO]]*PRODUCTOS[[#This Row],[CANT X MODULO]],"")</f>
        <v>737.88865919999989</v>
      </c>
      <c r="N146" s="2">
        <f>+IFERROR(PRODUCTOS[[#This Row],[PPTO X MODULO]]*32,"")</f>
        <v>23612.437094399997</v>
      </c>
      <c r="O146" s="2">
        <f>+IFERROR(PRODUCTOS[[#This Row],[PPTO X TORRE]]*22,"")</f>
        <v>519473.61607679992</v>
      </c>
      <c r="P146" s="3">
        <f>+IFERROR(PRODUCTOS[[#This Row],[CANT X MODULO]]*702,"")</f>
        <v>106142.39999999999</v>
      </c>
      <c r="Q146" s="3">
        <f>+SUMIFS(DETALLE_GD_1[CANTIDAD SOLICITADA],DETALLE_GD_1[CODIGO],PRODUCTOS[[#This Row],[CODIGO]])</f>
        <v>7904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7904</v>
      </c>
      <c r="T146" s="3">
        <f>+IFERROR(PRODUCTOS[[#This Row],[CANTIDAD RECIBIDA]]/PRODUCTOS[[#This Row],[CANT X MODULO]],"")</f>
        <v>52.275132275132279</v>
      </c>
      <c r="U146" s="3">
        <f>+SUMIFS(DETALLE_GD_1[VALOR TOTAL POR ITEM GD],DETALLE_GD_1[CODIGO],PRODUCTOS[[#This Row],[CODIGO]])</f>
        <v>39337</v>
      </c>
      <c r="V146" s="3">
        <f>+IFERROR(PRODUCTOS[[#This Row],[PRECIO DE COMPRA]]/PRODUCTOS[[#This Row],[CANT. COMPRADA]],"")</f>
        <v>4.9768471659919031</v>
      </c>
      <c r="W146" s="3">
        <f>+IFERROR(PRODUCTOS[[#This Row],[PRECIO COMPRA UNITARIO]]*PRODUCTOS[[#This Row],[PPTO FALTANTE]],"")</f>
        <v>490422.50121457485</v>
      </c>
      <c r="X146" s="7">
        <f>+IFERROR(PRODUCTOS[[#This Row],[PROYECCION COMPRA]]/PRODUCTOS[[#This Row],[PPTO TOTAL]]-1,"")</f>
        <v>-5.5924139288587305E-2</v>
      </c>
      <c r="Y146" s="3">
        <f>+IFERROR((PRODUCTOS[[#This Row],[CANT X MODULO]]*704)-PRODUCTOS[[#This Row],[CANT. COMPRADA]],"")</f>
        <v>98540.799999999988</v>
      </c>
      <c r="Z146" s="17">
        <f>+IFERROR(PRODUCTOS[[#This Row],[CANT. COMPRADA]]/PRODUCTOS[[#This Row],[PPTO FALTANTE]],"")</f>
        <v>8.0210430603364302E-2</v>
      </c>
      <c r="AA146" s="3">
        <f>+IFERROR(PRODUCTOS[[#This Row],[PROYECCION COMPRA]]-(PRODUCTOS[[#This Row],[PPTO FALTANTE]]*PRODUCTOS[[#This Row],[PPTO]]),"")</f>
        <v>9522.1124017749098</v>
      </c>
      <c r="AB146" s="3">
        <f>+_xlfn.XLOOKUP(PRODUCTOS[[#This Row],[CODIGO]],DETALLE_GD_1[CODIGO],DETALLE_GD_1[VALOR PPTO],"",0)</f>
        <v>4.8802000000000003</v>
      </c>
      <c r="AC146" s="3">
        <f>+AB146-PRODUCTOS[[#This Row],[PPTO_ACTUALIZADO]]</f>
        <v>-1.6000000000460091E-5</v>
      </c>
    </row>
    <row r="147" spans="1:29" x14ac:dyDescent="0.25">
      <c r="A147">
        <v>307030</v>
      </c>
      <c r="B147" t="s">
        <v>64</v>
      </c>
      <c r="C147" t="s">
        <v>567</v>
      </c>
      <c r="D147" t="s">
        <v>242</v>
      </c>
      <c r="E147" t="s">
        <v>393</v>
      </c>
      <c r="F147" s="2">
        <v>2729.9988560000002</v>
      </c>
      <c r="G147" s="6" t="s">
        <v>31</v>
      </c>
      <c r="H147" s="2">
        <v>2729.9988560000002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7.35</v>
      </c>
      <c r="M147" s="2">
        <f>+IFERROR(PRODUCTOS[[#This Row],[PPTO]]*PRODUCTOS[[#This Row],[CANT X MODULO]],"")</f>
        <v>20065.491591599999</v>
      </c>
      <c r="N147" s="2">
        <f>+IFERROR(PRODUCTOS[[#This Row],[PPTO X MODULO]]*32,"")</f>
        <v>642095.73093119997</v>
      </c>
      <c r="O147" s="2">
        <f>+IFERROR(PRODUCTOS[[#This Row],[PPTO X TORRE]]*22,"")</f>
        <v>14126106.0804864</v>
      </c>
      <c r="P147" s="3">
        <f>+IFERROR(PRODUCTOS[[#This Row],[CANT X MODULO]]*702,"")</f>
        <v>5159.7</v>
      </c>
      <c r="Q147" s="3">
        <f>+SUMIFS(DETALLE_GD_1[CANTIDAD SOLICITADA],DETALLE_GD_1[CODIGO],PRODUCTOS[[#This Row],[CODIGO]])</f>
        <v>380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380</v>
      </c>
      <c r="T147" s="3">
        <f>+IFERROR(PRODUCTOS[[#This Row],[CANTIDAD RECIBIDA]]/PRODUCTOS[[#This Row],[CANT X MODULO]],"")</f>
        <v>51.700680272108848</v>
      </c>
      <c r="U147" s="3">
        <f>+SUMIFS(DETALLE_GD_1[VALOR TOTAL POR ITEM GD],DETALLE_GD_1[CODIGO],PRODUCTOS[[#This Row],[CODIGO]])</f>
        <v>1037400</v>
      </c>
      <c r="V147" s="3">
        <f>+IFERROR(PRODUCTOS[[#This Row],[PRECIO DE COMPRA]]/PRODUCTOS[[#This Row],[CANT. COMPRADA]],"")</f>
        <v>2730</v>
      </c>
      <c r="W147" s="3">
        <f>+IFERROR(PRODUCTOS[[#This Row],[PRECIO COMPRA UNITARIO]]*PRODUCTOS[[#This Row],[PPTO FALTANTE]],"")</f>
        <v>13088711.999999998</v>
      </c>
      <c r="X147" s="7">
        <f>+IFERROR(PRODUCTOS[[#This Row],[PROYECCION COMPRA]]/PRODUCTOS[[#This Row],[PPTO TOTAL]]-1,"")</f>
        <v>-7.3438078022041942E-2</v>
      </c>
      <c r="Y147" s="3">
        <f>+IFERROR((PRODUCTOS[[#This Row],[CANT X MODULO]]*704)-PRODUCTOS[[#This Row],[CANT. COMPRADA]],"")</f>
        <v>4794.3999999999996</v>
      </c>
      <c r="Z147" s="17">
        <f>+IFERROR(PRODUCTOS[[#This Row],[CANT. COMPRADA]]/PRODUCTOS[[#This Row],[PPTO FALTANTE]],"")</f>
        <v>7.925913565826799E-2</v>
      </c>
      <c r="AA147" s="3">
        <f>+IFERROR(PRODUCTOS[[#This Row],[PROYECCION COMPRA]]-(PRODUCTOS[[#This Row],[PPTO FALTANTE]]*PRODUCTOS[[#This Row],[PPTO]]),"")</f>
        <v>5.4847935978323221</v>
      </c>
      <c r="AB147" s="3">
        <f>+_xlfn.XLOOKUP(PRODUCTOS[[#This Row],[CODIGO]],DETALLE_GD_1[CODIGO],DETALLE_GD_1[VALOR PPTO],"",0)</f>
        <v>2729.9989</v>
      </c>
      <c r="AC147" s="3">
        <f>+AB147-PRODUCTOS[[#This Row],[PPTO_ACTUALIZADO]]</f>
        <v>4.3999999888910679E-5</v>
      </c>
    </row>
    <row r="148" spans="1:29" x14ac:dyDescent="0.25">
      <c r="A148">
        <v>602258</v>
      </c>
      <c r="B148" t="s">
        <v>488</v>
      </c>
      <c r="C148" t="s">
        <v>642</v>
      </c>
      <c r="D148" t="s">
        <v>348</v>
      </c>
      <c r="E148" t="s">
        <v>348</v>
      </c>
      <c r="G148" s="6" t="s">
        <v>348</v>
      </c>
      <c r="H148" s="2">
        <v>84000</v>
      </c>
      <c r="I148" t="b">
        <v>0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8.1375000000000003E-2</v>
      </c>
      <c r="M148" s="2">
        <f>+IFERROR(PRODUCTOS[[#This Row],[PPTO]]*PRODUCTOS[[#This Row],[CANT X MODULO]],"")</f>
        <v>0</v>
      </c>
      <c r="N148" s="2">
        <f>+IFERROR(PRODUCTOS[[#This Row],[PPTO X MODULO]]*32,"")</f>
        <v>0</v>
      </c>
      <c r="O148" s="2">
        <f>+IFERROR(PRODUCTOS[[#This Row],[PPTO X TORRE]]*22,"")</f>
        <v>0</v>
      </c>
      <c r="P148" s="3">
        <f>+IFERROR(PRODUCTOS[[#This Row],[CANT X MODULO]]*702,"")</f>
        <v>57.125250000000001</v>
      </c>
      <c r="Q148" s="3">
        <f>+SUMIFS(DETALLE_GD_1[CANTIDAD SOLICITADA],DETALLE_GD_1[CODIGO],PRODUCTOS[[#This Row],[CODIGO]])</f>
        <v>4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4</v>
      </c>
      <c r="T148" s="3">
        <f>+IFERROR(PRODUCTOS[[#This Row],[CANTIDAD RECIBIDA]]/PRODUCTOS[[#This Row],[CANT X MODULO]],"")</f>
        <v>49.155145929339476</v>
      </c>
      <c r="U148" s="3">
        <f>+SUMIFS(DETALLE_GD_1[VALOR TOTAL POR ITEM GD],DETALLE_GD_1[CODIGO],PRODUCTOS[[#This Row],[CODIGO]])</f>
        <v>336000</v>
      </c>
      <c r="V148" s="3">
        <f>+IFERROR(PRODUCTOS[[#This Row],[PRECIO DE COMPRA]]/PRODUCTOS[[#This Row],[CANT. COMPRADA]],"")</f>
        <v>84000</v>
      </c>
      <c r="W148" s="3">
        <f>+IFERROR(PRODUCTOS[[#This Row],[PRECIO COMPRA UNITARIO]]*PRODUCTOS[[#This Row],[PPTO FALTANTE]],"")</f>
        <v>4476192</v>
      </c>
      <c r="X148" s="7" t="str">
        <f>+IFERROR(PRODUCTOS[[#This Row],[PROYECCION COMPRA]]/PRODUCTOS[[#This Row],[PPTO TOTAL]]-1,"")</f>
        <v/>
      </c>
      <c r="Y148" s="3">
        <f>+IFERROR((PRODUCTOS[[#This Row],[CANT X MODULO]]*704)-PRODUCTOS[[#This Row],[CANT. COMPRADA]],"")</f>
        <v>53.288000000000004</v>
      </c>
      <c r="Z148" s="17">
        <f>+IFERROR(PRODUCTOS[[#This Row],[CANT. COMPRADA]]/PRODUCTOS[[#This Row],[PPTO FALTANTE]],"")</f>
        <v>7.5063804233598555E-2</v>
      </c>
      <c r="AA148" s="3">
        <f>+IFERROR(PRODUCTOS[[#This Row],[PROYECCION COMPRA]]-(PRODUCTOS[[#This Row],[PPTO FALTANTE]]*PRODUCTOS[[#This Row],[PPTO]]),"")</f>
        <v>4476192</v>
      </c>
      <c r="AB148" s="3">
        <f>+_xlfn.XLOOKUP(PRODUCTOS[[#This Row],[CODIGO]],DETALLE_GD_1[CODIGO],DETALLE_GD_1[VALOR PPTO],"",0)</f>
        <v>84000</v>
      </c>
      <c r="AC148" s="3">
        <f>+AB148-PRODUCTOS[[#This Row],[PPTO_ACTUALIZADO]]</f>
        <v>0</v>
      </c>
    </row>
    <row r="149" spans="1:29" x14ac:dyDescent="0.25">
      <c r="A149">
        <v>307096</v>
      </c>
      <c r="B149" t="s">
        <v>247</v>
      </c>
      <c r="C149" t="s">
        <v>534</v>
      </c>
      <c r="D149" t="s">
        <v>242</v>
      </c>
      <c r="E149" t="s">
        <v>393</v>
      </c>
      <c r="F149" s="2">
        <v>2095.3501289999999</v>
      </c>
      <c r="G149" s="6" t="s">
        <v>137</v>
      </c>
      <c r="H149" s="2">
        <v>2095.3501289999986</v>
      </c>
      <c r="I149" t="b">
        <v>1</v>
      </c>
      <c r="J149" t="str">
        <f>+_xlfn.XLOOKUP(PRODUCTOS[[#This Row],[CODIGO]],P_CRITICOS[CODIGO],P_CRITICOS[DESC CORTA],"",0)</f>
        <v>CUBREJUNTA</v>
      </c>
      <c r="K149" t="str">
        <f>+IFERROR(IF(VLOOKUP(PRODUCTOS[[#This Row],[CODIGO]],P_CRITICOS[],3,0)="*","PRODUCTO CRITICO","NO CRITICO"),"NO CRITICO")</f>
        <v>PRODUCTO CRITICO</v>
      </c>
      <c r="L149" s="15">
        <f>+_xlfn.XLOOKUP(PRODUCTOS[[#This Row],[CODIGO]],BD_MODULO[Artículo],BD_MODULO[CUB_ACTUALIZADA],"",0)</f>
        <v>65.100000000000023</v>
      </c>
      <c r="M149" s="2">
        <f>+IFERROR(PRODUCTOS[[#This Row],[PPTO]]*PRODUCTOS[[#This Row],[CANT X MODULO]],"")</f>
        <v>136407.29339790004</v>
      </c>
      <c r="N149" s="2">
        <f>+IFERROR(PRODUCTOS[[#This Row],[PPTO X MODULO]]*32,"")</f>
        <v>4365033.3887328012</v>
      </c>
      <c r="O149" s="2">
        <f>+IFERROR(PRODUCTOS[[#This Row],[PPTO X TORRE]]*22,"")</f>
        <v>96030734.552121624</v>
      </c>
      <c r="P149" s="3">
        <f>+IFERROR(PRODUCTOS[[#This Row],[CANT X MODULO]]*702,"")</f>
        <v>45700.200000000019</v>
      </c>
      <c r="Q149" s="3">
        <f>+SUMIFS(DETALLE_GD_1[CANTIDAD SOLICITADA],DETALLE_GD_1[CODIGO],PRODUCTOS[[#This Row],[CODIGO]])</f>
        <v>3169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3169</v>
      </c>
      <c r="T149" s="3">
        <f>+IFERROR(PRODUCTOS[[#This Row],[CANTIDAD RECIBIDA]]/PRODUCTOS[[#This Row],[CANT X MODULO]],"")</f>
        <v>48.678955453148987</v>
      </c>
      <c r="U149" s="3">
        <f>+SUMIFS(DETALLE_GD_1[VALOR TOTAL POR ITEM GD],DETALLE_GD_1[CODIGO],PRODUCTOS[[#This Row],[CODIGO]])</f>
        <v>5295855</v>
      </c>
      <c r="V149" s="3">
        <f>+IFERROR(PRODUCTOS[[#This Row],[PRECIO DE COMPRA]]/PRODUCTOS[[#This Row],[CANT. COMPRADA]],"")</f>
        <v>1671.1438939728621</v>
      </c>
      <c r="W149" s="3">
        <f>+IFERROR(PRODUCTOS[[#This Row],[PRECIO COMPRA UNITARIO]]*PRODUCTOS[[#This Row],[PPTO FALTANTE]],"")</f>
        <v>71293338.118333891</v>
      </c>
      <c r="X149" s="7">
        <f>+IFERROR(PRODUCTOS[[#This Row],[PROYECCION COMPRA]]/PRODUCTOS[[#This Row],[PPTO TOTAL]]-1,"")</f>
        <v>-0.25759874220644718</v>
      </c>
      <c r="Y149" s="3">
        <f>+IFERROR((PRODUCTOS[[#This Row],[CANT X MODULO]]*704)-PRODUCTOS[[#This Row],[CANT. COMPRADA]],"")</f>
        <v>42661.400000000016</v>
      </c>
      <c r="Z149" s="17">
        <f>+IFERROR(PRODUCTOS[[#This Row],[CANT. COMPRADA]]/PRODUCTOS[[#This Row],[PPTO FALTANTE]],"")</f>
        <v>7.4282606759271813E-2</v>
      </c>
      <c r="AA149" s="3">
        <f>+IFERROR(PRODUCTOS[[#This Row],[PROYECCION COMPRA]]-(PRODUCTOS[[#This Row],[PPTO FALTANTE]]*PRODUCTOS[[#This Row],[PPTO]]),"")</f>
        <v>-18097231.874986738</v>
      </c>
      <c r="AB149" s="3">
        <f>+_xlfn.XLOOKUP(PRODUCTOS[[#This Row],[CODIGO]],DETALLE_GD_1[CODIGO],DETALLE_GD_1[VALOR PPTO],"",0)</f>
        <v>2095.3501000000001</v>
      </c>
      <c r="AC149" s="3">
        <f>+AB149-PRODUCTOS[[#This Row],[PPTO_ACTUALIZADO]]</f>
        <v>-2.8999998448853148E-5</v>
      </c>
    </row>
    <row r="150" spans="1:29" x14ac:dyDescent="0.25">
      <c r="A150" t="s">
        <v>94</v>
      </c>
      <c r="B150" t="s">
        <v>95</v>
      </c>
      <c r="C150" t="s">
        <v>575</v>
      </c>
      <c r="D150" t="s">
        <v>242</v>
      </c>
      <c r="E150" t="s">
        <v>400</v>
      </c>
      <c r="F150" s="2">
        <v>3021.2828690000001</v>
      </c>
      <c r="G150" s="6" t="s">
        <v>31</v>
      </c>
      <c r="H150" s="2">
        <v>3021.2828690000006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3.1500000000000004</v>
      </c>
      <c r="M150" s="2">
        <f>+IFERROR(PRODUCTOS[[#This Row],[PPTO]]*PRODUCTOS[[#This Row],[CANT X MODULO]],"")</f>
        <v>9517.0410373500017</v>
      </c>
      <c r="N150" s="2">
        <f>+IFERROR(PRODUCTOS[[#This Row],[PPTO X MODULO]]*32,"")</f>
        <v>304545.31319520005</v>
      </c>
      <c r="O150" s="2">
        <f>+IFERROR(PRODUCTOS[[#This Row],[PPTO X TORRE]]*22,"")</f>
        <v>6699996.890294401</v>
      </c>
      <c r="P150" s="3">
        <f>+IFERROR(PRODUCTOS[[#This Row],[CANT X MODULO]]*702,"")</f>
        <v>2211.3000000000002</v>
      </c>
      <c r="Q150" s="3">
        <f>+SUMIFS(DETALLE_GD_1[CANTIDAD SOLICITADA],DETALLE_GD_1[CODIGO],PRODUCTOS[[#This Row],[CODIGO]])</f>
        <v>152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152</v>
      </c>
      <c r="T150" s="3">
        <f>+IFERROR(PRODUCTOS[[#This Row],[CANTIDAD RECIBIDA]]/PRODUCTOS[[#This Row],[CANT X MODULO]],"")</f>
        <v>48.253968253968246</v>
      </c>
      <c r="U150" s="3">
        <f>+SUMIFS(DETALLE_GD_1[VALOR TOTAL POR ITEM GD],DETALLE_GD_1[CODIGO],PRODUCTOS[[#This Row],[CODIGO]])</f>
        <v>459235</v>
      </c>
      <c r="V150" s="3">
        <f>+IFERROR(PRODUCTOS[[#This Row],[PRECIO DE COMPRA]]/PRODUCTOS[[#This Row],[CANT. COMPRADA]],"")</f>
        <v>3021.2828947368421</v>
      </c>
      <c r="W150" s="3">
        <f>+IFERROR(PRODUCTOS[[#This Row],[PRECIO COMPRA UNITARIO]]*PRODUCTOS[[#This Row],[PPTO FALTANTE]],"")</f>
        <v>6240761.9473684225</v>
      </c>
      <c r="X150" s="7">
        <f>+IFERROR(PRODUCTOS[[#This Row],[PROYECCION COMPRA]]/PRODUCTOS[[#This Row],[PPTO TOTAL]]-1,"")</f>
        <v>-6.8542560607934733E-2</v>
      </c>
      <c r="Y150" s="3">
        <f>+IFERROR((PRODUCTOS[[#This Row],[CANT X MODULO]]*704)-PRODUCTOS[[#This Row],[CANT. COMPRADA]],"")</f>
        <v>2065.6000000000004</v>
      </c>
      <c r="Z150" s="17">
        <f>+IFERROR(PRODUCTOS[[#This Row],[CANT. COMPRADA]]/PRODUCTOS[[#This Row],[PPTO FALTANTE]],"")</f>
        <v>7.3586367157242441E-2</v>
      </c>
      <c r="AA150" s="3">
        <f>+IFERROR(PRODUCTOS[[#This Row],[PROYECCION COMPRA]]-(PRODUCTOS[[#This Row],[PPTO FALTANTE]]*PRODUCTOS[[#This Row],[PPTO]]),"")</f>
        <v>5.3162021562457085E-2</v>
      </c>
      <c r="AB150" s="3">
        <f>+_xlfn.XLOOKUP(PRODUCTOS[[#This Row],[CODIGO]],DETALLE_GD_1[CODIGO],DETALLE_GD_1[VALOR PPTO],"",0)</f>
        <v>3021.2829000000002</v>
      </c>
      <c r="AC150" s="3">
        <f>+AB150-PRODUCTOS[[#This Row],[PPTO_ACTUALIZADO]]</f>
        <v>3.0999999580672011E-5</v>
      </c>
    </row>
    <row r="151" spans="1:29" x14ac:dyDescent="0.25">
      <c r="A151">
        <v>307031</v>
      </c>
      <c r="B151" t="s">
        <v>65</v>
      </c>
      <c r="C151" t="s">
        <v>568</v>
      </c>
      <c r="D151" t="s">
        <v>242</v>
      </c>
      <c r="E151" t="s">
        <v>393</v>
      </c>
      <c r="F151" s="2">
        <v>2699.9986050000002</v>
      </c>
      <c r="G151" s="6" t="s">
        <v>31</v>
      </c>
      <c r="H151" s="2">
        <v>2699.9986050000007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15.865500000000001</v>
      </c>
      <c r="M151" s="2">
        <f>+IFERROR(PRODUCTOS[[#This Row],[PPTO]]*PRODUCTOS[[#This Row],[CANT X MODULO]],"")</f>
        <v>42836.827867627508</v>
      </c>
      <c r="N151" s="2">
        <f>+IFERROR(PRODUCTOS[[#This Row],[PPTO X MODULO]]*32,"")</f>
        <v>1370778.4917640802</v>
      </c>
      <c r="O151" s="2">
        <f>+IFERROR(PRODUCTOS[[#This Row],[PPTO X TORRE]]*22,"")</f>
        <v>30157126.818809766</v>
      </c>
      <c r="P151" s="3">
        <f>+IFERROR(PRODUCTOS[[#This Row],[CANT X MODULO]]*702,"")</f>
        <v>11137.581</v>
      </c>
      <c r="Q151" s="3">
        <f>+SUMIFS(DETALLE_GD_1[CANTIDAD SOLICITADA],DETALLE_GD_1[CODIGO],PRODUCTOS[[#This Row],[CODIGO]])</f>
        <v>715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715</v>
      </c>
      <c r="T151" s="3">
        <f>+IFERROR(PRODUCTOS[[#This Row],[CANTIDAD RECIBIDA]]/PRODUCTOS[[#This Row],[CANT X MODULO]],"")</f>
        <v>45.066338911474581</v>
      </c>
      <c r="U151" s="3">
        <f>+SUMIFS(DETALLE_GD_1[VALOR TOTAL POR ITEM GD],DETALLE_GD_1[CODIGO],PRODUCTOS[[#This Row],[CODIGO]])</f>
        <v>1930500</v>
      </c>
      <c r="V151" s="3">
        <f>+IFERROR(PRODUCTOS[[#This Row],[PRECIO DE COMPRA]]/PRODUCTOS[[#This Row],[CANT. COMPRADA]],"")</f>
        <v>2700</v>
      </c>
      <c r="W151" s="3">
        <f>+IFERROR(PRODUCTOS[[#This Row],[PRECIO COMPRA UNITARIO]]*PRODUCTOS[[#This Row],[PPTO FALTANTE]],"")</f>
        <v>28226642.399999999</v>
      </c>
      <c r="X151" s="7">
        <f>+IFERROR(PRODUCTOS[[#This Row],[PROYECCION COMPRA]]/PRODUCTOS[[#This Row],[PPTO TOTAL]]-1,"")</f>
        <v>-6.4014202361137307E-2</v>
      </c>
      <c r="Y151" s="3">
        <f>+IFERROR((PRODUCTOS[[#This Row],[CANT X MODULO]]*704)-PRODUCTOS[[#This Row],[CANT. COMPRADA]],"")</f>
        <v>10454.312</v>
      </c>
      <c r="Z151" s="17">
        <f>+IFERROR(PRODUCTOS[[#This Row],[CANT. COMPRADA]]/PRODUCTOS[[#This Row],[PPTO FALTANTE]],"")</f>
        <v>6.8392831589491498E-2</v>
      </c>
      <c r="AA151" s="3">
        <f>+IFERROR(PRODUCTOS[[#This Row],[PROYECCION COMPRA]]-(PRODUCTOS[[#This Row],[PPTO FALTANTE]]*PRODUCTOS[[#This Row],[PPTO]]),"")</f>
        <v>14.583765234798193</v>
      </c>
      <c r="AB151" s="3">
        <f>+_xlfn.XLOOKUP(PRODUCTOS[[#This Row],[CODIGO]],DETALLE_GD_1[CODIGO],DETALLE_GD_1[VALOR PPTO],"",0)</f>
        <v>2699.9985999999999</v>
      </c>
      <c r="AC151" s="3">
        <f>+AB151-PRODUCTOS[[#This Row],[PPTO_ACTUALIZADO]]</f>
        <v>-5.0000007831840776E-6</v>
      </c>
    </row>
    <row r="152" spans="1:29" x14ac:dyDescent="0.25">
      <c r="A152">
        <v>1803045</v>
      </c>
      <c r="B152" t="s">
        <v>330</v>
      </c>
      <c r="C152" t="s">
        <v>523</v>
      </c>
      <c r="D152" t="s">
        <v>242</v>
      </c>
      <c r="E152" t="s">
        <v>399</v>
      </c>
      <c r="F152" s="2">
        <v>52920</v>
      </c>
      <c r="G152" s="6" t="s">
        <v>90</v>
      </c>
      <c r="H152" s="2">
        <v>51872.999999999993</v>
      </c>
      <c r="I152" t="b">
        <v>0</v>
      </c>
      <c r="J152" t="str">
        <f>+_xlfn.XLOOKUP(PRODUCTOS[[#This Row],[CODIGO]],P_CRITICOS[CODIGO],P_CRITICOS[DESC CORTA],"",0)</f>
        <v>PUERTA INTERIOR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2.1000000000000005</v>
      </c>
      <c r="M152" s="2">
        <f>+IFERROR(PRODUCTOS[[#This Row],[PPTO]]*PRODUCTOS[[#This Row],[CANT X MODULO]],"")</f>
        <v>111132.00000000003</v>
      </c>
      <c r="N152" s="2">
        <f>+IFERROR(PRODUCTOS[[#This Row],[PPTO X MODULO]]*32,"")</f>
        <v>3556224.0000000009</v>
      </c>
      <c r="O152" s="2">
        <f>+IFERROR(PRODUCTOS[[#This Row],[PPTO X TORRE]]*22,"")</f>
        <v>78236928.000000015</v>
      </c>
      <c r="P152" s="3">
        <f>+IFERROR(PRODUCTOS[[#This Row],[CANT X MODULO]]*702,"")</f>
        <v>1474.2000000000003</v>
      </c>
      <c r="Q152" s="3">
        <f>+SUMIFS(DETALLE_GD_1[CANTIDAD SOLICITADA],DETALLE_GD_1[CODIGO],PRODUCTOS[[#This Row],[CODIGO]])</f>
        <v>94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94</v>
      </c>
      <c r="T152" s="3">
        <f>+IFERROR(PRODUCTOS[[#This Row],[CANTIDAD RECIBIDA]]/PRODUCTOS[[#This Row],[CANT X MODULO]],"")</f>
        <v>44.761904761904752</v>
      </c>
      <c r="U152" s="3">
        <f>+SUMIFS(DETALLE_GD_1[VALOR TOTAL POR ITEM GD],DETALLE_GD_1[CODIGO],PRODUCTOS[[#This Row],[CODIGO]])</f>
        <v>4877286</v>
      </c>
      <c r="V152" s="3">
        <f>+IFERROR(PRODUCTOS[[#This Row],[PRECIO DE COMPRA]]/PRODUCTOS[[#This Row],[CANT. COMPRADA]],"")</f>
        <v>51886.021276595748</v>
      </c>
      <c r="W152" s="3">
        <f>+IFERROR(PRODUCTOS[[#This Row],[PRECIO COMPRA UNITARIO]]*PRODUCTOS[[#This Row],[PPTO FALTANTE]],"")</f>
        <v>71831007.855319172</v>
      </c>
      <c r="X152" s="7">
        <f>+IFERROR(PRODUCTOS[[#This Row],[PROYECCION COMPRA]]/PRODUCTOS[[#This Row],[PPTO TOTAL]]-1,"")</f>
        <v>-8.1878472333178021E-2</v>
      </c>
      <c r="Y152" s="3">
        <f>+IFERROR((PRODUCTOS[[#This Row],[CANT X MODULO]]*704)-PRODUCTOS[[#This Row],[CANT. COMPRADA]],"")</f>
        <v>1384.4000000000003</v>
      </c>
      <c r="Z152" s="17">
        <f>+IFERROR(PRODUCTOS[[#This Row],[CANT. COMPRADA]]/PRODUCTOS[[#This Row],[PPTO FALTANTE]],"")</f>
        <v>6.7899451025715096E-2</v>
      </c>
      <c r="AA152" s="3">
        <f>+IFERROR(PRODUCTOS[[#This Row],[PROYECCION COMPRA]]-(PRODUCTOS[[#This Row],[PPTO FALTANTE]]*PRODUCTOS[[#This Row],[PPTO]]),"")</f>
        <v>-1431440.1446808428</v>
      </c>
      <c r="AB152" s="3">
        <f>+_xlfn.XLOOKUP(PRODUCTOS[[#This Row],[CODIGO]],DETALLE_GD_1[CODIGO],DETALLE_GD_1[VALOR PPTO],"",0)</f>
        <v>51873</v>
      </c>
      <c r="AC152" s="3">
        <f>+AB152-PRODUCTOS[[#This Row],[PPTO_ACTUALIZADO]]</f>
        <v>0</v>
      </c>
    </row>
    <row r="153" spans="1:29" x14ac:dyDescent="0.25">
      <c r="A153">
        <v>2508987</v>
      </c>
      <c r="B153" t="s">
        <v>298</v>
      </c>
      <c r="C153" t="s">
        <v>598</v>
      </c>
      <c r="D153" t="s">
        <v>242</v>
      </c>
      <c r="E153" t="s">
        <v>399</v>
      </c>
      <c r="F153" s="2">
        <v>145847</v>
      </c>
      <c r="G153" s="6" t="s">
        <v>90</v>
      </c>
      <c r="H153" s="2">
        <v>145847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0.52500000000000002</v>
      </c>
      <c r="M153" s="2">
        <f>+IFERROR(PRODUCTOS[[#This Row],[PPTO]]*PRODUCTOS[[#This Row],[CANT X MODULO]],"")</f>
        <v>76569.675000000003</v>
      </c>
      <c r="N153" s="2">
        <f>+IFERROR(PRODUCTOS[[#This Row],[PPTO X MODULO]]*32,"")</f>
        <v>2450229.6</v>
      </c>
      <c r="O153" s="2">
        <f>+IFERROR(PRODUCTOS[[#This Row],[PPTO X TORRE]]*22,"")</f>
        <v>53905051.200000003</v>
      </c>
      <c r="P153" s="3">
        <f>+IFERROR(PRODUCTOS[[#This Row],[CANT X MODULO]]*702,"")</f>
        <v>368.55</v>
      </c>
      <c r="Q153" s="3">
        <f>+SUMIFS(DETALLE_GD_1[CANTIDAD SOLICITADA],DETALLE_GD_1[CODIGO],PRODUCTOS[[#This Row],[CODIGO]])</f>
        <v>22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22</v>
      </c>
      <c r="T153" s="3">
        <f>+IFERROR(PRODUCTOS[[#This Row],[CANTIDAD RECIBIDA]]/PRODUCTOS[[#This Row],[CANT X MODULO]],"")</f>
        <v>41.904761904761905</v>
      </c>
      <c r="U153" s="3">
        <f>+SUMIFS(DETALLE_GD_1[VALOR TOTAL POR ITEM GD],DETALLE_GD_1[CODIGO],PRODUCTOS[[#This Row],[CODIGO]])</f>
        <v>3142325</v>
      </c>
      <c r="V153" s="3">
        <f>+IFERROR(PRODUCTOS[[#This Row],[PRECIO DE COMPRA]]/PRODUCTOS[[#This Row],[CANT. COMPRADA]],"")</f>
        <v>142832.95454545456</v>
      </c>
      <c r="W153" s="3">
        <f>+IFERROR(PRODUCTOS[[#This Row],[PRECIO COMPRA UNITARIO]]*PRODUCTOS[[#This Row],[PPTO FALTANTE]],"")</f>
        <v>49648735.000000007</v>
      </c>
      <c r="X153" s="7">
        <f>+IFERROR(PRODUCTOS[[#This Row],[PROYECCION COMPRA]]/PRODUCTOS[[#This Row],[PPTO TOTAL]]-1,"")</f>
        <v>-7.8959505746652447E-2</v>
      </c>
      <c r="Y153" s="3">
        <f>+IFERROR((PRODUCTOS[[#This Row],[CANT X MODULO]]*704)-PRODUCTOS[[#This Row],[CANT. COMPRADA]],"")</f>
        <v>347.6</v>
      </c>
      <c r="Z153" s="17">
        <f>+IFERROR(PRODUCTOS[[#This Row],[CANT. COMPRADA]]/PRODUCTOS[[#This Row],[PPTO FALTANTE]],"")</f>
        <v>6.3291139240506319E-2</v>
      </c>
      <c r="AA153" s="3">
        <f>+IFERROR(PRODUCTOS[[#This Row],[PROYECCION COMPRA]]-(PRODUCTOS[[#This Row],[PPTO FALTANTE]]*PRODUCTOS[[#This Row],[PPTO]]),"")</f>
        <v>-1047682.1999999955</v>
      </c>
      <c r="AB153" s="3">
        <f>+_xlfn.XLOOKUP(PRODUCTOS[[#This Row],[CODIGO]],DETALLE_GD_1[CODIGO],DETALLE_GD_1[VALOR PPTO],"",0)</f>
        <v>145847</v>
      </c>
      <c r="AC153" s="3">
        <f>+AB153-PRODUCTOS[[#This Row],[PPTO_ACTUALIZADO]]</f>
        <v>0</v>
      </c>
    </row>
    <row r="154" spans="1:29" x14ac:dyDescent="0.25">
      <c r="A154">
        <v>5316509</v>
      </c>
      <c r="B154" t="s">
        <v>56</v>
      </c>
      <c r="C154" t="s">
        <v>565</v>
      </c>
      <c r="D154" t="s">
        <v>256</v>
      </c>
      <c r="E154" t="s">
        <v>396</v>
      </c>
      <c r="F154" s="2">
        <v>15433.333333</v>
      </c>
      <c r="G154" s="6" t="s">
        <v>31</v>
      </c>
      <c r="H154" s="2">
        <v>15433.333333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8102.4999998250005</v>
      </c>
      <c r="N154" s="2">
        <f>+IFERROR(PRODUCTOS[[#This Row],[PPTO X MODULO]]*32,"")</f>
        <v>259279.99999440002</v>
      </c>
      <c r="O154" s="2">
        <f>+IFERROR(PRODUCTOS[[#This Row],[PPTO X TORRE]]*22,"")</f>
        <v>5704159.9998768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21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21</v>
      </c>
      <c r="T154" s="3">
        <f>+IFERROR(PRODUCTOS[[#This Row],[CANTIDAD RECIBIDA]]/PRODUCTOS[[#This Row],[CANT X MODULO]],"")</f>
        <v>40</v>
      </c>
      <c r="U154" s="3">
        <f>+SUMIFS(DETALLE_GD_1[VALOR TOTAL POR ITEM GD],DETALLE_GD_1[CODIGO],PRODUCTOS[[#This Row],[CODIGO]])</f>
        <v>306520</v>
      </c>
      <c r="V154" s="3">
        <f>+IFERROR(PRODUCTOS[[#This Row],[PRECIO DE COMPRA]]/PRODUCTOS[[#This Row],[CANT. COMPRADA]],"")</f>
        <v>14596.190476190477</v>
      </c>
      <c r="W154" s="3">
        <f>+IFERROR(PRODUCTOS[[#This Row],[PRECIO COMPRA UNITARIO]]*PRODUCTOS[[#This Row],[PPTO FALTANTE]],"")</f>
        <v>5088232.0000000009</v>
      </c>
      <c r="X154" s="7">
        <f>+IFERROR(PRODUCTOS[[#This Row],[PROYECCION COMPRA]]/PRODUCTOS[[#This Row],[PPTO TOTAL]]-1,"")</f>
        <v>-0.10797873830504434</v>
      </c>
      <c r="Y154" s="3">
        <f>+IFERROR((PRODUCTOS[[#This Row],[CANT X MODULO]]*704)-PRODUCTOS[[#This Row],[CANT. COMPRADA]],"")</f>
        <v>348.6</v>
      </c>
      <c r="Z154" s="17">
        <f>+IFERROR(PRODUCTOS[[#This Row],[CANT. COMPRADA]]/PRODUCTOS[[#This Row],[PPTO FALTANTE]],"")</f>
        <v>6.0240963855421679E-2</v>
      </c>
      <c r="AA154" s="3">
        <f>+IFERROR(PRODUCTOS[[#This Row],[PROYECCION COMPRA]]-(PRODUCTOS[[#This Row],[PPTO FALTANTE]]*PRODUCTOS[[#This Row],[PPTO]]),"")</f>
        <v>-291827.99988379981</v>
      </c>
      <c r="AB154" s="3">
        <f>+_xlfn.XLOOKUP(PRODUCTOS[[#This Row],[CODIGO]],DETALLE_GD_1[CODIGO],DETALLE_GD_1[VALOR PPTO],"",0)</f>
        <v>15433.3333</v>
      </c>
      <c r="AC154" s="3">
        <f>+AB154-PRODUCTOS[[#This Row],[PPTO_ACTUALIZADO]]</f>
        <v>-3.3000000257743523E-5</v>
      </c>
    </row>
    <row r="155" spans="1:29" x14ac:dyDescent="0.25">
      <c r="A155">
        <v>1405039</v>
      </c>
      <c r="B155" t="s">
        <v>307</v>
      </c>
      <c r="C155" t="s">
        <v>626</v>
      </c>
      <c r="D155" t="s">
        <v>242</v>
      </c>
      <c r="E155" t="s">
        <v>399</v>
      </c>
      <c r="F155" s="2">
        <v>17998</v>
      </c>
      <c r="G155" s="6" t="s">
        <v>31</v>
      </c>
      <c r="H155" s="2">
        <v>7596</v>
      </c>
      <c r="I155" t="b">
        <v>0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1.5750000000000002</v>
      </c>
      <c r="M155" s="2">
        <f>+IFERROR(PRODUCTOS[[#This Row],[PPTO]]*PRODUCTOS[[#This Row],[CANT X MODULO]],"")</f>
        <v>28346.850000000002</v>
      </c>
      <c r="N155" s="2">
        <f>+IFERROR(PRODUCTOS[[#This Row],[PPTO X MODULO]]*32,"")</f>
        <v>907099.20000000007</v>
      </c>
      <c r="O155" s="2">
        <f>+IFERROR(PRODUCTOS[[#This Row],[PPTO X TORRE]]*22,"")</f>
        <v>19956182.400000002</v>
      </c>
      <c r="P155" s="3">
        <f>+IFERROR(PRODUCTOS[[#This Row],[CANT X MODULO]]*702,"")</f>
        <v>1105.6500000000001</v>
      </c>
      <c r="Q155" s="3">
        <f>+SUMIFS(DETALLE_GD_1[CANTIDAD SOLICITADA],DETALLE_GD_1[CODIGO],PRODUCTOS[[#This Row],[CODIGO]])</f>
        <v>61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61</v>
      </c>
      <c r="T155" s="3">
        <f>+IFERROR(PRODUCTOS[[#This Row],[CANTIDAD RECIBIDA]]/PRODUCTOS[[#This Row],[CANT X MODULO]],"")</f>
        <v>38.730158730158728</v>
      </c>
      <c r="U155" s="3">
        <f>+SUMIFS(DETALLE_GD_1[VALOR TOTAL POR ITEM GD],DETALLE_GD_1[CODIGO],PRODUCTOS[[#This Row],[CODIGO]])</f>
        <v>465268</v>
      </c>
      <c r="V155" s="3">
        <f>+IFERROR(PRODUCTOS[[#This Row],[PRECIO DE COMPRA]]/PRODUCTOS[[#This Row],[CANT. COMPRADA]],"")</f>
        <v>7627.3442622950815</v>
      </c>
      <c r="W155" s="3">
        <f>+IFERROR(PRODUCTOS[[#This Row],[PRECIO COMPRA UNITARIO]]*PRODUCTOS[[#This Row],[PPTO FALTANTE]],"")</f>
        <v>7991931.3180327881</v>
      </c>
      <c r="X155" s="7">
        <f>+IFERROR(PRODUCTOS[[#This Row],[PROYECCION COMPRA]]/PRODUCTOS[[#This Row],[PPTO TOTAL]]-1,"")</f>
        <v>-0.59952604371701934</v>
      </c>
      <c r="Y155" s="3">
        <f>+IFERROR((PRODUCTOS[[#This Row],[CANT X MODULO]]*704)-PRODUCTOS[[#This Row],[CANT. COMPRADA]],"")</f>
        <v>1047.8000000000002</v>
      </c>
      <c r="Z155" s="17">
        <f>+IFERROR(PRODUCTOS[[#This Row],[CANT. COMPRADA]]/PRODUCTOS[[#This Row],[PPTO FALTANTE]],"")</f>
        <v>5.8217217026150021E-2</v>
      </c>
      <c r="AA155" s="3">
        <f>+IFERROR(PRODUCTOS[[#This Row],[PROYECCION COMPRA]]-(PRODUCTOS[[#This Row],[PPTO FALTANTE]]*PRODUCTOS[[#This Row],[PPTO]]),"")</f>
        <v>-10866373.081967214</v>
      </c>
      <c r="AB155" s="3">
        <f>+_xlfn.XLOOKUP(PRODUCTOS[[#This Row],[CODIGO]],DETALLE_GD_1[CODIGO],DETALLE_GD_1[VALOR PPTO],"",0)</f>
        <v>7596</v>
      </c>
      <c r="AC155" s="3">
        <f>+AB155-PRODUCTOS[[#This Row],[PPTO_ACTUALIZADO]]</f>
        <v>0</v>
      </c>
    </row>
    <row r="156" spans="1:29" x14ac:dyDescent="0.25">
      <c r="A156">
        <v>412249</v>
      </c>
      <c r="B156" t="s">
        <v>33</v>
      </c>
      <c r="C156">
        <v>0</v>
      </c>
      <c r="D156" t="s">
        <v>240</v>
      </c>
      <c r="E156" t="s">
        <v>390</v>
      </c>
      <c r="F156" s="2">
        <v>1719.7190700000001</v>
      </c>
      <c r="G156" s="6" t="s">
        <v>348</v>
      </c>
      <c r="H156" s="2">
        <v>1719.7190700000001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22.05</v>
      </c>
      <c r="M156" s="2">
        <f>+IFERROR(PRODUCTOS[[#This Row],[PPTO]]*PRODUCTOS[[#This Row],[CANT X MODULO]],"")</f>
        <v>37919.805493500004</v>
      </c>
      <c r="N156" s="2">
        <f>+IFERROR(PRODUCTOS[[#This Row],[PPTO X MODULO]]*32,"")</f>
        <v>1213433.7757920001</v>
      </c>
      <c r="O156" s="2">
        <f>+IFERROR(PRODUCTOS[[#This Row],[PPTO X TORRE]]*22,"")</f>
        <v>26695543.067424003</v>
      </c>
      <c r="P156" s="3">
        <f>+IFERROR(PRODUCTOS[[#This Row],[CANT X MODULO]]*702,"")</f>
        <v>15479.1</v>
      </c>
      <c r="Q156" s="3">
        <f>+SUMIFS(DETALLE_GD_1[CANTIDAD SOLICITADA],DETALLE_GD_1[CODIGO],PRODUCTOS[[#This Row],[CODIGO]])</f>
        <v>772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772</v>
      </c>
      <c r="T156" s="3">
        <f>+IFERROR(PRODUCTOS[[#This Row],[CANTIDAD RECIBIDA]]/PRODUCTOS[[#This Row],[CANT X MODULO]],"")</f>
        <v>35.011337868480723</v>
      </c>
      <c r="U156" s="3">
        <f>+SUMIFS(DETALLE_GD_1[VALOR TOTAL POR ITEM GD],DETALLE_GD_1[CODIGO],PRODUCTOS[[#This Row],[CODIGO]])</f>
        <v>1327730</v>
      </c>
      <c r="V156" s="3">
        <f>+IFERROR(PRODUCTOS[[#This Row],[PRECIO DE COMPRA]]/PRODUCTOS[[#This Row],[CANT. COMPRADA]],"")</f>
        <v>1719.8575129533679</v>
      </c>
      <c r="W156" s="3">
        <f>+IFERROR(PRODUCTOS[[#This Row],[PRECIO COMPRA UNITARIO]]*PRODUCTOS[[#This Row],[PPTO FALTANTE]],"")</f>
        <v>25369962.14507772</v>
      </c>
      <c r="X156" s="7">
        <f>+IFERROR(PRODUCTOS[[#This Row],[PROYECCION COMPRA]]/PRODUCTOS[[#This Row],[PPTO TOTAL]]-1,"")</f>
        <v>-4.9655514368009301E-2</v>
      </c>
      <c r="Y156" s="3">
        <f>+IFERROR((PRODUCTOS[[#This Row],[CANT X MODULO]]*704)-PRODUCTOS[[#This Row],[CANT. COMPRADA]],"")</f>
        <v>14751.2</v>
      </c>
      <c r="Z156" s="17">
        <f>+IFERROR(PRODUCTOS[[#This Row],[CANT. COMPRADA]]/PRODUCTOS[[#This Row],[PPTO FALTANTE]],"")</f>
        <v>5.2334725310483214E-2</v>
      </c>
      <c r="AA156" s="3">
        <f>+IFERROR(PRODUCTOS[[#This Row],[PROYECCION COMPRA]]-(PRODUCTOS[[#This Row],[PPTO FALTANTE]]*PRODUCTOS[[#This Row],[PPTO]]),"")</f>
        <v>2042.1996937170625</v>
      </c>
      <c r="AB156" s="3">
        <f>+_xlfn.XLOOKUP(PRODUCTOS[[#This Row],[CODIGO]],DETALLE_GD_1[CODIGO],DETALLE_GD_1[VALOR PPTO],"",0)</f>
        <v>1719.7191</v>
      </c>
      <c r="AC156" s="3">
        <f>+AB156-PRODUCTOS[[#This Row],[PPTO_ACTUALIZADO]]</f>
        <v>2.9999999924257281E-5</v>
      </c>
    </row>
    <row r="157" spans="1:29" x14ac:dyDescent="0.25">
      <c r="A157">
        <v>1802164</v>
      </c>
      <c r="B157" t="s">
        <v>299</v>
      </c>
      <c r="C157">
        <v>0</v>
      </c>
      <c r="D157" t="s">
        <v>242</v>
      </c>
      <c r="E157">
        <v>0</v>
      </c>
      <c r="F157" s="2">
        <v>138041</v>
      </c>
      <c r="G157" s="6" t="s">
        <v>31</v>
      </c>
      <c r="H157" s="2">
        <v>138041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72471.525000000009</v>
      </c>
      <c r="N157" s="2">
        <f>+IFERROR(PRODUCTOS[[#This Row],[PPTO X MODULO]]*32,"")</f>
        <v>2319088.8000000003</v>
      </c>
      <c r="O157" s="2">
        <f>+IFERROR(PRODUCTOS[[#This Row],[PPTO X TORRE]]*22,"")</f>
        <v>51019953.600000009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17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17</v>
      </c>
      <c r="T157" s="3">
        <f>+IFERROR(PRODUCTOS[[#This Row],[CANTIDAD RECIBIDA]]/PRODUCTOS[[#This Row],[CANT X MODULO]],"")</f>
        <v>32.38095238095238</v>
      </c>
      <c r="U157" s="3">
        <f>+SUMIFS(DETALLE_GD_1[VALOR TOTAL POR ITEM GD],DETALLE_GD_1[CODIGO],PRODUCTOS[[#This Row],[CODIGO]])</f>
        <v>2346697</v>
      </c>
      <c r="V157" s="3">
        <f>+IFERROR(PRODUCTOS[[#This Row],[PRECIO DE COMPRA]]/PRODUCTOS[[#This Row],[CANT. COMPRADA]],"")</f>
        <v>138041</v>
      </c>
      <c r="W157" s="3">
        <f>+IFERROR(PRODUCTOS[[#This Row],[PRECIO COMPRA UNITARIO]]*PRODUCTOS[[#This Row],[PPTO FALTANTE]],"")</f>
        <v>48673256.600000001</v>
      </c>
      <c r="X157" s="7">
        <f>+IFERROR(PRODUCTOS[[#This Row],[PROYECCION COMPRA]]/PRODUCTOS[[#This Row],[PPTO TOTAL]]-1,"")</f>
        <v>-4.5995670995671145E-2</v>
      </c>
      <c r="Y157" s="3">
        <f>+IFERROR((PRODUCTOS[[#This Row],[CANT X MODULO]]*704)-PRODUCTOS[[#This Row],[CANT. COMPRADA]],"")</f>
        <v>352.6</v>
      </c>
      <c r="Z157" s="17">
        <f>+IFERROR(PRODUCTOS[[#This Row],[CANT. COMPRADA]]/PRODUCTOS[[#This Row],[PPTO FALTANTE]],"")</f>
        <v>4.821327283040272E-2</v>
      </c>
      <c r="AA157" s="3">
        <f>+IFERROR(PRODUCTOS[[#This Row],[PROYECCION COMPRA]]-(PRODUCTOS[[#This Row],[PPTO FALTANTE]]*PRODUCTOS[[#This Row],[PPTO]]),"")</f>
        <v>0</v>
      </c>
      <c r="AB157" s="3">
        <f>+_xlfn.XLOOKUP(PRODUCTOS[[#This Row],[CODIGO]],DETALLE_GD_1[CODIGO],DETALLE_GD_1[VALOR PPTO],"",0)</f>
        <v>138041</v>
      </c>
      <c r="AC157" s="3">
        <f>+AB157-PRODUCTOS[[#This Row],[PPTO_ACTUALIZADO]]</f>
        <v>0</v>
      </c>
    </row>
    <row r="158" spans="1:29" x14ac:dyDescent="0.25">
      <c r="A158">
        <v>2508169</v>
      </c>
      <c r="B158" t="s">
        <v>300</v>
      </c>
      <c r="C158">
        <v>0</v>
      </c>
      <c r="D158" t="s">
        <v>242</v>
      </c>
      <c r="E158">
        <v>0</v>
      </c>
      <c r="F158" s="2">
        <v>13952</v>
      </c>
      <c r="G158" s="6" t="s">
        <v>31</v>
      </c>
      <c r="H158" s="2">
        <v>13952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7324.8</v>
      </c>
      <c r="N158" s="2">
        <f>+IFERROR(PRODUCTOS[[#This Row],[PPTO X MODULO]]*32,"")</f>
        <v>234393.60000000001</v>
      </c>
      <c r="O158" s="2">
        <f>+IFERROR(PRODUCTOS[[#This Row],[PPTO X TORRE]]*22,"")</f>
        <v>5156659.2000000002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17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17</v>
      </c>
      <c r="T158" s="3">
        <f>+IFERROR(PRODUCTOS[[#This Row],[CANTIDAD RECIBIDA]]/PRODUCTOS[[#This Row],[CANT X MODULO]],"")</f>
        <v>32.38095238095238</v>
      </c>
      <c r="U158" s="3">
        <f>+SUMIFS(DETALLE_GD_1[VALOR TOTAL POR ITEM GD],DETALLE_GD_1[CODIGO],PRODUCTOS[[#This Row],[CODIGO]])</f>
        <v>237184</v>
      </c>
      <c r="V158" s="3">
        <f>+IFERROR(PRODUCTOS[[#This Row],[PRECIO DE COMPRA]]/PRODUCTOS[[#This Row],[CANT. COMPRADA]],"")</f>
        <v>13952</v>
      </c>
      <c r="W158" s="3">
        <f>+IFERROR(PRODUCTOS[[#This Row],[PRECIO COMPRA UNITARIO]]*PRODUCTOS[[#This Row],[PPTO FALTANTE]],"")</f>
        <v>4919475.2</v>
      </c>
      <c r="X158" s="7">
        <f>+IFERROR(PRODUCTOS[[#This Row],[PROYECCION COMPRA]]/PRODUCTOS[[#This Row],[PPTO TOTAL]]-1,"")</f>
        <v>-4.5995670995671034E-2</v>
      </c>
      <c r="Y158" s="3">
        <f>+IFERROR((PRODUCTOS[[#This Row],[CANT X MODULO]]*704)-PRODUCTOS[[#This Row],[CANT. COMPRADA]],"")</f>
        <v>352.6</v>
      </c>
      <c r="Z158" s="17">
        <f>+IFERROR(PRODUCTOS[[#This Row],[CANT. COMPRADA]]/PRODUCTOS[[#This Row],[PPTO FALTANTE]],"")</f>
        <v>4.821327283040272E-2</v>
      </c>
      <c r="AA158" s="3">
        <f>+IFERROR(PRODUCTOS[[#This Row],[PROYECCION COMPRA]]-(PRODUCTOS[[#This Row],[PPTO FALTANTE]]*PRODUCTOS[[#This Row],[PPTO]]),"")</f>
        <v>0</v>
      </c>
      <c r="AB158" s="3">
        <f>+_xlfn.XLOOKUP(PRODUCTOS[[#This Row],[CODIGO]],DETALLE_GD_1[CODIGO],DETALLE_GD_1[VALOR PPTO],"",0)</f>
        <v>13952</v>
      </c>
      <c r="AC158" s="3">
        <f>+AB158-PRODUCTOS[[#This Row],[PPTO_ACTUALIZADO]]</f>
        <v>0</v>
      </c>
    </row>
    <row r="159" spans="1:29" x14ac:dyDescent="0.25">
      <c r="A159">
        <v>404793</v>
      </c>
      <c r="B159" t="s">
        <v>474</v>
      </c>
      <c r="C159" t="s">
        <v>633</v>
      </c>
      <c r="D159" t="s">
        <v>348</v>
      </c>
      <c r="E159" t="s">
        <v>348</v>
      </c>
      <c r="G159" s="6" t="s">
        <v>348</v>
      </c>
      <c r="H159" s="2">
        <v>3400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0</v>
      </c>
      <c r="N159" s="2">
        <f>+IFERROR(PRODUCTOS[[#This Row],[PPTO X MODULO]]*32,"")</f>
        <v>0</v>
      </c>
      <c r="O159" s="2">
        <f>+IFERROR(PRODUCTOS[[#This Row],[PPTO X TORRE]]*22,"")</f>
        <v>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17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17</v>
      </c>
      <c r="T159" s="3">
        <f>+IFERROR(PRODUCTOS[[#This Row],[CANTIDAD RECIBIDA]]/PRODUCTOS[[#This Row],[CANT X MODULO]],"")</f>
        <v>32.38095238095238</v>
      </c>
      <c r="U159" s="3">
        <f>+SUMIFS(DETALLE_GD_1[VALOR TOTAL POR ITEM GD],DETALLE_GD_1[CODIGO],PRODUCTOS[[#This Row],[CODIGO]])</f>
        <v>57800</v>
      </c>
      <c r="V159" s="3">
        <f>+IFERROR(PRODUCTOS[[#This Row],[PRECIO DE COMPRA]]/PRODUCTOS[[#This Row],[CANT. COMPRADA]],"")</f>
        <v>3400</v>
      </c>
      <c r="W159" s="3">
        <f>+IFERROR(PRODUCTOS[[#This Row],[PRECIO COMPRA UNITARIO]]*PRODUCTOS[[#This Row],[PPTO FALTANTE]],"")</f>
        <v>1198840</v>
      </c>
      <c r="X159" s="7" t="str">
        <f>+IFERROR(PRODUCTOS[[#This Row],[PROYECCION COMPRA]]/PRODUCTOS[[#This Row],[PPTO TOTAL]]-1,"")</f>
        <v/>
      </c>
      <c r="Y159" s="3">
        <f>+IFERROR((PRODUCTOS[[#This Row],[CANT X MODULO]]*704)-PRODUCTOS[[#This Row],[CANT. COMPRADA]],"")</f>
        <v>352.6</v>
      </c>
      <c r="Z159" s="17">
        <f>+IFERROR(PRODUCTOS[[#This Row],[CANT. COMPRADA]]/PRODUCTOS[[#This Row],[PPTO FALTANTE]],"")</f>
        <v>4.821327283040272E-2</v>
      </c>
      <c r="AA159" s="3">
        <f>+IFERROR(PRODUCTOS[[#This Row],[PROYECCION COMPRA]]-(PRODUCTOS[[#This Row],[PPTO FALTANTE]]*PRODUCTOS[[#This Row],[PPTO]]),"")</f>
        <v>1198840</v>
      </c>
      <c r="AB159" s="3">
        <f>+_xlfn.XLOOKUP(PRODUCTOS[[#This Row],[CODIGO]],DETALLE_GD_1[CODIGO],DETALLE_GD_1[VALOR PPTO],"",0)</f>
        <v>13713.2695</v>
      </c>
      <c r="AC159" s="3">
        <f>+AB159-PRODUCTOS[[#This Row],[PPTO_ACTUALIZADO]]</f>
        <v>10313.2695</v>
      </c>
    </row>
    <row r="160" spans="1:29" x14ac:dyDescent="0.25">
      <c r="A160">
        <v>410083</v>
      </c>
      <c r="B160" t="s">
        <v>492</v>
      </c>
      <c r="C160" t="s">
        <v>644</v>
      </c>
      <c r="D160" t="s">
        <v>348</v>
      </c>
      <c r="E160" t="s">
        <v>348</v>
      </c>
      <c r="F160" s="2">
        <v>5167.95</v>
      </c>
      <c r="G160" s="6" t="s">
        <v>348</v>
      </c>
      <c r="H160" s="2">
        <v>5168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1.05</v>
      </c>
      <c r="M160" s="2">
        <f>+IFERROR(PRODUCTOS[[#This Row],[PPTO]]*PRODUCTOS[[#This Row],[CANT X MODULO]],"")</f>
        <v>5426.3474999999999</v>
      </c>
      <c r="N160" s="2">
        <f>+IFERROR(PRODUCTOS[[#This Row],[PPTO X MODULO]]*32,"")</f>
        <v>173643.12</v>
      </c>
      <c r="O160" s="2">
        <f>+IFERROR(PRODUCTOS[[#This Row],[PPTO X TORRE]]*22,"")</f>
        <v>3820148.6399999997</v>
      </c>
      <c r="P160" s="3">
        <f>+IFERROR(PRODUCTOS[[#This Row],[CANT X MODULO]]*702,"")</f>
        <v>737.1</v>
      </c>
      <c r="Q160" s="3">
        <f>+SUMIFS(DETALLE_GD_1[CANTIDAD SOLICITADA],DETALLE_GD_1[CODIGO],PRODUCTOS[[#This Row],[CODIGO]])</f>
        <v>32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32</v>
      </c>
      <c r="T160" s="3">
        <f>+IFERROR(PRODUCTOS[[#This Row],[CANTIDAD RECIBIDA]]/PRODUCTOS[[#This Row],[CANT X MODULO]],"")</f>
        <v>30.476190476190474</v>
      </c>
      <c r="U160" s="3">
        <f>+SUMIFS(DETALLE_GD_1[VALOR TOTAL POR ITEM GD],DETALLE_GD_1[CODIGO],PRODUCTOS[[#This Row],[CODIGO]])</f>
        <v>157741</v>
      </c>
      <c r="V160" s="3">
        <f>+IFERROR(PRODUCTOS[[#This Row],[PRECIO DE COMPRA]]/PRODUCTOS[[#This Row],[CANT. COMPRADA]],"")</f>
        <v>4929.40625</v>
      </c>
      <c r="W160" s="3">
        <f>+IFERROR(PRODUCTOS[[#This Row],[PRECIO COMPRA UNITARIO]]*PRODUCTOS[[#This Row],[PPTO FALTANTE]],"")</f>
        <v>3486076.1</v>
      </c>
      <c r="X160" s="7">
        <f>+IFERROR(PRODUCTOS[[#This Row],[PROYECCION COMPRA]]/PRODUCTOS[[#This Row],[PPTO TOTAL]]-1,"")</f>
        <v>-8.745014173061072E-2</v>
      </c>
      <c r="Y160" s="3">
        <f>+IFERROR((PRODUCTOS[[#This Row],[CANT X MODULO]]*704)-PRODUCTOS[[#This Row],[CANT. COMPRADA]],"")</f>
        <v>707.2</v>
      </c>
      <c r="Z160" s="17">
        <f>+IFERROR(PRODUCTOS[[#This Row],[CANT. COMPRADA]]/PRODUCTOS[[#This Row],[PPTO FALTANTE]],"")</f>
        <v>4.5248868778280542E-2</v>
      </c>
      <c r="AA160" s="3">
        <f>+IFERROR(PRODUCTOS[[#This Row],[PROYECCION COMPRA]]-(PRODUCTOS[[#This Row],[PPTO FALTANTE]]*PRODUCTOS[[#This Row],[PPTO]]),"")</f>
        <v>-168698.14000000013</v>
      </c>
      <c r="AB160" s="3">
        <f>+_xlfn.XLOOKUP(PRODUCTOS[[#This Row],[CODIGO]],DETALLE_GD_1[CODIGO],DETALLE_GD_1[VALOR PPTO],"",0)</f>
        <v>5168</v>
      </c>
      <c r="AC160" s="3">
        <f>+AB160-PRODUCTOS[[#This Row],[PPTO_ACTUALIZADO]]</f>
        <v>0</v>
      </c>
    </row>
    <row r="161" spans="1:29" x14ac:dyDescent="0.25">
      <c r="A161">
        <v>302044</v>
      </c>
      <c r="B161" t="s">
        <v>245</v>
      </c>
      <c r="C161" t="s">
        <v>527</v>
      </c>
      <c r="D161" t="s">
        <v>240</v>
      </c>
      <c r="E161" t="s">
        <v>394</v>
      </c>
      <c r="F161" s="2">
        <v>13725.962534</v>
      </c>
      <c r="G161" s="6" t="s">
        <v>20</v>
      </c>
      <c r="H161" s="2">
        <v>13725.962534</v>
      </c>
      <c r="I161" t="b">
        <v>1</v>
      </c>
      <c r="J161" t="str">
        <f>+_xlfn.XLOOKUP(PRODUCTOS[[#This Row],[CODIGO]],P_CRITICOS[CODIGO],P_CRITICOS[DESC CORTA],"",0)</f>
        <v>PINO 2X8X4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35.174999999999997</v>
      </c>
      <c r="M161" s="2">
        <f>+IFERROR(PRODUCTOS[[#This Row],[PPTO]]*PRODUCTOS[[#This Row],[CANT X MODULO]],"")</f>
        <v>482810.73213344999</v>
      </c>
      <c r="N161" s="2">
        <f>+IFERROR(PRODUCTOS[[#This Row],[PPTO X MODULO]]*32,"")</f>
        <v>15449943.4282704</v>
      </c>
      <c r="O161" s="2">
        <f>+IFERROR(PRODUCTOS[[#This Row],[PPTO X TORRE]]*22,"")</f>
        <v>339898755.42194879</v>
      </c>
      <c r="P161" s="3">
        <f>+IFERROR(PRODUCTOS[[#This Row],[CANT X MODULO]]*702,"")</f>
        <v>24692.85</v>
      </c>
      <c r="Q161" s="3">
        <f>+SUMIFS(DETALLE_GD_1[CANTIDAD SOLICITADA],DETALLE_GD_1[CODIGO],PRODUCTOS[[#This Row],[CODIGO]])</f>
        <v>1004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1004</v>
      </c>
      <c r="T161" s="3">
        <f>+IFERROR(PRODUCTOS[[#This Row],[CANTIDAD RECIBIDA]]/PRODUCTOS[[#This Row],[CANT X MODULO]],"")</f>
        <v>28.54299928926795</v>
      </c>
      <c r="U161" s="3">
        <f>+SUMIFS(DETALLE_GD_1[VALOR TOTAL POR ITEM GD],DETALLE_GD_1[CODIGO],PRODUCTOS[[#This Row],[CODIGO]])</f>
        <v>13839790</v>
      </c>
      <c r="V161" s="3">
        <f>+IFERROR(PRODUCTOS[[#This Row],[PRECIO DE COMPRA]]/PRODUCTOS[[#This Row],[CANT. COMPRADA]],"")</f>
        <v>13784.651394422312</v>
      </c>
      <c r="W161" s="3">
        <f>+IFERROR(PRODUCTOS[[#This Row],[PRECIO COMPRA UNITARIO]]*PRODUCTOS[[#This Row],[PPTO FALTANTE]],"")</f>
        <v>327512289.41035855</v>
      </c>
      <c r="X161" s="7">
        <f>+IFERROR(PRODUCTOS[[#This Row],[PROYECCION COMPRA]]/PRODUCTOS[[#This Row],[PPTO TOTAL]]-1,"")</f>
        <v>-3.6441633910114568E-2</v>
      </c>
      <c r="Y161" s="3">
        <f>+IFERROR((PRODUCTOS[[#This Row],[CANT X MODULO]]*704)-PRODUCTOS[[#This Row],[CANT. COMPRADA]],"")</f>
        <v>23759.199999999997</v>
      </c>
      <c r="Z161" s="17">
        <f>+IFERROR(PRODUCTOS[[#This Row],[CANT. COMPRADA]]/PRODUCTOS[[#This Row],[PPTO FALTANTE]],"")</f>
        <v>4.2257315061113174E-2</v>
      </c>
      <c r="AA161" s="3">
        <f>+IFERROR(PRODUCTOS[[#This Row],[PROYECCION COMPRA]]-(PRODUCTOS[[#This Row],[PPTO FALTANTE]]*PRODUCTOS[[#This Row],[PPTO]]),"")</f>
        <v>1394400.3725457788</v>
      </c>
      <c r="AB161" s="3">
        <f>+_xlfn.XLOOKUP(PRODUCTOS[[#This Row],[CODIGO]],DETALLE_GD_1[CODIGO],DETALLE_GD_1[VALOR PPTO],"",0)</f>
        <v>13725.9625</v>
      </c>
      <c r="AC161" s="3">
        <f>+AB161-PRODUCTOS[[#This Row],[PPTO_ACTUALIZADO]]</f>
        <v>-3.4000000596279278E-5</v>
      </c>
    </row>
    <row r="162" spans="1:29" x14ac:dyDescent="0.25">
      <c r="A162">
        <v>704023</v>
      </c>
      <c r="B162" t="s">
        <v>324</v>
      </c>
      <c r="C162" t="s">
        <v>625</v>
      </c>
      <c r="D162" t="s">
        <v>240</v>
      </c>
      <c r="E162" t="s">
        <v>393</v>
      </c>
      <c r="F162" s="2">
        <v>324</v>
      </c>
      <c r="G162" s="6" t="s">
        <v>31</v>
      </c>
      <c r="H162" s="2">
        <v>324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23.625</v>
      </c>
      <c r="M162" s="2">
        <f>+IFERROR(PRODUCTOS[[#This Row],[PPTO]]*PRODUCTOS[[#This Row],[CANT X MODULO]],"")</f>
        <v>7654.5</v>
      </c>
      <c r="N162" s="2">
        <f>+IFERROR(PRODUCTOS[[#This Row],[PPTO X MODULO]]*32,"")</f>
        <v>244944</v>
      </c>
      <c r="O162" s="2">
        <f>+IFERROR(PRODUCTOS[[#This Row],[PPTO X TORRE]]*22,"")</f>
        <v>5388768</v>
      </c>
      <c r="P162" s="3">
        <f>+IFERROR(PRODUCTOS[[#This Row],[CANT X MODULO]]*702,"")</f>
        <v>16584.75</v>
      </c>
      <c r="Q162" s="3">
        <f>+SUMIFS(DETALLE_GD_1[CANTIDAD SOLICITADA],DETALLE_GD_1[CODIGO],PRODUCTOS[[#This Row],[CODIGO]])</f>
        <v>640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640</v>
      </c>
      <c r="T162" s="3">
        <f>+IFERROR(PRODUCTOS[[#This Row],[CANTIDAD RECIBIDA]]/PRODUCTOS[[#This Row],[CANT X MODULO]],"")</f>
        <v>27.089947089947088</v>
      </c>
      <c r="U162" s="3">
        <f>+SUMIFS(DETALLE_GD_1[VALOR TOTAL POR ITEM GD],DETALLE_GD_1[CODIGO],PRODUCTOS[[#This Row],[CODIGO]])</f>
        <v>207360</v>
      </c>
      <c r="V162" s="3">
        <f>+IFERROR(PRODUCTOS[[#This Row],[PRECIO DE COMPRA]]/PRODUCTOS[[#This Row],[CANT. COMPRADA]],"")</f>
        <v>324</v>
      </c>
      <c r="W162" s="3">
        <f>+IFERROR(PRODUCTOS[[#This Row],[PRECIO COMPRA UNITARIO]]*PRODUCTOS[[#This Row],[PPTO FALTANTE]],"")</f>
        <v>5181408</v>
      </c>
      <c r="X162" s="7">
        <f>+IFERROR(PRODUCTOS[[#This Row],[PROYECCION COMPRA]]/PRODUCTOS[[#This Row],[PPTO TOTAL]]-1,"")</f>
        <v>-3.8480038480038448E-2</v>
      </c>
      <c r="Y162" s="3">
        <f>+IFERROR((PRODUCTOS[[#This Row],[CANT X MODULO]]*704)-PRODUCTOS[[#This Row],[CANT. COMPRADA]],"")</f>
        <v>15992</v>
      </c>
      <c r="Z162" s="17">
        <f>+IFERROR(PRODUCTOS[[#This Row],[CANT. COMPRADA]]/PRODUCTOS[[#This Row],[PPTO FALTANTE]],"")</f>
        <v>4.00200100050025E-2</v>
      </c>
      <c r="AA162" s="3">
        <f>+IFERROR(PRODUCTOS[[#This Row],[PROYECCION COMPRA]]-(PRODUCTOS[[#This Row],[PPTO FALTANTE]]*PRODUCTOS[[#This Row],[PPTO]]),"")</f>
        <v>0</v>
      </c>
      <c r="AB162" s="3">
        <f>+_xlfn.XLOOKUP(PRODUCTOS[[#This Row],[CODIGO]],DETALLE_GD_1[CODIGO],DETALLE_GD_1[VALOR PPTO],"",0)</f>
        <v>324</v>
      </c>
      <c r="AC162" s="3">
        <f>+AB162-PRODUCTOS[[#This Row],[PPTO_ACTUALIZADO]]</f>
        <v>0</v>
      </c>
    </row>
    <row r="163" spans="1:29" x14ac:dyDescent="0.25">
      <c r="A163">
        <v>602257</v>
      </c>
      <c r="B163" t="s">
        <v>487</v>
      </c>
      <c r="C163" t="s">
        <v>641</v>
      </c>
      <c r="D163" t="s">
        <v>348</v>
      </c>
      <c r="E163" t="s">
        <v>348</v>
      </c>
      <c r="G163" s="6" t="s">
        <v>348</v>
      </c>
      <c r="H163" s="2">
        <v>118000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0.18637500000000001</v>
      </c>
      <c r="M163" s="2">
        <f>+IFERROR(PRODUCTOS[[#This Row],[PPTO]]*PRODUCTOS[[#This Row],[CANT X MODULO]],"")</f>
        <v>0</v>
      </c>
      <c r="N163" s="2">
        <f>+IFERROR(PRODUCTOS[[#This Row],[PPTO X MODULO]]*32,"")</f>
        <v>0</v>
      </c>
      <c r="O163" s="2">
        <f>+IFERROR(PRODUCTOS[[#This Row],[PPTO X TORRE]]*22,"")</f>
        <v>0</v>
      </c>
      <c r="P163" s="3">
        <f>+IFERROR(PRODUCTOS[[#This Row],[CANT X MODULO]]*702,"")</f>
        <v>130.83525</v>
      </c>
      <c r="Q163" s="3">
        <f>+SUMIFS(DETALLE_GD_1[CANTIDAD SOLICITADA],DETALLE_GD_1[CODIGO],PRODUCTOS[[#This Row],[CODIGO]])</f>
        <v>4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</v>
      </c>
      <c r="T163" s="3">
        <f>+IFERROR(PRODUCTOS[[#This Row],[CANTIDAD RECIBIDA]]/PRODUCTOS[[#This Row],[CANT X MODULO]],"")</f>
        <v>21.462105969148222</v>
      </c>
      <c r="U163" s="3">
        <f>+SUMIFS(DETALLE_GD_1[VALOR TOTAL POR ITEM GD],DETALLE_GD_1[CODIGO],PRODUCTOS[[#This Row],[CODIGO]])</f>
        <v>472000</v>
      </c>
      <c r="V163" s="3">
        <f>+IFERROR(PRODUCTOS[[#This Row],[PRECIO DE COMPRA]]/PRODUCTOS[[#This Row],[CANT. COMPRADA]],"")</f>
        <v>118000</v>
      </c>
      <c r="W163" s="3">
        <f>+IFERROR(PRODUCTOS[[#This Row],[PRECIO COMPRA UNITARIO]]*PRODUCTOS[[#This Row],[PPTO FALTANTE]],"")</f>
        <v>15010544</v>
      </c>
      <c r="X163" s="7" t="str">
        <f>+IFERROR(PRODUCTOS[[#This Row],[PROYECCION COMPRA]]/PRODUCTOS[[#This Row],[PPTO TOTAL]]-1,"")</f>
        <v/>
      </c>
      <c r="Y163" s="3">
        <f>+IFERROR((PRODUCTOS[[#This Row],[CANT X MODULO]]*704)-PRODUCTOS[[#This Row],[CANT. COMPRADA]],"")</f>
        <v>127.208</v>
      </c>
      <c r="Z163" s="17">
        <f>+IFERROR(PRODUCTOS[[#This Row],[CANT. COMPRADA]]/PRODUCTOS[[#This Row],[PPTO FALTANTE]],"")</f>
        <v>3.1444563235016668E-2</v>
      </c>
      <c r="AA163" s="3">
        <f>+IFERROR(PRODUCTOS[[#This Row],[PROYECCION COMPRA]]-(PRODUCTOS[[#This Row],[PPTO FALTANTE]]*PRODUCTOS[[#This Row],[PPTO]]),"")</f>
        <v>15010544</v>
      </c>
      <c r="AB163" s="3">
        <f>+_xlfn.XLOOKUP(PRODUCTOS[[#This Row],[CODIGO]],DETALLE_GD_1[CODIGO],DETALLE_GD_1[VALOR PPTO],"",0)</f>
        <v>118000</v>
      </c>
      <c r="AC163" s="3">
        <f>+AB163-PRODUCTOS[[#This Row],[PPTO_ACTUALIZADO]]</f>
        <v>0</v>
      </c>
    </row>
    <row r="164" spans="1:29" x14ac:dyDescent="0.25">
      <c r="A164">
        <v>106022</v>
      </c>
      <c r="B164" t="s">
        <v>243</v>
      </c>
      <c r="C164">
        <v>0</v>
      </c>
      <c r="D164" t="s">
        <v>240</v>
      </c>
      <c r="E164" t="s">
        <v>395</v>
      </c>
      <c r="F164" s="2">
        <v>3800.6910990000001</v>
      </c>
      <c r="G164" s="6" t="s">
        <v>31</v>
      </c>
      <c r="H164" s="2">
        <v>3800.6910990000006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6.8249999999999984</v>
      </c>
      <c r="M164" s="2">
        <f>+IFERROR(PRODUCTOS[[#This Row],[PPTO]]*PRODUCTOS[[#This Row],[CANT X MODULO]],"")</f>
        <v>25939.716750674994</v>
      </c>
      <c r="N164" s="2">
        <f>+IFERROR(PRODUCTOS[[#This Row],[PPTO X MODULO]]*32,"")</f>
        <v>830070.9360215998</v>
      </c>
      <c r="O164" s="2">
        <f>+IFERROR(PRODUCTOS[[#This Row],[PPTO X TORRE]]*22,"")</f>
        <v>18261560.592475194</v>
      </c>
      <c r="P164" s="3">
        <f>+IFERROR(PRODUCTOS[[#This Row],[CANT X MODULO]]*702,"")</f>
        <v>4791.1499999999987</v>
      </c>
      <c r="Q164" s="3">
        <f>+SUMIFS(DETALLE_GD_1[CANTIDAD SOLICITADA],DETALLE_GD_1[CODIGO],PRODUCTOS[[#This Row],[CODIGO]])</f>
        <v>130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130</v>
      </c>
      <c r="T164" s="3">
        <f>+IFERROR(PRODUCTOS[[#This Row],[CANTIDAD RECIBIDA]]/PRODUCTOS[[#This Row],[CANT X MODULO]],"")</f>
        <v>19.047619047619051</v>
      </c>
      <c r="U164" s="3">
        <f>+SUMIFS(DETALLE_GD_1[VALOR TOTAL POR ITEM GD],DETALLE_GD_1[CODIGO],PRODUCTOS[[#This Row],[CODIGO]])</f>
        <v>494024</v>
      </c>
      <c r="V164" s="3">
        <f>+IFERROR(PRODUCTOS[[#This Row],[PRECIO DE COMPRA]]/PRODUCTOS[[#This Row],[CANT. COMPRADA]],"")</f>
        <v>3800.1846153846154</v>
      </c>
      <c r="W164" s="3">
        <f>+IFERROR(PRODUCTOS[[#This Row],[PRECIO COMPRA UNITARIO]]*PRODUCTOS[[#This Row],[PPTO FALTANTE]],"")</f>
        <v>17765103.039999999</v>
      </c>
      <c r="X164" s="7">
        <f>+IFERROR(PRODUCTOS[[#This Row],[PROYECCION COMPRA]]/PRODUCTOS[[#This Row],[PPTO TOTAL]]-1,"")</f>
        <v>-2.7185932437765681E-2</v>
      </c>
      <c r="Y164" s="3">
        <f>+IFERROR((PRODUCTOS[[#This Row],[CANT X MODULO]]*704)-PRODUCTOS[[#This Row],[CANT. COMPRADA]],"")</f>
        <v>4674.7999999999993</v>
      </c>
      <c r="Z164" s="17">
        <f>+IFERROR(PRODUCTOS[[#This Row],[CANT. COMPRADA]]/PRODUCTOS[[#This Row],[PPTO FALTANTE]],"")</f>
        <v>2.7808676307007792E-2</v>
      </c>
      <c r="AA164" s="3">
        <f>+IFERROR(PRODUCTOS[[#This Row],[PROYECCION COMPRA]]-(PRODUCTOS[[#This Row],[PPTO FALTANTE]]*PRODUCTOS[[#This Row],[PPTO]]),"")</f>
        <v>-2367.7096051983535</v>
      </c>
      <c r="AB164" s="3">
        <f>+_xlfn.XLOOKUP(PRODUCTOS[[#This Row],[CODIGO]],DETALLE_GD_1[CODIGO],DETALLE_GD_1[VALOR PPTO],"",0)</f>
        <v>3800.6911</v>
      </c>
      <c r="AC164" s="3">
        <f>+AB164-PRODUCTOS[[#This Row],[PPTO_ACTUALIZADO]]</f>
        <v>9.999994290410541E-7</v>
      </c>
    </row>
    <row r="165" spans="1:29" x14ac:dyDescent="0.25">
      <c r="A165" t="s">
        <v>82</v>
      </c>
      <c r="B165" t="s">
        <v>83</v>
      </c>
      <c r="C165" t="s">
        <v>524</v>
      </c>
      <c r="D165" t="s">
        <v>240</v>
      </c>
      <c r="E165" t="s">
        <v>390</v>
      </c>
      <c r="F165" s="2">
        <v>36939.818182000003</v>
      </c>
      <c r="G165" s="6" t="s">
        <v>36</v>
      </c>
      <c r="H165" s="2">
        <v>36939.818181999981</v>
      </c>
      <c r="I165" t="b">
        <v>1</v>
      </c>
      <c r="J165" t="str">
        <f>+_xlfn.XLOOKUP(PRODUCTOS[[#This Row],[CODIGO]],P_CRITICOS[CODIGO],P_CRITICOS[DESC CORTA],"",0)</f>
        <v>CLAVO R20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3.4539749999999994</v>
      </c>
      <c r="M165" s="2">
        <f>+IFERROR(PRODUCTOS[[#This Row],[PPTO]]*PRODUCTOS[[#This Row],[CANT X MODULO]],"")</f>
        <v>127589.20850517343</v>
      </c>
      <c r="N165" s="2">
        <f>+IFERROR(PRODUCTOS[[#This Row],[PPTO X MODULO]]*32,"")</f>
        <v>4082854.6721655498</v>
      </c>
      <c r="O165" s="2">
        <f>+IFERROR(PRODUCTOS[[#This Row],[PPTO X TORRE]]*22,"")</f>
        <v>89822802.787642092</v>
      </c>
      <c r="P165" s="3">
        <f>+IFERROR(PRODUCTOS[[#This Row],[CANT X MODULO]]*702,"")</f>
        <v>2424.6904499999996</v>
      </c>
      <c r="Q165" s="3">
        <f>+SUMIFS(DETALLE_GD_1[CANTIDAD SOLICITADA],DETALLE_GD_1[CODIGO],PRODUCTOS[[#This Row],[CODIGO]])</f>
        <v>56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56</v>
      </c>
      <c r="T165" s="3">
        <f>+IFERROR(PRODUCTOS[[#This Row],[CANTIDAD RECIBIDA]]/PRODUCTOS[[#This Row],[CANT X MODULO]],"")</f>
        <v>16.213203627704313</v>
      </c>
      <c r="U165" s="3">
        <f>+SUMIFS(DETALLE_GD_1[VALOR TOTAL POR ITEM GD],DETALLE_GD_1[CODIGO],PRODUCTOS[[#This Row],[CODIGO]])</f>
        <v>2059387</v>
      </c>
      <c r="V165" s="3">
        <f>+IFERROR(PRODUCTOS[[#This Row],[PRECIO DE COMPRA]]/PRODUCTOS[[#This Row],[CANT. COMPRADA]],"")</f>
        <v>36774.767857142855</v>
      </c>
      <c r="W165" s="3">
        <f>+IFERROR(PRODUCTOS[[#This Row],[PRECIO COMPRA UNITARIO]]*PRODUCTOS[[#This Row],[PPTO FALTANTE]],"")</f>
        <v>87362079.681799978</v>
      </c>
      <c r="X165" s="7">
        <f>+IFERROR(PRODUCTOS[[#This Row],[PROYECCION COMPRA]]/PRODUCTOS[[#This Row],[PPTO TOTAL]]-1,"")</f>
        <v>-2.7395305306378903E-2</v>
      </c>
      <c r="Y165" s="3">
        <f>+IFERROR((PRODUCTOS[[#This Row],[CANT X MODULO]]*704)-PRODUCTOS[[#This Row],[CANT. COMPRADA]],"")</f>
        <v>2375.5983999999994</v>
      </c>
      <c r="Z165" s="17">
        <f>+IFERROR(PRODUCTOS[[#This Row],[CANT. COMPRADA]]/PRODUCTOS[[#This Row],[PPTO FALTANTE]],"")</f>
        <v>2.3573007962962095E-2</v>
      </c>
      <c r="AA165" s="3">
        <f>+IFERROR(PRODUCTOS[[#This Row],[PROYECCION COMPRA]]-(PRODUCTOS[[#This Row],[PPTO FALTANTE]]*PRODUCTOS[[#This Row],[PPTO]]),"")</f>
        <v>-392093.28765010834</v>
      </c>
      <c r="AB165" s="3">
        <f>+_xlfn.XLOOKUP(PRODUCTOS[[#This Row],[CODIGO]],DETALLE_GD_1[CODIGO],DETALLE_GD_1[VALOR PPTO],"",0)</f>
        <v>36939.818200000002</v>
      </c>
      <c r="AC165" s="3">
        <f>+AB165-PRODUCTOS[[#This Row],[PPTO_ACTUALIZADO]]</f>
        <v>1.8000020645558834E-5</v>
      </c>
    </row>
    <row r="166" spans="1:29" x14ac:dyDescent="0.25">
      <c r="A166">
        <v>410078</v>
      </c>
      <c r="B166" t="s">
        <v>250</v>
      </c>
      <c r="C166">
        <v>0</v>
      </c>
      <c r="D166" t="s">
        <v>240</v>
      </c>
      <c r="E166" t="s">
        <v>390</v>
      </c>
      <c r="F166" s="2">
        <v>470.20120200000002</v>
      </c>
      <c r="G166" s="6" t="s">
        <v>31</v>
      </c>
      <c r="H166" s="2">
        <v>470.20120200000002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8.4</v>
      </c>
      <c r="M166" s="2">
        <f>+IFERROR(PRODUCTOS[[#This Row],[PPTO]]*PRODUCTOS[[#This Row],[CANT X MODULO]],"")</f>
        <v>3949.6900968000004</v>
      </c>
      <c r="N166" s="2">
        <f>+IFERROR(PRODUCTOS[[#This Row],[PPTO X MODULO]]*32,"")</f>
        <v>126390.08309760001</v>
      </c>
      <c r="O166" s="2">
        <f>+IFERROR(PRODUCTOS[[#This Row],[PPTO X TORRE]]*22,"")</f>
        <v>2780581.8281472004</v>
      </c>
      <c r="P166" s="3">
        <f>+IFERROR(PRODUCTOS[[#This Row],[CANT X MODULO]]*702,"")</f>
        <v>5896.8</v>
      </c>
      <c r="Q166" s="3">
        <f>+SUMIFS(DETALLE_GD_1[CANTIDAD SOLICITADA],DETALLE_GD_1[CODIGO],PRODUCTOS[[#This Row],[CODIGO]])</f>
        <v>100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100</v>
      </c>
      <c r="T166" s="3">
        <f>+IFERROR(PRODUCTOS[[#This Row],[CANTIDAD RECIBIDA]]/PRODUCTOS[[#This Row],[CANT X MODULO]],"")</f>
        <v>11.904761904761905</v>
      </c>
      <c r="U166" s="3">
        <f>+SUMIFS(DETALLE_GD_1[VALOR TOTAL POR ITEM GD],DETALLE_GD_1[CODIGO],PRODUCTOS[[#This Row],[CODIGO]])</f>
        <v>47020</v>
      </c>
      <c r="V166" s="3">
        <f>+IFERROR(PRODUCTOS[[#This Row],[PRECIO DE COMPRA]]/PRODUCTOS[[#This Row],[CANT. COMPRADA]],"")</f>
        <v>470.2</v>
      </c>
      <c r="W166" s="3">
        <f>+IFERROR(PRODUCTOS[[#This Row],[PRECIO COMPRA UNITARIO]]*PRODUCTOS[[#This Row],[PPTO FALTANTE]],"")</f>
        <v>2733554.72</v>
      </c>
      <c r="X166" s="7">
        <f>+IFERROR(PRODUCTOS[[#This Row],[PROYECCION COMPRA]]/PRODUCTOS[[#This Row],[PPTO TOTAL]]-1,"")</f>
        <v>-1.6912686284271672E-2</v>
      </c>
      <c r="Y166" s="3">
        <f>+IFERROR((PRODUCTOS[[#This Row],[CANT X MODULO]]*704)-PRODUCTOS[[#This Row],[CANT. COMPRADA]],"")</f>
        <v>5813.6</v>
      </c>
      <c r="Z166" s="17">
        <f>+IFERROR(PRODUCTOS[[#This Row],[CANT. COMPRADA]]/PRODUCTOS[[#This Row],[PPTO FALTANTE]],"")</f>
        <v>1.7201045823586072E-2</v>
      </c>
      <c r="AA166" s="3">
        <f>+IFERROR(PRODUCTOS[[#This Row],[PROYECCION COMPRA]]-(PRODUCTOS[[#This Row],[PPTO FALTANTE]]*PRODUCTOS[[#This Row],[PPTO]]),"")</f>
        <v>-6.9879471999593079</v>
      </c>
      <c r="AB166" s="3">
        <f>+_xlfn.XLOOKUP(PRODUCTOS[[#This Row],[CODIGO]],DETALLE_GD_1[CODIGO],DETALLE_GD_1[VALOR PPTO],"",0)</f>
        <v>470.20119999999997</v>
      </c>
      <c r="AC166" s="3">
        <f>+AB166-PRODUCTOS[[#This Row],[PPTO_ACTUALIZADO]]</f>
        <v>-2.0000000517939043E-6</v>
      </c>
    </row>
    <row r="167" spans="1:29" x14ac:dyDescent="0.25">
      <c r="A167">
        <v>2508985</v>
      </c>
      <c r="B167" t="s">
        <v>297</v>
      </c>
      <c r="C167" t="s">
        <v>597</v>
      </c>
      <c r="D167" t="s">
        <v>242</v>
      </c>
      <c r="E167" t="s">
        <v>399</v>
      </c>
      <c r="F167" s="2">
        <v>102622</v>
      </c>
      <c r="G167" s="6" t="s">
        <v>90</v>
      </c>
      <c r="H167" s="2">
        <v>102622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53876.55</v>
      </c>
      <c r="N167" s="2">
        <f>+IFERROR(PRODUCTOS[[#This Row],[PPTO X MODULO]]*32,"")</f>
        <v>1724049.6</v>
      </c>
      <c r="O167" s="2">
        <f>+IFERROR(PRODUCTOS[[#This Row],[PPTO X TORRE]]*22,"")</f>
        <v>37929091.200000003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5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5</v>
      </c>
      <c r="T167" s="3">
        <f>+IFERROR(PRODUCTOS[[#This Row],[CANTIDAD RECIBIDA]]/PRODUCTOS[[#This Row],[CANT X MODULO]],"")</f>
        <v>9.5238095238095237</v>
      </c>
      <c r="U167" s="3">
        <f>+SUMIFS(DETALLE_GD_1[VALOR TOTAL POR ITEM GD],DETALLE_GD_1[CODIGO],PRODUCTOS[[#This Row],[CODIGO]])</f>
        <v>513110</v>
      </c>
      <c r="V167" s="3">
        <f>+IFERROR(PRODUCTOS[[#This Row],[PRECIO DE COMPRA]]/PRODUCTOS[[#This Row],[CANT. COMPRADA]],"")</f>
        <v>102622</v>
      </c>
      <c r="W167" s="3">
        <f>+IFERROR(PRODUCTOS[[#This Row],[PRECIO COMPRA UNITARIO]]*PRODUCTOS[[#This Row],[PPTO FALTANTE]],"")</f>
        <v>37415981.200000003</v>
      </c>
      <c r="X167" s="7">
        <f>+IFERROR(PRODUCTOS[[#This Row],[PROYECCION COMPRA]]/PRODUCTOS[[#This Row],[PPTO TOTAL]]-1,"")</f>
        <v>-1.35281385281385E-2</v>
      </c>
      <c r="Y167" s="3">
        <f>+IFERROR((PRODUCTOS[[#This Row],[CANT X MODULO]]*704)-PRODUCTOS[[#This Row],[CANT. COMPRADA]],"")</f>
        <v>364.6</v>
      </c>
      <c r="Z167" s="17">
        <f>+IFERROR(PRODUCTOS[[#This Row],[CANT. COMPRADA]]/PRODUCTOS[[#This Row],[PPTO FALTANTE]],"")</f>
        <v>1.3713658804168952E-2</v>
      </c>
      <c r="AA167" s="3">
        <f>+IFERROR(PRODUCTOS[[#This Row],[PROYECCION COMPRA]]-(PRODUCTOS[[#This Row],[PPTO FALTANTE]]*PRODUCTOS[[#This Row],[PPTO]]),"")</f>
        <v>0</v>
      </c>
      <c r="AB167" s="3">
        <f>+_xlfn.XLOOKUP(PRODUCTOS[[#This Row],[CODIGO]],DETALLE_GD_1[CODIGO],DETALLE_GD_1[VALOR PPTO],"",0)</f>
        <v>102622</v>
      </c>
      <c r="AC167" s="3">
        <f>+AB167-PRODUCTOS[[#This Row],[PPTO_ACTUALIZADO]]</f>
        <v>0</v>
      </c>
    </row>
    <row r="168" spans="1:29" x14ac:dyDescent="0.25">
      <c r="A168">
        <v>1802177</v>
      </c>
      <c r="B168" t="s">
        <v>268</v>
      </c>
      <c r="C168" t="s">
        <v>604</v>
      </c>
      <c r="D168" t="s">
        <v>256</v>
      </c>
      <c r="E168" t="s">
        <v>397</v>
      </c>
      <c r="F168" s="2">
        <v>1471.135135</v>
      </c>
      <c r="G168" s="6" t="s">
        <v>31</v>
      </c>
      <c r="H168" s="2">
        <v>1471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772.34594587499998</v>
      </c>
      <c r="N168" s="2">
        <f>+IFERROR(PRODUCTOS[[#This Row],[PPTO X MODULO]]*32,"")</f>
        <v>24715.070267999999</v>
      </c>
      <c r="O168" s="2">
        <f>+IFERROR(PRODUCTOS[[#This Row],[PPTO X TORRE]]*22,"")</f>
        <v>543731.545896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4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</v>
      </c>
      <c r="T168" s="3">
        <f>+IFERROR(PRODUCTOS[[#This Row],[CANTIDAD RECIBIDA]]/PRODUCTOS[[#This Row],[CANT X MODULO]],"")</f>
        <v>7.6190476190476186</v>
      </c>
      <c r="U168" s="3">
        <f>+SUMIFS(DETALLE_GD_1[VALOR TOTAL POR ITEM GD],DETALLE_GD_1[CODIGO],PRODUCTOS[[#This Row],[CODIGO]])</f>
        <v>5884</v>
      </c>
      <c r="V168" s="3">
        <f>+IFERROR(PRODUCTOS[[#This Row],[PRECIO DE COMPRA]]/PRODUCTOS[[#This Row],[CANT. COMPRADA]],"")</f>
        <v>1471</v>
      </c>
      <c r="W168" s="3">
        <f>+IFERROR(PRODUCTOS[[#This Row],[PRECIO COMPRA UNITARIO]]*PRODUCTOS[[#This Row],[PPTO FALTANTE]],"")</f>
        <v>537797.6</v>
      </c>
      <c r="X168" s="7">
        <f>+IFERROR(PRODUCTOS[[#This Row],[PROYECCION COMPRA]]/PRODUCTOS[[#This Row],[PPTO TOTAL]]-1,"")</f>
        <v>-1.0913374331117054E-2</v>
      </c>
      <c r="Y168" s="3">
        <f>+IFERROR((PRODUCTOS[[#This Row],[CANT X MODULO]]*704)-PRODUCTOS[[#This Row],[CANT. COMPRADA]],"")</f>
        <v>365.6</v>
      </c>
      <c r="Z168" s="17">
        <f>+IFERROR(PRODUCTOS[[#This Row],[CANT. COMPRADA]]/PRODUCTOS[[#This Row],[PPTO FALTANTE]],"")</f>
        <v>1.0940919037199124E-2</v>
      </c>
      <c r="AA168" s="3">
        <f>+IFERROR(PRODUCTOS[[#This Row],[PROYECCION COMPRA]]-(PRODUCTOS[[#This Row],[PPTO FALTANTE]]*PRODUCTOS[[#This Row],[PPTO]]),"")</f>
        <v>-49.405356000061147</v>
      </c>
      <c r="AB168" s="3">
        <f>+_xlfn.XLOOKUP(PRODUCTOS[[#This Row],[CODIGO]],DETALLE_GD_1[CODIGO],DETALLE_GD_1[VALOR PPTO],"",0)</f>
        <v>1471</v>
      </c>
      <c r="AC168" s="3">
        <f>+AB168-PRODUCTOS[[#This Row],[PPTO_ACTUALIZADO]]</f>
        <v>0</v>
      </c>
    </row>
    <row r="169" spans="1:29" x14ac:dyDescent="0.25">
      <c r="A169">
        <v>407717</v>
      </c>
      <c r="B169" t="s">
        <v>355</v>
      </c>
      <c r="C169">
        <v>0</v>
      </c>
      <c r="D169" t="s">
        <v>240</v>
      </c>
      <c r="E169" t="s">
        <v>390</v>
      </c>
      <c r="F169" s="2">
        <v>181</v>
      </c>
      <c r="G169" s="6" t="s">
        <v>348</v>
      </c>
      <c r="H169" s="2">
        <v>181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18.375</v>
      </c>
      <c r="M169" s="2">
        <f>+IFERROR(PRODUCTOS[[#This Row],[PPTO]]*PRODUCTOS[[#This Row],[CANT X MODULO]],"")</f>
        <v>3325.875</v>
      </c>
      <c r="N169" s="2">
        <f>+IFERROR(PRODUCTOS[[#This Row],[PPTO X MODULO]]*32,"")</f>
        <v>106428</v>
      </c>
      <c r="O169" s="2">
        <f>+IFERROR(PRODUCTOS[[#This Row],[PPTO X TORRE]]*22,"")</f>
        <v>2341416</v>
      </c>
      <c r="P169" s="3">
        <f>+IFERROR(PRODUCTOS[[#This Row],[CANT X MODULO]]*702,"")</f>
        <v>12899.25</v>
      </c>
      <c r="Q169" s="3">
        <f>+SUMIFS(DETALLE_GD_1[CANTIDAD SOLICITADA],DETALLE_GD_1[CODIGO],PRODUCTOS[[#This Row],[CODIGO]])</f>
        <v>128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128</v>
      </c>
      <c r="T169" s="3">
        <f>+IFERROR(PRODUCTOS[[#This Row],[CANTIDAD RECIBIDA]]/PRODUCTOS[[#This Row],[CANT X MODULO]],"")</f>
        <v>6.9659863945578229</v>
      </c>
      <c r="U169" s="3">
        <f>+SUMIFS(DETALLE_GD_1[VALOR TOTAL POR ITEM GD],DETALLE_GD_1[CODIGO],PRODUCTOS[[#This Row],[CODIGO]])</f>
        <v>22809</v>
      </c>
      <c r="V169" s="3">
        <f>+IFERROR(PRODUCTOS[[#This Row],[PRECIO DE COMPRA]]/PRODUCTOS[[#This Row],[CANT. COMPRADA]],"")</f>
        <v>178.1953125</v>
      </c>
      <c r="W169" s="3">
        <f>+IFERROR(PRODUCTOS[[#This Row],[PRECIO COMPRA UNITARIO]]*PRODUCTOS[[#This Row],[PPTO FALTANTE]],"")</f>
        <v>2282325.5625</v>
      </c>
      <c r="X169" s="7">
        <f>+IFERROR(PRODUCTOS[[#This Row],[PROYECCION COMPRA]]/PRODUCTOS[[#This Row],[PPTO TOTAL]]-1,"")</f>
        <v>-2.52370520659293E-2</v>
      </c>
      <c r="Y169" s="3">
        <f>+IFERROR((PRODUCTOS[[#This Row],[CANT X MODULO]]*704)-PRODUCTOS[[#This Row],[CANT. COMPRADA]],"")</f>
        <v>12808</v>
      </c>
      <c r="Z169" s="17">
        <f>+IFERROR(PRODUCTOS[[#This Row],[CANT. COMPRADA]]/PRODUCTOS[[#This Row],[PPTO FALTANTE]],"")</f>
        <v>9.9937539038101181E-3</v>
      </c>
      <c r="AA169" s="3">
        <f>+IFERROR(PRODUCTOS[[#This Row],[PROYECCION COMPRA]]-(PRODUCTOS[[#This Row],[PPTO FALTANTE]]*PRODUCTOS[[#This Row],[PPTO]]),"")</f>
        <v>-35922.4375</v>
      </c>
      <c r="AB169" s="3">
        <f>+_xlfn.XLOOKUP(PRODUCTOS[[#This Row],[CODIGO]],DETALLE_GD_1[CODIGO],DETALLE_GD_1[VALOR PPTO],"",0)</f>
        <v>181</v>
      </c>
      <c r="AC169" s="3">
        <f>+AB169-PRODUCTOS[[#This Row],[PPTO_ACTUALIZADO]]</f>
        <v>0</v>
      </c>
    </row>
    <row r="170" spans="1:29" x14ac:dyDescent="0.25">
      <c r="A170" t="s">
        <v>45</v>
      </c>
      <c r="B170" t="s">
        <v>352</v>
      </c>
      <c r="C170" t="s">
        <v>558</v>
      </c>
      <c r="D170">
        <v>0</v>
      </c>
      <c r="E170">
        <v>0</v>
      </c>
      <c r="F170" s="2">
        <v>24029.782609000002</v>
      </c>
      <c r="G170" s="6" t="s">
        <v>47</v>
      </c>
      <c r="H170" s="2">
        <v>24029.782609000009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0.315</v>
      </c>
      <c r="M170" s="2">
        <f>+IFERROR(PRODUCTOS[[#This Row],[PPTO]]*PRODUCTOS[[#This Row],[CANT X MODULO]],"")</f>
        <v>7569.381521835001</v>
      </c>
      <c r="N170" s="2">
        <f>+IFERROR(PRODUCTOS[[#This Row],[PPTO X MODULO]]*32,"")</f>
        <v>242220.20869872003</v>
      </c>
      <c r="O170" s="2">
        <f>+IFERROR(PRODUCTOS[[#This Row],[PPTO X TORRE]]*22,"")</f>
        <v>5328844.5913718408</v>
      </c>
      <c r="P170" s="3">
        <f>+IFERROR(PRODUCTOS[[#This Row],[CANT X MODULO]]*702,"")</f>
        <v>221.13</v>
      </c>
      <c r="Q170" s="3">
        <f>+SUMIFS(DETALLE_GD_1[CANTIDAD SOLICITADA],DETALLE_GD_1[CODIGO],PRODUCTOS[[#This Row],[CODIGO]])</f>
        <v>5</v>
      </c>
      <c r="R170" s="3">
        <f>+SUMIFS(DETALLE_GD_1[DEVOLUCIÓN],DETALLE_GD_1[CODIGO],PRODUCTOS[[#This Row],[CODIGO]])</f>
        <v>4</v>
      </c>
      <c r="S170" s="3">
        <f>+PRODUCTOS[[#This Row],[CANT. COMPRADA]]-PRODUCTOS[[#This Row],[DEVOLUCIONES]]</f>
        <v>1</v>
      </c>
      <c r="T170" s="3">
        <f>+IFERROR(PRODUCTOS[[#This Row],[CANTIDAD RECIBIDA]]/PRODUCTOS[[#This Row],[CANT X MODULO]],"")</f>
        <v>3.1746031746031744</v>
      </c>
      <c r="U170" s="3">
        <f>+SUMIFS(DETALLE_GD_1[VALOR TOTAL POR ITEM GD],DETALLE_GD_1[CODIGO],PRODUCTOS[[#This Row],[CODIGO]])</f>
        <v>24030</v>
      </c>
      <c r="V170" s="3">
        <f>+IFERROR(PRODUCTOS[[#This Row],[PRECIO DE COMPRA]]/PRODUCTOS[[#This Row],[CANT. COMPRADA]],"")</f>
        <v>4806</v>
      </c>
      <c r="W170" s="3">
        <f>+IFERROR(PRODUCTOS[[#This Row],[PRECIO COMPRA UNITARIO]]*PRODUCTOS[[#This Row],[PPTO FALTANTE]],"")</f>
        <v>1041748.5599999999</v>
      </c>
      <c r="X170" s="7">
        <f>+IFERROR(PRODUCTOS[[#This Row],[PROYECCION COMPRA]]/PRODUCTOS[[#This Row],[PPTO TOTAL]]-1,"")</f>
        <v>-0.80450761095815415</v>
      </c>
      <c r="Y170" s="3">
        <f>+IFERROR((PRODUCTOS[[#This Row],[CANT X MODULO]]*704)-PRODUCTOS[[#This Row],[CANT. COMPRADA]],"")</f>
        <v>216.76</v>
      </c>
      <c r="Z170" s="17">
        <f>+IFERROR(PRODUCTOS[[#This Row],[CANT. COMPRADA]]/PRODUCTOS[[#This Row],[PPTO FALTANTE]],"")</f>
        <v>2.3066986528879868E-2</v>
      </c>
      <c r="AA170" s="3">
        <f>+IFERROR(PRODUCTOS[[#This Row],[PROYECCION COMPRA]]-(PRODUCTOS[[#This Row],[PPTO FALTANTE]]*PRODUCTOS[[#This Row],[PPTO]]),"")</f>
        <v>-4166947.1183268405</v>
      </c>
      <c r="AB170" s="3">
        <f>+_xlfn.XLOOKUP(PRODUCTOS[[#This Row],[CODIGO]],DETALLE_GD_1[CODIGO],DETALLE_GD_1[VALOR PPTO],"",0)</f>
        <v>24029.782599999999</v>
      </c>
      <c r="AC170" s="3">
        <f>+AB170-PRODUCTOS[[#This Row],[PPTO_ACTUALIZADO]]</f>
        <v>-9.000010322779417E-6</v>
      </c>
    </row>
    <row r="171" spans="1:29" x14ac:dyDescent="0.25">
      <c r="A171">
        <v>1902013</v>
      </c>
      <c r="B171" t="s">
        <v>331</v>
      </c>
      <c r="C171">
        <v>0</v>
      </c>
      <c r="D171" t="s">
        <v>240</v>
      </c>
      <c r="E171">
        <v>0</v>
      </c>
      <c r="F171" s="2">
        <v>48058.833333000002</v>
      </c>
      <c r="G171" s="6" t="s">
        <v>47</v>
      </c>
      <c r="H171" s="2">
        <v>651.49999999999977</v>
      </c>
      <c r="I171" t="b">
        <v>0</v>
      </c>
      <c r="J171" t="str">
        <f>+_xlfn.XLOOKUP(PRODUCTOS[[#This Row],[CODIGO]],P_CRITICOS[CODIGO],P_CRITICOS[DESC CORTA],"",0)</f>
        <v>PAPEL KRAFT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130.33466250000004</v>
      </c>
      <c r="M171" s="2">
        <f>+IFERROR(PRODUCTOS[[#This Row],[PPTO]]*PRODUCTOS[[#This Row],[CANT X MODULO]],"")</f>
        <v>6263731.8226003069</v>
      </c>
      <c r="N171" s="2">
        <f>+IFERROR(PRODUCTOS[[#This Row],[PPTO X MODULO]]*32,"")</f>
        <v>200439418.32320982</v>
      </c>
      <c r="O171" s="2">
        <f>+IFERROR(PRODUCTOS[[#This Row],[PPTO X TORRE]]*22,"")</f>
        <v>4409667203.1106157</v>
      </c>
      <c r="P171" s="3">
        <f>+IFERROR(PRODUCTOS[[#This Row],[CANT X MODULO]]*702,"")</f>
        <v>91494.933075000023</v>
      </c>
      <c r="Q171" s="3">
        <f>+SUMIFS(DETALLE_GD_1[CANTIDAD SOLICITADA],DETALLE_GD_1[CODIGO],PRODUCTOS[[#This Row],[CODIGO]])</f>
        <v>333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333</v>
      </c>
      <c r="T171" s="3">
        <f>+IFERROR(PRODUCTOS[[#This Row],[CANTIDAD RECIBIDA]]/PRODUCTOS[[#This Row],[CANT X MODULO]],"")</f>
        <v>2.5549611562465198</v>
      </c>
      <c r="U171" s="3">
        <f>+SUMIFS(DETALLE_GD_1[VALOR TOTAL POR ITEM GD],DETALLE_GD_1[CODIGO],PRODUCTOS[[#This Row],[CODIGO]])</f>
        <v>13290445</v>
      </c>
      <c r="V171" s="3">
        <f>+IFERROR(PRODUCTOS[[#This Row],[PRECIO DE COMPRA]]/PRODUCTOS[[#This Row],[CANT. COMPRADA]],"")</f>
        <v>39911.246246246243</v>
      </c>
      <c r="W171" s="3">
        <f>+IFERROR(PRODUCTOS[[#This Row],[PRECIO COMPRA UNITARIO]]*PRODUCTOS[[#This Row],[PPTO FALTANTE]],"")</f>
        <v>3648789996.8590641</v>
      </c>
      <c r="X171" s="7">
        <f>+IFERROR(PRODUCTOS[[#This Row],[PROYECCION COMPRA]]/PRODUCTOS[[#This Row],[PPTO TOTAL]]-1,"")</f>
        <v>-0.17254753504183318</v>
      </c>
      <c r="Y171" s="3">
        <f>+IFERROR((PRODUCTOS[[#This Row],[CANT X MODULO]]*704)-PRODUCTOS[[#This Row],[CANT. COMPRADA]],"")</f>
        <v>91422.602400000033</v>
      </c>
      <c r="Z171" s="17">
        <f>+IFERROR(PRODUCTOS[[#This Row],[CANT. COMPRADA]]/PRODUCTOS[[#This Row],[PPTO FALTANTE]],"")</f>
        <v>3.6424253002887595E-3</v>
      </c>
      <c r="AA171" s="3">
        <f>+IFERROR(PRODUCTOS[[#This Row],[PROYECCION COMPRA]]-(PRODUCTOS[[#This Row],[PPTO FALTANTE]]*PRODUCTOS[[#This Row],[PPTO]]),"")</f>
        <v>-744873614.75166321</v>
      </c>
      <c r="AB171" s="3">
        <f>+_xlfn.XLOOKUP(PRODUCTOS[[#This Row],[CODIGO]],DETALLE_GD_1[CODIGO],DETALLE_GD_1[VALOR PPTO],"",0)</f>
        <v>29779</v>
      </c>
      <c r="AC171" s="3">
        <f>+AB171-PRODUCTOS[[#This Row],[PPTO_ACTUALIZADO]]</f>
        <v>29127.5</v>
      </c>
    </row>
    <row r="172" spans="1:29" x14ac:dyDescent="0.25">
      <c r="A172">
        <v>601121</v>
      </c>
      <c r="B172" t="s">
        <v>67</v>
      </c>
      <c r="C172" t="s">
        <v>570</v>
      </c>
      <c r="D172" t="s">
        <v>242</v>
      </c>
      <c r="E172" t="s">
        <v>398</v>
      </c>
      <c r="F172" s="2">
        <v>35000</v>
      </c>
      <c r="G172" s="6" t="s">
        <v>68</v>
      </c>
      <c r="H172" s="2">
        <v>35000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0.55125000000000002</v>
      </c>
      <c r="M172" s="2">
        <f>+IFERROR(PRODUCTOS[[#This Row],[PPTO]]*PRODUCTOS[[#This Row],[CANT X MODULO]],"")</f>
        <v>19293.75</v>
      </c>
      <c r="N172" s="2">
        <f>+IFERROR(PRODUCTOS[[#This Row],[PPTO X MODULO]]*32,"")</f>
        <v>617400</v>
      </c>
      <c r="O172" s="2">
        <f>+IFERROR(PRODUCTOS[[#This Row],[PPTO X TORRE]]*22,"")</f>
        <v>13582800</v>
      </c>
      <c r="P172" s="3">
        <f>+IFERROR(PRODUCTOS[[#This Row],[CANT X MODULO]]*702,"")</f>
        <v>386.97750000000002</v>
      </c>
      <c r="Q172" s="3">
        <f>+SUMIFS(DETALLE_GD_1[CANTIDAD SOLICITADA],DETALLE_GD_1[CODIGO],PRODUCTOS[[#This Row],[CODIGO]])</f>
        <v>1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1</v>
      </c>
      <c r="T172" s="3">
        <f>+IFERROR(PRODUCTOS[[#This Row],[CANTIDAD RECIBIDA]]/PRODUCTOS[[#This Row],[CANT X MODULO]],"")</f>
        <v>1.8140589569160996</v>
      </c>
      <c r="U172" s="3">
        <f>+SUMIFS(DETALLE_GD_1[VALOR TOTAL POR ITEM GD],DETALLE_GD_1[CODIGO],PRODUCTOS[[#This Row],[CODIGO]])</f>
        <v>35000</v>
      </c>
      <c r="V172" s="3">
        <f>+IFERROR(PRODUCTOS[[#This Row],[PRECIO DE COMPRA]]/PRODUCTOS[[#This Row],[CANT. COMPRADA]],"")</f>
        <v>35000</v>
      </c>
      <c r="W172" s="3">
        <f>+IFERROR(PRODUCTOS[[#This Row],[PRECIO COMPRA UNITARIO]]*PRODUCTOS[[#This Row],[PPTO FALTANTE]],"")</f>
        <v>13547800.000000002</v>
      </c>
      <c r="X172" s="7">
        <f>+IFERROR(PRODUCTOS[[#This Row],[PROYECCION COMPRA]]/PRODUCTOS[[#This Row],[PPTO TOTAL]]-1,"")</f>
        <v>-2.5767882910738837E-3</v>
      </c>
      <c r="Y172" s="3">
        <f>+IFERROR((PRODUCTOS[[#This Row],[CANT X MODULO]]*704)-PRODUCTOS[[#This Row],[CANT. COMPRADA]],"")</f>
        <v>387.08000000000004</v>
      </c>
      <c r="Z172" s="17">
        <f>+IFERROR(PRODUCTOS[[#This Row],[CANT. COMPRADA]]/PRODUCTOS[[#This Row],[PPTO FALTANTE]],"")</f>
        <v>2.5834452826289135E-3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35000</v>
      </c>
      <c r="AC172" s="3">
        <f>+AB172-PRODUCTOS[[#This Row],[PPTO_ACTUALIZADO]]</f>
        <v>0</v>
      </c>
    </row>
    <row r="173" spans="1:29" x14ac:dyDescent="0.25">
      <c r="A173">
        <v>1003500</v>
      </c>
      <c r="B173" t="s">
        <v>149</v>
      </c>
      <c r="C173" t="s">
        <v>594</v>
      </c>
      <c r="D173" t="s">
        <v>240</v>
      </c>
      <c r="E173" t="s">
        <v>402</v>
      </c>
      <c r="F173" s="2">
        <v>5092.1000000000004</v>
      </c>
      <c r="G173" s="6" t="s">
        <v>137</v>
      </c>
      <c r="H173" s="2">
        <v>5092.1000000000013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13.650000000000002</v>
      </c>
      <c r="M173" s="2">
        <f>+IFERROR(PRODUCTOS[[#This Row],[PPTO]]*PRODUCTOS[[#This Row],[CANT X MODULO]],"")</f>
        <v>69507.165000000023</v>
      </c>
      <c r="N173" s="2">
        <f>+IFERROR(PRODUCTOS[[#This Row],[PPTO X MODULO]]*32,"")</f>
        <v>2224229.2800000007</v>
      </c>
      <c r="O173" s="2">
        <f>+IFERROR(PRODUCTOS[[#This Row],[PPTO X TORRE]]*22,"")</f>
        <v>48933044.160000019</v>
      </c>
      <c r="P173" s="3">
        <f>+IFERROR(PRODUCTOS[[#This Row],[CANT X MODULO]]*702,"")</f>
        <v>9582.3000000000011</v>
      </c>
      <c r="Q173" s="3">
        <f>+SUMIFS(DETALLE_GD_1[CANTIDAD SOLICITADA],DETALLE_GD_1[CODIGO],PRODUCTOS[[#This Row],[CODIGO]])</f>
        <v>20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20</v>
      </c>
      <c r="T173" s="3">
        <f>+IFERROR(PRODUCTOS[[#This Row],[CANTIDAD RECIBIDA]]/PRODUCTOS[[#This Row],[CANT X MODULO]],"")</f>
        <v>1.4652014652014649</v>
      </c>
      <c r="U173" s="3">
        <f>+SUMIFS(DETALLE_GD_1[VALOR TOTAL POR ITEM GD],DETALLE_GD_1[CODIGO],PRODUCTOS[[#This Row],[CODIGO]])</f>
        <v>101842</v>
      </c>
      <c r="V173" s="3">
        <f>+IFERROR(PRODUCTOS[[#This Row],[PRECIO DE COMPRA]]/PRODUCTOS[[#This Row],[CANT. COMPRADA]],"")</f>
        <v>5092.1000000000004</v>
      </c>
      <c r="W173" s="3">
        <f>+IFERROR(PRODUCTOS[[#This Row],[PRECIO COMPRA UNITARIO]]*PRODUCTOS[[#This Row],[PPTO FALTANTE]],"")</f>
        <v>48831202.160000011</v>
      </c>
      <c r="X173" s="7">
        <f>+IFERROR(PRODUCTOS[[#This Row],[PROYECCION COMPRA]]/PRODUCTOS[[#This Row],[PPTO TOTAL]]-1,"")</f>
        <v>-2.0812520812522051E-3</v>
      </c>
      <c r="Y173" s="3">
        <f>+IFERROR((PRODUCTOS[[#This Row],[CANT X MODULO]]*704)-PRODUCTOS[[#This Row],[CANT. COMPRADA]],"")</f>
        <v>9589.6000000000022</v>
      </c>
      <c r="Z173" s="17">
        <f>+IFERROR(PRODUCTOS[[#This Row],[CANT. COMPRADA]]/PRODUCTOS[[#This Row],[PPTO FALTANTE]],"")</f>
        <v>2.0855927254525733E-3</v>
      </c>
      <c r="AA173" s="3">
        <f>+IFERROR(PRODUCTOS[[#This Row],[PROYECCION COMPRA]]-(PRODUCTOS[[#This Row],[PPTO FALTANTE]]*PRODUCTOS[[#This Row],[PPTO]]),"")</f>
        <v>0</v>
      </c>
      <c r="AB173" s="3">
        <f>+_xlfn.XLOOKUP(PRODUCTOS[[#This Row],[CODIGO]],DETALLE_GD_1[CODIGO],DETALLE_GD_1[VALOR PPTO],"",0)</f>
        <v>5092.1000000000004</v>
      </c>
      <c r="AC173" s="3">
        <f>+AB173-PRODUCTOS[[#This Row],[PPTO_ACTUALIZADO]]</f>
        <v>0</v>
      </c>
    </row>
    <row r="174" spans="1:29" x14ac:dyDescent="0.25">
      <c r="A174" t="s">
        <v>241</v>
      </c>
      <c r="B174" t="s">
        <v>35</v>
      </c>
      <c r="C174">
        <v>0</v>
      </c>
      <c r="D174" t="s">
        <v>240</v>
      </c>
      <c r="E174" t="s">
        <v>390</v>
      </c>
      <c r="F174" s="2">
        <v>233358.08812299999</v>
      </c>
      <c r="G174" s="6" t="s">
        <v>36</v>
      </c>
      <c r="H174" s="2">
        <v>233358.08812299999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5.46875E-2</v>
      </c>
      <c r="M174" s="2">
        <f>+IFERROR(PRODUCTOS[[#This Row],[PPTO]]*PRODUCTOS[[#This Row],[CANT X MODULO]],"")</f>
        <v>12761.770444226562</v>
      </c>
      <c r="N174" s="2">
        <f>+IFERROR(PRODUCTOS[[#This Row],[PPTO X MODULO]]*32,"")</f>
        <v>408376.65421524999</v>
      </c>
      <c r="O174" s="2">
        <f>+IFERROR(PRODUCTOS[[#This Row],[PPTO X TORRE]]*22,"")</f>
        <v>8984286.3927354999</v>
      </c>
      <c r="P174" s="3">
        <f>+IFERROR(PRODUCTOS[[#This Row],[CANT X MODULO]]*702,"")</f>
        <v>38.390625</v>
      </c>
      <c r="Q174" s="3">
        <f>+SUMIFS(DETALLE_GD_1[CANTIDAD SOLICITADA],DETALLE_GD_1[CODIGO],PRODUCTOS[[#This Row],[CODIGO]])</f>
        <v>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0</v>
      </c>
      <c r="T174" s="3">
        <f>+IFERROR(PRODUCTOS[[#This Row],[CANTIDAD RECIBIDA]]/PRODUCTOS[[#This Row],[CANT X MODULO]],"")</f>
        <v>0</v>
      </c>
      <c r="U174" s="3">
        <f>+SUMIFS(DETALLE_GD_1[VALOR TOTAL POR ITEM GD],DETALLE_GD_1[CODIGO],PRODUCTOS[[#This Row],[CODIGO]])</f>
        <v>0</v>
      </c>
      <c r="V174" s="3" t="str">
        <f>+IFERROR(PRODUCTOS[[#This Row],[PRECIO DE COMPRA]]/PRODUCTOS[[#This Row],[CANT. COMPRADA]],"")</f>
        <v/>
      </c>
      <c r="W174" s="3" t="str">
        <f>+IFERROR(PRODUCTOS[[#This Row],[PRECIO COMPRA UNITARIO]]*PRODUCTOS[[#This Row],[PPTO FALTANTE]],"")</f>
        <v/>
      </c>
      <c r="X174" s="7" t="str">
        <f>+IFERROR(PRODUCTOS[[#This Row],[PROYECCION COMPRA]]/PRODUCTOS[[#This Row],[PPTO TOTAL]]-1,"")</f>
        <v/>
      </c>
      <c r="Y174" s="3">
        <f>+IFERROR((PRODUCTOS[[#This Row],[CANT X MODULO]]*704)-PRODUCTOS[[#This Row],[CANT. COMPRADA]],"")</f>
        <v>38.5</v>
      </c>
      <c r="Z174" s="17">
        <f>+IFERROR(PRODUCTOS[[#This Row],[CANT. COMPRADA]]/PRODUCTOS[[#This Row],[PPTO FALTANTE]],"")</f>
        <v>0</v>
      </c>
      <c r="AA174" s="3" t="str">
        <f>+IFERROR(PRODUCTOS[[#This Row],[PROYECCION COMPRA]]-(PRODUCTOS[[#This Row],[PPTO FALTANTE]]*PRODUCTOS[[#This Row],[PPTO]]),"")</f>
        <v/>
      </c>
      <c r="AB174" s="3" t="str">
        <f>+_xlfn.XLOOKUP(PRODUCTOS[[#This Row],[CODIGO]],DETALLE_GD_1[CODIGO],DETALLE_GD_1[VALOR PPTO],"",0)</f>
        <v/>
      </c>
      <c r="AC174" s="3" t="e">
        <f>+AB174-PRODUCTOS[[#This Row],[PPTO_ACTUALIZADO]]</f>
        <v>#VALUE!</v>
      </c>
    </row>
    <row r="175" spans="1:29" x14ac:dyDescent="0.25">
      <c r="A175">
        <v>1701071</v>
      </c>
      <c r="B175" t="s">
        <v>255</v>
      </c>
      <c r="C175">
        <v>0</v>
      </c>
      <c r="D175" t="s">
        <v>256</v>
      </c>
      <c r="E175" t="s">
        <v>396</v>
      </c>
      <c r="F175" s="2">
        <v>7389.9801699999998</v>
      </c>
      <c r="G175" s="6" t="s">
        <v>31</v>
      </c>
      <c r="H175" s="2">
        <v>7389.9801699999998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3879.7395892499999</v>
      </c>
      <c r="N175" s="2">
        <f>+IFERROR(PRODUCTOS[[#This Row],[PPTO X MODULO]]*32,"")</f>
        <v>124151.666856</v>
      </c>
      <c r="O175" s="2">
        <f>+IFERROR(PRODUCTOS[[#This Row],[PPTO X TORRE]]*22,"")</f>
        <v>2731336.6708319997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</v>
      </c>
      <c r="R175" s="3">
        <f>+SUMIFS(DETALLE_GD_1[DEVOLUCIÓN],DETALLE_GD_1[CODIGO],PRODUCTOS[[#This Row],[CODIGO]])</f>
        <v>4</v>
      </c>
      <c r="S175" s="3">
        <f>+PRODUCTOS[[#This Row],[CANT. COMPRADA]]-PRODUCTOS[[#This Row],[DEVOLUCIONES]]</f>
        <v>0</v>
      </c>
      <c r="T175" s="3">
        <f>+IFERROR(PRODUCTOS[[#This Row],[CANTIDAD RECIBIDA]]/PRODUCTOS[[#This Row],[CANT X MODULO]],"")</f>
        <v>0</v>
      </c>
      <c r="U175" s="3">
        <f>+SUMIFS(DETALLE_GD_1[VALOR TOTAL POR ITEM GD],DETALLE_GD_1[CODIGO],PRODUCTOS[[#This Row],[CODIGO]])</f>
        <v>0</v>
      </c>
      <c r="V175" s="3">
        <f>+IFERROR(PRODUCTOS[[#This Row],[PRECIO DE COMPRA]]/PRODUCTOS[[#This Row],[CANT. COMPRADA]],"")</f>
        <v>0</v>
      </c>
      <c r="W175" s="3">
        <f>+IFERROR(PRODUCTOS[[#This Row],[PRECIO COMPRA UNITARIO]]*PRODUCTOS[[#This Row],[PPTO FALTANTE]],"")</f>
        <v>0</v>
      </c>
      <c r="X175" s="7">
        <f>+IFERROR(PRODUCTOS[[#This Row],[PROYECCION COMPRA]]/PRODUCTOS[[#This Row],[PPTO TOTAL]]-1,"")</f>
        <v>-1</v>
      </c>
      <c r="Y175" s="3">
        <f>+IFERROR((PRODUCTOS[[#This Row],[CANT X MODULO]]*704)-PRODUCTOS[[#This Row],[CANT. COMPRADA]],"")</f>
        <v>365.6</v>
      </c>
      <c r="Z175" s="17">
        <f>+IFERROR(PRODUCTOS[[#This Row],[CANT. COMPRADA]]/PRODUCTOS[[#This Row],[PPTO FALTANTE]],"")</f>
        <v>1.0940919037199124E-2</v>
      </c>
      <c r="AA175" s="3">
        <f>+IFERROR(PRODUCTOS[[#This Row],[PROYECCION COMPRA]]-(PRODUCTOS[[#This Row],[PPTO FALTANTE]]*PRODUCTOS[[#This Row],[PPTO]]),"")</f>
        <v>-2701776.7501520002</v>
      </c>
      <c r="AB175" s="3">
        <f>+_xlfn.XLOOKUP(PRODUCTOS[[#This Row],[CODIGO]],DETALLE_GD_1[CODIGO],DETALLE_GD_1[VALOR PPTO],"",0)</f>
        <v>7389.9802</v>
      </c>
      <c r="AC175" s="3">
        <f>+AB175-PRODUCTOS[[#This Row],[PPTO_ACTUALIZADO]]</f>
        <v>3.0000000151630957E-5</v>
      </c>
    </row>
    <row r="176" spans="1:29" x14ac:dyDescent="0.25">
      <c r="A176">
        <v>1808083</v>
      </c>
      <c r="B176" t="s">
        <v>269</v>
      </c>
      <c r="C176">
        <v>0</v>
      </c>
      <c r="D176" t="s">
        <v>242</v>
      </c>
      <c r="E176" t="s">
        <v>397</v>
      </c>
      <c r="F176" s="2">
        <v>4137</v>
      </c>
      <c r="G176" s="6" t="s">
        <v>31</v>
      </c>
      <c r="H176" s="2">
        <v>4137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2171.9250000000002</v>
      </c>
      <c r="N176" s="2">
        <f>+IFERROR(PRODUCTOS[[#This Row],[PPTO X MODULO]]*32,"")</f>
        <v>69501.600000000006</v>
      </c>
      <c r="O176" s="2">
        <f>+IFERROR(PRODUCTOS[[#This Row],[PPTO X TORRE]]*22,"")</f>
        <v>1529035.2000000002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0</v>
      </c>
      <c r="T176" s="3">
        <f>+IFERROR(PRODUCTOS[[#This Row],[CANTIDAD RECIBIDA]]/PRODUCTOS[[#This Row],[CANT X MODULO]],"")</f>
        <v>0</v>
      </c>
      <c r="U176" s="3">
        <f>+SUMIFS(DETALLE_GD_1[VALOR TOTAL POR ITEM GD],DETALLE_GD_1[CODIGO],PRODUCTOS[[#This Row],[CODIGO]])</f>
        <v>0</v>
      </c>
      <c r="V176" s="3" t="str">
        <f>+IFERROR(PRODUCTOS[[#This Row],[PRECIO DE COMPRA]]/PRODUCTOS[[#This Row],[CANT. COMPRADA]],"")</f>
        <v/>
      </c>
      <c r="W176" s="3" t="str">
        <f>+IFERROR(PRODUCTOS[[#This Row],[PRECIO COMPRA UNITARIO]]*PRODUCTOS[[#This Row],[PPTO FALTANTE]],"")</f>
        <v/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369.6</v>
      </c>
      <c r="Z176" s="17">
        <f>+IFERROR(PRODUCTOS[[#This Row],[CANT. COMPRADA]]/PRODUCTOS[[#This Row],[PPTO FALTANTE]],"")</f>
        <v>0</v>
      </c>
      <c r="AA176" s="3" t="str">
        <f>+IFERROR(PRODUCTOS[[#This Row],[PROYECCION COMPRA]]-(PRODUCTOS[[#This Row],[PPTO FALTANTE]]*PRODUCTOS[[#This Row],[PPTO]]),"")</f>
        <v/>
      </c>
      <c r="AB176" s="3" t="str">
        <f>+_xlfn.XLOOKUP(PRODUCTOS[[#This Row],[CODIGO]],DETALLE_GD_1[CODIGO],DETALLE_GD_1[VALOR PPTO],"",0)</f>
        <v/>
      </c>
      <c r="AC176" s="3" t="e">
        <f>+AB176-PRODUCTOS[[#This Row],[PPTO_ACTUALIZADO]]</f>
        <v>#VALUE!</v>
      </c>
    </row>
    <row r="177" spans="1:29" x14ac:dyDescent="0.25">
      <c r="A177">
        <v>2302050</v>
      </c>
      <c r="B177" t="s">
        <v>283</v>
      </c>
      <c r="C177">
        <v>0</v>
      </c>
      <c r="D177" t="s">
        <v>240</v>
      </c>
      <c r="E177" t="s">
        <v>390</v>
      </c>
      <c r="F177" s="2">
        <v>7567</v>
      </c>
      <c r="G177" s="6" t="s">
        <v>348</v>
      </c>
      <c r="H177" s="2">
        <v>7567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3.1500000000000012</v>
      </c>
      <c r="M177" s="2">
        <f>+IFERROR(PRODUCTOS[[#This Row],[PPTO]]*PRODUCTOS[[#This Row],[CANT X MODULO]],"")</f>
        <v>23836.05000000001</v>
      </c>
      <c r="N177" s="2">
        <f>+IFERROR(PRODUCTOS[[#This Row],[PPTO X MODULO]]*32,"")</f>
        <v>762753.60000000033</v>
      </c>
      <c r="O177" s="2">
        <f>+IFERROR(PRODUCTOS[[#This Row],[PPTO X TORRE]]*22,"")</f>
        <v>16780579.200000007</v>
      </c>
      <c r="P177" s="3">
        <f>+IFERROR(PRODUCTOS[[#This Row],[CANT X MODULO]]*702,"")</f>
        <v>2211.3000000000011</v>
      </c>
      <c r="Q177" s="3">
        <f>+SUMIFS(DETALLE_GD_1[CANTIDAD SOLICITADA],DETALLE_GD_1[CODIGO],PRODUCTOS[[#This Row],[CODIGO]])</f>
        <v>0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0</v>
      </c>
      <c r="T177" s="3">
        <f>+IFERROR(PRODUCTOS[[#This Row],[CANTIDAD RECIBIDA]]/PRODUCTOS[[#This Row],[CANT X MODULO]],"")</f>
        <v>0</v>
      </c>
      <c r="U177" s="3">
        <f>+SUMIFS(DETALLE_GD_1[VALOR TOTAL POR ITEM GD],DETALLE_GD_1[CODIGO],PRODUCTOS[[#This Row],[CODIGO]])</f>
        <v>0</v>
      </c>
      <c r="V177" s="3" t="str">
        <f>+IFERROR(PRODUCTOS[[#This Row],[PRECIO DE COMPRA]]/PRODUCTOS[[#This Row],[CANT. COMPRADA]],"")</f>
        <v/>
      </c>
      <c r="W177" s="3" t="str">
        <f>+IFERROR(PRODUCTOS[[#This Row],[PRECIO COMPRA UNITARIO]]*PRODUCTOS[[#This Row],[PPTO FALTANTE]],"")</f>
        <v/>
      </c>
      <c r="X177" s="7" t="str">
        <f>+IFERROR(PRODUCTOS[[#This Row],[PROYECCION COMPRA]]/PRODUCTOS[[#This Row],[PPTO TOTAL]]-1,"")</f>
        <v/>
      </c>
      <c r="Y177" s="3">
        <f>+IFERROR((PRODUCTOS[[#This Row],[CANT X MODULO]]*704)-PRODUCTOS[[#This Row],[CANT. COMPRADA]],"")</f>
        <v>2217.6000000000008</v>
      </c>
      <c r="Z177" s="17">
        <f>+IFERROR(PRODUCTOS[[#This Row],[CANT. COMPRADA]]/PRODUCTOS[[#This Row],[PPTO FALTANTE]],"")</f>
        <v>0</v>
      </c>
      <c r="AA177" s="3" t="str">
        <f>+IFERROR(PRODUCTOS[[#This Row],[PROYECCION COMPRA]]-(PRODUCTOS[[#This Row],[PPTO FALTANTE]]*PRODUCTOS[[#This Row],[PPTO]]),"")</f>
        <v/>
      </c>
      <c r="AB177" s="3" t="str">
        <f>+_xlfn.XLOOKUP(PRODUCTOS[[#This Row],[CODIGO]],DETALLE_GD_1[CODIGO],DETALLE_GD_1[VALOR PPTO],"",0)</f>
        <v/>
      </c>
      <c r="AC177" s="3" t="e">
        <f>+AB177-PRODUCTOS[[#This Row],[PPTO_ACTUALIZADO]]</f>
        <v>#VALUE!</v>
      </c>
    </row>
    <row r="178" spans="1:29" x14ac:dyDescent="0.25">
      <c r="A178" t="s">
        <v>346</v>
      </c>
      <c r="B178" t="s">
        <v>340</v>
      </c>
      <c r="C178" t="s">
        <v>522</v>
      </c>
      <c r="D178" t="s">
        <v>240</v>
      </c>
      <c r="E178" t="s">
        <v>403</v>
      </c>
      <c r="F178" s="2">
        <v>9390</v>
      </c>
      <c r="G178" s="6" t="s">
        <v>18</v>
      </c>
      <c r="H178" s="2">
        <v>9390</v>
      </c>
      <c r="I178" t="b">
        <v>1</v>
      </c>
      <c r="J178" t="str">
        <f>+_xlfn.XLOOKUP(PRODUCTOS[[#This Row],[CODIGO]],P_CRITICOS[CODIGO],P_CRITICOS[DESC CORTA],"",0)</f>
        <v>ESPUMA EXPANSIVA</v>
      </c>
      <c r="K178" t="str">
        <f>+IFERROR(IF(VLOOKUP(PRODUCTOS[[#This Row],[CODIGO]],P_CRITICOS[],3,0)="*","PRODUCTO CRITICO","NO CRITICO"),"NO CRITICO")</f>
        <v>PRODUCTO CRITICO</v>
      </c>
      <c r="L178" s="15">
        <f>+_xlfn.XLOOKUP(PRODUCTOS[[#This Row],[CODIGO]],BD_MODULO[Artículo],BD_MODULO[CUB_ACTUALIZADA],"",0)</f>
        <v>17.587499999999999</v>
      </c>
      <c r="M178" s="2">
        <f>+IFERROR(PRODUCTOS[[#This Row],[PPTO]]*PRODUCTOS[[#This Row],[CANT X MODULO]],"")</f>
        <v>165146.625</v>
      </c>
      <c r="N178" s="2">
        <f>+IFERROR(PRODUCTOS[[#This Row],[PPTO X MODULO]]*32,"")</f>
        <v>5284692</v>
      </c>
      <c r="O178" s="2">
        <f>+IFERROR(PRODUCTOS[[#This Row],[PPTO X TORRE]]*22,"")</f>
        <v>116263224</v>
      </c>
      <c r="P178" s="3">
        <f>+IFERROR(PRODUCTOS[[#This Row],[CANT X MODULO]]*702,"")</f>
        <v>12346.424999999999</v>
      </c>
      <c r="Q178" s="3">
        <f>+SUMIFS(DETALLE_GD_1[CANTIDAD SOLICITADA],DETALLE_GD_1[CODIGO],PRODUCTOS[[#This Row],[CODIGO]])</f>
        <v>0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0</v>
      </c>
      <c r="T178" s="3">
        <f>+IFERROR(PRODUCTOS[[#This Row],[CANTIDAD RECIBIDA]]/PRODUCTOS[[#This Row],[CANT X MODULO]],"")</f>
        <v>0</v>
      </c>
      <c r="U178" s="3">
        <f>+SUMIFS(DETALLE_GD_1[VALOR TOTAL POR ITEM GD],DETALLE_GD_1[CODIGO],PRODUCTOS[[#This Row],[CODIGO]])</f>
        <v>0</v>
      </c>
      <c r="V178" s="3" t="str">
        <f>+IFERROR(PRODUCTOS[[#This Row],[PRECIO DE COMPRA]]/PRODUCTOS[[#This Row],[CANT. COMPRADA]],"")</f>
        <v/>
      </c>
      <c r="W178" s="3" t="str">
        <f>+IFERROR(PRODUCTOS[[#This Row],[PRECIO COMPRA UNITARIO]]*PRODUCTOS[[#This Row],[PPTO FALTANTE]],"")</f>
        <v/>
      </c>
      <c r="X178" s="7" t="str">
        <f>+IFERROR(PRODUCTOS[[#This Row],[PROYECCION COMPRA]]/PRODUCTOS[[#This Row],[PPTO TOTAL]]-1,"")</f>
        <v/>
      </c>
      <c r="Y178" s="3">
        <f>+IFERROR((PRODUCTOS[[#This Row],[CANT X MODULO]]*704)-PRODUCTOS[[#This Row],[CANT. COMPRADA]],"")</f>
        <v>12381.599999999999</v>
      </c>
      <c r="Z178" s="17">
        <f>+IFERROR(PRODUCTOS[[#This Row],[CANT. COMPRADA]]/PRODUCTOS[[#This Row],[PPTO FALTANTE]],"")</f>
        <v>0</v>
      </c>
      <c r="AA178" s="3" t="str">
        <f>+IFERROR(PRODUCTOS[[#This Row],[PROYECCION COMPRA]]-(PRODUCTOS[[#This Row],[PPTO FALTANTE]]*PRODUCTOS[[#This Row],[PPTO]]),"")</f>
        <v/>
      </c>
      <c r="AB178" s="3" t="str">
        <f>+_xlfn.XLOOKUP(PRODUCTOS[[#This Row],[CODIGO]],DETALLE_GD_1[CODIGO],DETALLE_GD_1[VALOR PPTO],"",0)</f>
        <v/>
      </c>
      <c r="AC178" s="3" t="e">
        <f>+AB178-PRODUCTOS[[#This Row],[PPTO_ACTUALIZADO]]</f>
        <v>#VALUE!</v>
      </c>
    </row>
    <row r="179" spans="1:29" x14ac:dyDescent="0.25">
      <c r="A179" t="s">
        <v>305</v>
      </c>
      <c r="B179" t="s">
        <v>306</v>
      </c>
      <c r="C179" t="s">
        <v>595</v>
      </c>
      <c r="D179">
        <v>0</v>
      </c>
      <c r="E179">
        <v>0</v>
      </c>
      <c r="F179" s="2">
        <v>450</v>
      </c>
      <c r="G179" s="6" t="s">
        <v>47</v>
      </c>
      <c r="H179" s="2">
        <v>450.00000000000006</v>
      </c>
      <c r="I179" t="b">
        <v>1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9.4500000000000011</v>
      </c>
      <c r="M179" s="2">
        <f>+IFERROR(PRODUCTOS[[#This Row],[PPTO]]*PRODUCTOS[[#This Row],[CANT X MODULO]],"")</f>
        <v>4252.5000000000009</v>
      </c>
      <c r="N179" s="2">
        <f>+IFERROR(PRODUCTOS[[#This Row],[PPTO X MODULO]]*32,"")</f>
        <v>136080.00000000003</v>
      </c>
      <c r="O179" s="2">
        <f>+IFERROR(PRODUCTOS[[#This Row],[PPTO X TORRE]]*22,"")</f>
        <v>2993760.0000000005</v>
      </c>
      <c r="P179" s="3">
        <f>+IFERROR(PRODUCTOS[[#This Row],[CANT X MODULO]]*702,"")</f>
        <v>6633.9000000000005</v>
      </c>
      <c r="Q179" s="3">
        <f>+SUMIFS(DETALLE_GD_1[CANTIDAD SOLICITADA],DETALLE_GD_1[CODIGO],PRODUCTOS[[#This Row],[CODIGO]])</f>
        <v>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0</v>
      </c>
      <c r="T179" s="3">
        <f>+IFERROR(PRODUCTOS[[#This Row],[CANTIDAD RECIBIDA]]/PRODUCTOS[[#This Row],[CANT X MODULO]],"")</f>
        <v>0</v>
      </c>
      <c r="U179" s="3">
        <f>+SUMIFS(DETALLE_GD_1[VALOR TOTAL POR ITEM GD],DETALLE_GD_1[CODIGO],PRODUCTOS[[#This Row],[CODIGO]])</f>
        <v>0</v>
      </c>
      <c r="V179" s="3" t="str">
        <f>+IFERROR(PRODUCTOS[[#This Row],[PRECIO DE COMPRA]]/PRODUCTOS[[#This Row],[CANT. COMPRADA]],"")</f>
        <v/>
      </c>
      <c r="W179" s="3" t="str">
        <f>+IFERROR(PRODUCTOS[[#This Row],[PRECIO COMPRA UNITARIO]]*PRODUCTOS[[#This Row],[PPTO FALTANTE]],"")</f>
        <v/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6652.8000000000011</v>
      </c>
      <c r="Z179" s="17">
        <f>+IFERROR(PRODUCTOS[[#This Row],[CANT. COMPRADA]]/PRODUCTOS[[#This Row],[PPTO FALTANTE]],"")</f>
        <v>0</v>
      </c>
      <c r="AA179" s="3" t="str">
        <f>+IFERROR(PRODUCTOS[[#This Row],[PROYECCION COMPRA]]-(PRODUCTOS[[#This Row],[PPTO FALTANTE]]*PRODUCTOS[[#This Row],[PPTO]]),"")</f>
        <v/>
      </c>
      <c r="AB179" s="3" t="str">
        <f>+_xlfn.XLOOKUP(PRODUCTOS[[#This Row],[CODIGO]],DETALLE_GD_1[CODIGO],DETALLE_GD_1[VALOR PPTO],"",0)</f>
        <v/>
      </c>
      <c r="AC179" s="3" t="e">
        <f>+AB179-PRODUCTOS[[#This Row],[PPTO_ACTUALIZADO]]</f>
        <v>#VALUE!</v>
      </c>
    </row>
    <row r="180" spans="1:29" x14ac:dyDescent="0.25">
      <c r="A180">
        <v>4212254</v>
      </c>
      <c r="B180" t="s">
        <v>301</v>
      </c>
      <c r="C180" t="s">
        <v>616</v>
      </c>
      <c r="D180" t="s">
        <v>242</v>
      </c>
      <c r="E180">
        <v>0</v>
      </c>
      <c r="F180" s="2">
        <v>58650</v>
      </c>
      <c r="G180" s="6" t="s">
        <v>31</v>
      </c>
      <c r="H180" s="2">
        <v>58650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30791.25</v>
      </c>
      <c r="N180" s="2">
        <f>+IFERROR(PRODUCTOS[[#This Row],[PPTO X MODULO]]*32,"")</f>
        <v>985320</v>
      </c>
      <c r="O180" s="2">
        <f>+IFERROR(PRODUCTOS[[#This Row],[PPTO X TORRE]]*22,"")</f>
        <v>21677040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0</v>
      </c>
      <c r="T180" s="3">
        <f>+IFERROR(PRODUCTOS[[#This Row],[CANTIDAD RECIBIDA]]/PRODUCTOS[[#This Row],[CANT X MODULO]],"")</f>
        <v>0</v>
      </c>
      <c r="U180" s="3">
        <f>+SUMIFS(DETALLE_GD_1[VALOR TOTAL POR ITEM GD],DETALLE_GD_1[CODIGO],PRODUCTOS[[#This Row],[CODIGO]])</f>
        <v>0</v>
      </c>
      <c r="V180" s="3" t="str">
        <f>+IFERROR(PRODUCTOS[[#This Row],[PRECIO DE COMPRA]]/PRODUCTOS[[#This Row],[CANT. COMPRADA]],"")</f>
        <v/>
      </c>
      <c r="W180" s="3" t="str">
        <f>+IFERROR(PRODUCTOS[[#This Row],[PRECIO COMPRA UNITARIO]]*PRODUCTOS[[#This Row],[PPTO FALTANTE]],"")</f>
        <v/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369.6</v>
      </c>
      <c r="Z180" s="17">
        <f>+IFERROR(PRODUCTOS[[#This Row],[CANT. COMPRADA]]/PRODUCTOS[[#This Row],[PPTO FALTANTE]],"")</f>
        <v>0</v>
      </c>
      <c r="AA180" s="3" t="str">
        <f>+IFERROR(PRODUCTOS[[#This Row],[PROYECCION COMPRA]]-(PRODUCTOS[[#This Row],[PPTO FALTANTE]]*PRODUCTOS[[#This Row],[PPTO]]),"")</f>
        <v/>
      </c>
      <c r="AB180" s="3" t="str">
        <f>+_xlfn.XLOOKUP(PRODUCTOS[[#This Row],[CODIGO]],DETALLE_GD_1[CODIGO],DETALLE_GD_1[VALOR PPTO],"",0)</f>
        <v/>
      </c>
      <c r="AC180" s="3" t="e">
        <f>+AB180-PRODUCTOS[[#This Row],[PPTO_ACTUALIZADO]]</f>
        <v>#VALUE!</v>
      </c>
    </row>
    <row r="181" spans="1:29" x14ac:dyDescent="0.25">
      <c r="A181" t="s">
        <v>336</v>
      </c>
      <c r="B181" t="s">
        <v>337</v>
      </c>
      <c r="C181" t="s">
        <v>618</v>
      </c>
      <c r="D181" t="s">
        <v>240</v>
      </c>
      <c r="E181" t="s">
        <v>390</v>
      </c>
      <c r="F181" s="2">
        <v>34959</v>
      </c>
      <c r="G181" s="6" t="s">
        <v>36</v>
      </c>
      <c r="H181" s="2">
        <v>34959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5.2499999999999998E-2</v>
      </c>
      <c r="M181" s="2">
        <f>+IFERROR(PRODUCTOS[[#This Row],[PPTO]]*PRODUCTOS[[#This Row],[CANT X MODULO]],"")</f>
        <v>1835.3474999999999</v>
      </c>
      <c r="N181" s="2">
        <f>+IFERROR(PRODUCTOS[[#This Row],[PPTO X MODULO]]*32,"")</f>
        <v>58731.119999999995</v>
      </c>
      <c r="O181" s="2">
        <f>+IFERROR(PRODUCTOS[[#This Row],[PPTO X TORRE]]*22,"")</f>
        <v>1292084.6399999999</v>
      </c>
      <c r="P181" s="3">
        <f>+IFERROR(PRODUCTOS[[#This Row],[CANT X MODULO]]*702,"")</f>
        <v>36.854999999999997</v>
      </c>
      <c r="Q181" s="3">
        <f>+SUMIFS(DETALLE_GD_1[CANTIDAD SOLICITADA],DETALLE_GD_1[CODIGO],PRODUCTOS[[#This Row],[CODIGO]])</f>
        <v>0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0</v>
      </c>
      <c r="T181" s="3">
        <f>+IFERROR(PRODUCTOS[[#This Row],[CANTIDAD RECIBIDA]]/PRODUCTOS[[#This Row],[CANT X MODULO]],"")</f>
        <v>0</v>
      </c>
      <c r="U181" s="3">
        <f>+SUMIFS(DETALLE_GD_1[VALOR TOTAL POR ITEM GD],DETALLE_GD_1[CODIGO],PRODUCTOS[[#This Row],[CODIGO]])</f>
        <v>0</v>
      </c>
      <c r="V181" s="3" t="str">
        <f>+IFERROR(PRODUCTOS[[#This Row],[PRECIO DE COMPRA]]/PRODUCTOS[[#This Row],[CANT. COMPRADA]],"")</f>
        <v/>
      </c>
      <c r="W181" s="3" t="str">
        <f>+IFERROR(PRODUCTOS[[#This Row],[PRECIO COMPRA UNITARIO]]*PRODUCTOS[[#This Row],[PPTO FALTANTE]],"")</f>
        <v/>
      </c>
      <c r="X181" s="7" t="str">
        <f>+IFERROR(PRODUCTOS[[#This Row],[PROYECCION COMPRA]]/PRODUCTOS[[#This Row],[PPTO TOTAL]]-1,"")</f>
        <v/>
      </c>
      <c r="Y181" s="3">
        <f>+IFERROR((PRODUCTOS[[#This Row],[CANT X MODULO]]*704)-PRODUCTOS[[#This Row],[CANT. COMPRADA]],"")</f>
        <v>36.96</v>
      </c>
      <c r="Z181" s="17">
        <f>+IFERROR(PRODUCTOS[[#This Row],[CANT. COMPRADA]]/PRODUCTOS[[#This Row],[PPTO FALTANTE]],"")</f>
        <v>0</v>
      </c>
      <c r="AA181" s="3" t="str">
        <f>+IFERROR(PRODUCTOS[[#This Row],[PROYECCION COMPRA]]-(PRODUCTOS[[#This Row],[PPTO FALTANTE]]*PRODUCTOS[[#This Row],[PPTO]]),"")</f>
        <v/>
      </c>
      <c r="AB181" s="3" t="str">
        <f>+_xlfn.XLOOKUP(PRODUCTOS[[#This Row],[CODIGO]],DETALLE_GD_1[CODIGO],DETALLE_GD_1[VALOR PPTO],"",0)</f>
        <v/>
      </c>
      <c r="AC181" s="3" t="e">
        <f>+AB181-PRODUCTOS[[#This Row],[PPTO_ACTUALIZADO]]</f>
        <v>#VALUE!</v>
      </c>
    </row>
    <row r="182" spans="1:29" x14ac:dyDescent="0.25">
      <c r="A182">
        <v>407154</v>
      </c>
      <c r="B182" t="s">
        <v>356</v>
      </c>
      <c r="C182" t="s">
        <v>624</v>
      </c>
      <c r="D182" t="s">
        <v>240</v>
      </c>
      <c r="E182" t="s">
        <v>390</v>
      </c>
      <c r="F182" s="2">
        <v>214</v>
      </c>
      <c r="G182" s="6" t="s">
        <v>348</v>
      </c>
      <c r="H182" s="2">
        <v>214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47.25</v>
      </c>
      <c r="M182" s="2">
        <f>+IFERROR(PRODUCTOS[[#This Row],[PPTO]]*PRODUCTOS[[#This Row],[CANT X MODULO]],"")</f>
        <v>10111.5</v>
      </c>
      <c r="N182" s="2">
        <f>+IFERROR(PRODUCTOS[[#This Row],[PPTO X MODULO]]*32,"")</f>
        <v>323568</v>
      </c>
      <c r="O182" s="2">
        <f>+IFERROR(PRODUCTOS[[#This Row],[PPTO X TORRE]]*22,"")</f>
        <v>7118496</v>
      </c>
      <c r="P182" s="3">
        <f>+IFERROR(PRODUCTOS[[#This Row],[CANT X MODULO]]*702,"")</f>
        <v>33169.5</v>
      </c>
      <c r="Q182" s="3">
        <f>+SUMIFS(DETALLE_GD_1[CANTIDAD SOLICITADA],DETALLE_GD_1[CODIGO],PRODUCTOS[[#This Row],[CODIGO]])</f>
        <v>0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0</v>
      </c>
      <c r="T182" s="3">
        <f>+IFERROR(PRODUCTOS[[#This Row],[CANTIDAD RECIBIDA]]/PRODUCTOS[[#This Row],[CANT X MODULO]],"")</f>
        <v>0</v>
      </c>
      <c r="U182" s="3">
        <f>+SUMIFS(DETALLE_GD_1[VALOR TOTAL POR ITEM GD],DETALLE_GD_1[CODIGO],PRODUCTOS[[#This Row],[CODIGO]])</f>
        <v>0</v>
      </c>
      <c r="V182" s="3" t="str">
        <f>+IFERROR(PRODUCTOS[[#This Row],[PRECIO DE COMPRA]]/PRODUCTOS[[#This Row],[CANT. COMPRADA]],"")</f>
        <v/>
      </c>
      <c r="W182" s="3" t="str">
        <f>+IFERROR(PRODUCTOS[[#This Row],[PRECIO COMPRA UNITARIO]]*PRODUCTOS[[#This Row],[PPTO FALTANTE]],"")</f>
        <v/>
      </c>
      <c r="X182" s="7" t="str">
        <f>+IFERROR(PRODUCTOS[[#This Row],[PROYECCION COMPRA]]/PRODUCTOS[[#This Row],[PPTO TOTAL]]-1,"")</f>
        <v/>
      </c>
      <c r="Y182" s="3">
        <f>+IFERROR((PRODUCTOS[[#This Row],[CANT X MODULO]]*704)-PRODUCTOS[[#This Row],[CANT. COMPRADA]],"")</f>
        <v>33264</v>
      </c>
      <c r="Z182" s="17">
        <f>+IFERROR(PRODUCTOS[[#This Row],[CANT. COMPRADA]]/PRODUCTOS[[#This Row],[PPTO FALTANTE]],"")</f>
        <v>0</v>
      </c>
      <c r="AA182" s="3" t="str">
        <f>+IFERROR(PRODUCTOS[[#This Row],[PROYECCION COMPRA]]-(PRODUCTOS[[#This Row],[PPTO FALTANTE]]*PRODUCTOS[[#This Row],[PPTO]]),"")</f>
        <v/>
      </c>
      <c r="AB182" s="3" t="str">
        <f>+_xlfn.XLOOKUP(PRODUCTOS[[#This Row],[CODIGO]],DETALLE_GD_1[CODIGO],DETALLE_GD_1[VALOR PPTO],"",0)</f>
        <v/>
      </c>
      <c r="AC182" s="3" t="e">
        <f>+AB182-PRODUCTOS[[#This Row],[PPTO_ACTUALIZADO]]</f>
        <v>#VALUE!</v>
      </c>
    </row>
    <row r="183" spans="1:29" x14ac:dyDescent="0.25">
      <c r="A183" t="s">
        <v>472</v>
      </c>
      <c r="B183" t="s">
        <v>473</v>
      </c>
      <c r="C183" t="s">
        <v>632</v>
      </c>
      <c r="D183" t="s">
        <v>348</v>
      </c>
      <c r="E183" t="s">
        <v>348</v>
      </c>
      <c r="F183" s="2">
        <v>25238.09</v>
      </c>
      <c r="G183" s="6" t="s">
        <v>348</v>
      </c>
      <c r="H183" s="2">
        <v>25238.09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1.05</v>
      </c>
      <c r="M183" s="2">
        <f>+IFERROR(PRODUCTOS[[#This Row],[PPTO]]*PRODUCTOS[[#This Row],[CANT X MODULO]],"")</f>
        <v>26499.994500000001</v>
      </c>
      <c r="N183" s="2">
        <f>+IFERROR(PRODUCTOS[[#This Row],[PPTO X MODULO]]*32,"")</f>
        <v>847999.82400000002</v>
      </c>
      <c r="O183" s="2">
        <f>+IFERROR(PRODUCTOS[[#This Row],[PPTO X TORRE]]*22,"")</f>
        <v>18655996.127999999</v>
      </c>
      <c r="P183" s="3">
        <f>+IFERROR(PRODUCTOS[[#This Row],[CANT X MODULO]]*702,"")</f>
        <v>737.1</v>
      </c>
      <c r="Q183" s="3">
        <f>+SUMIFS(DETALLE_GD_1[CANTIDAD SOLICITADA],DETALLE_GD_1[CODIGO],PRODUCTOS[[#This Row],[CODIGO]])</f>
        <v>0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0</v>
      </c>
      <c r="T183" s="3">
        <f>+IFERROR(PRODUCTOS[[#This Row],[CANTIDAD RECIBIDA]]/PRODUCTOS[[#This Row],[CANT X MODULO]],"")</f>
        <v>0</v>
      </c>
      <c r="U183" s="3">
        <f>+SUMIFS(DETALLE_GD_1[VALOR TOTAL POR ITEM GD],DETALLE_GD_1[CODIGO],PRODUCTOS[[#This Row],[CODIGO]])</f>
        <v>0</v>
      </c>
      <c r="V183" s="3" t="str">
        <f>+IFERROR(PRODUCTOS[[#This Row],[PRECIO DE COMPRA]]/PRODUCTOS[[#This Row],[CANT. COMPRADA]],"")</f>
        <v/>
      </c>
      <c r="W183" s="3" t="str">
        <f>+IFERROR(PRODUCTOS[[#This Row],[PRECIO COMPRA UNITARIO]]*PRODUCTOS[[#This Row],[PPTO FALTANTE]],"")</f>
        <v/>
      </c>
      <c r="X183" s="7" t="str">
        <f>+IFERROR(PRODUCTOS[[#This Row],[PROYECCION COMPRA]]/PRODUCTOS[[#This Row],[PPTO TOTAL]]-1,"")</f>
        <v/>
      </c>
      <c r="Y183" s="3">
        <f>+IFERROR((PRODUCTOS[[#This Row],[CANT X MODULO]]*704)-PRODUCTOS[[#This Row],[CANT. COMPRADA]],"")</f>
        <v>739.2</v>
      </c>
      <c r="Z183" s="17">
        <f>+IFERROR(PRODUCTOS[[#This Row],[CANT. COMPRADA]]/PRODUCTOS[[#This Row],[PPTO FALTANTE]],"")</f>
        <v>0</v>
      </c>
      <c r="AA183" s="3" t="str">
        <f>+IFERROR(PRODUCTOS[[#This Row],[PROYECCION COMPRA]]-(PRODUCTOS[[#This Row],[PPTO FALTANTE]]*PRODUCTOS[[#This Row],[PPTO]]),"")</f>
        <v/>
      </c>
      <c r="AB183" s="3" t="str">
        <f>+_xlfn.XLOOKUP(PRODUCTOS[[#This Row],[CODIGO]],DETALLE_GD_1[CODIGO],DETALLE_GD_1[VALOR PPTO],"",0)</f>
        <v/>
      </c>
      <c r="AC183" s="3" t="e">
        <f>+AB183-PRODUCTOS[[#This Row],[PPTO_ACTUALIZADO]]</f>
        <v>#VALUE!</v>
      </c>
    </row>
    <row r="184" spans="1:29" x14ac:dyDescent="0.25">
      <c r="A184" t="s">
        <v>483</v>
      </c>
      <c r="B184" t="s">
        <v>483</v>
      </c>
      <c r="C184">
        <v>0</v>
      </c>
      <c r="D184" t="s">
        <v>348</v>
      </c>
      <c r="E184" t="s">
        <v>348</v>
      </c>
      <c r="G184" s="6" t="s">
        <v>348</v>
      </c>
      <c r="H184" s="2">
        <v>8826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0</v>
      </c>
      <c r="N184" s="2">
        <f>+IFERROR(PRODUCTOS[[#This Row],[PPTO X MODULO]]*32,"")</f>
        <v>0</v>
      </c>
      <c r="O184" s="2">
        <f>+IFERROR(PRODUCTOS[[#This Row],[PPTO X TORRE]]*22,"")</f>
        <v>0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0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0</v>
      </c>
      <c r="T184" s="3">
        <f>+IFERROR(PRODUCTOS[[#This Row],[CANTIDAD RECIBIDA]]/PRODUCTOS[[#This Row],[CANT X MODULO]],"")</f>
        <v>0</v>
      </c>
      <c r="U184" s="3">
        <f>+SUMIFS(DETALLE_GD_1[VALOR TOTAL POR ITEM GD],DETALLE_GD_1[CODIGO],PRODUCTOS[[#This Row],[CODIGO]])</f>
        <v>0</v>
      </c>
      <c r="V184" s="3" t="str">
        <f>+IFERROR(PRODUCTOS[[#This Row],[PRECIO DE COMPRA]]/PRODUCTOS[[#This Row],[CANT. COMPRADA]],"")</f>
        <v/>
      </c>
      <c r="W184" s="3" t="str">
        <f>+IFERROR(PRODUCTOS[[#This Row],[PRECIO COMPRA UNITARIO]]*PRODUCTOS[[#This Row],[PPTO FALTANTE]],"")</f>
        <v/>
      </c>
      <c r="X184" s="7" t="str">
        <f>+IFERROR(PRODUCTOS[[#This Row],[PROYECCION COMPRA]]/PRODUCTOS[[#This Row],[PPTO TOTAL]]-1,"")</f>
        <v/>
      </c>
      <c r="Y184" s="3">
        <f>+IFERROR((PRODUCTOS[[#This Row],[CANT X MODULO]]*704)-PRODUCTOS[[#This Row],[CANT. COMPRADA]],"")</f>
        <v>369.6</v>
      </c>
      <c r="Z184" s="17">
        <f>+IFERROR(PRODUCTOS[[#This Row],[CANT. COMPRADA]]/PRODUCTOS[[#This Row],[PPTO FALTANTE]],"")</f>
        <v>0</v>
      </c>
      <c r="AA184" s="3" t="str">
        <f>+IFERROR(PRODUCTOS[[#This Row],[PROYECCION COMPRA]]-(PRODUCTOS[[#This Row],[PPTO FALTANTE]]*PRODUCTOS[[#This Row],[PPTO]]),"")</f>
        <v/>
      </c>
      <c r="AB184" s="3" t="str">
        <f>+_xlfn.XLOOKUP(PRODUCTOS[[#This Row],[CODIGO]],DETALLE_GD_1[CODIGO],DETALLE_GD_1[VALOR PPTO],"",0)</f>
        <v/>
      </c>
      <c r="AC184" s="3" t="e">
        <f>+AB184-PRODUCTOS[[#This Row],[PPTO_ACTUALIZADO]]</f>
        <v>#VALUE!</v>
      </c>
    </row>
    <row r="185" spans="1:29" x14ac:dyDescent="0.25">
      <c r="A185" t="s">
        <v>484</v>
      </c>
      <c r="B185" t="s">
        <v>485</v>
      </c>
      <c r="C185" t="s">
        <v>640</v>
      </c>
      <c r="D185" t="s">
        <v>348</v>
      </c>
      <c r="E185" t="s">
        <v>348</v>
      </c>
      <c r="G185" s="6" t="s">
        <v>348</v>
      </c>
      <c r="H185" s="2">
        <v>1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0</v>
      </c>
      <c r="N185" s="2">
        <f>+IFERROR(PRODUCTOS[[#This Row],[PPTO X MODULO]]*32,"")</f>
        <v>0</v>
      </c>
      <c r="O185" s="2">
        <f>+IFERROR(PRODUCTOS[[#This Row],[PPTO X TORRE]]*22,"")</f>
        <v>0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0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0</v>
      </c>
      <c r="T185" s="3">
        <f>+IFERROR(PRODUCTOS[[#This Row],[CANTIDAD RECIBIDA]]/PRODUCTOS[[#This Row],[CANT X MODULO]],"")</f>
        <v>0</v>
      </c>
      <c r="U185" s="3">
        <f>+SUMIFS(DETALLE_GD_1[VALOR TOTAL POR ITEM GD],DETALLE_GD_1[CODIGO],PRODUCTOS[[#This Row],[CODIGO]])</f>
        <v>0</v>
      </c>
      <c r="V185" s="3" t="str">
        <f>+IFERROR(PRODUCTOS[[#This Row],[PRECIO DE COMPRA]]/PRODUCTOS[[#This Row],[CANT. COMPRADA]],"")</f>
        <v/>
      </c>
      <c r="W185" s="3" t="str">
        <f>+IFERROR(PRODUCTOS[[#This Row],[PRECIO COMPRA UNITARIO]]*PRODUCTOS[[#This Row],[PPTO FALTANTE]],"")</f>
        <v/>
      </c>
      <c r="X185" s="7" t="str">
        <f>+IFERROR(PRODUCTOS[[#This Row],[PROYECCION COMPRA]]/PRODUCTOS[[#This Row],[PPTO TOTAL]]-1,"")</f>
        <v/>
      </c>
      <c r="Y185" s="3">
        <f>+IFERROR((PRODUCTOS[[#This Row],[CANT X MODULO]]*704)-PRODUCTOS[[#This Row],[CANT. COMPRADA]],"")</f>
        <v>369.6</v>
      </c>
      <c r="Z185" s="17">
        <f>+IFERROR(PRODUCTOS[[#This Row],[CANT. COMPRADA]]/PRODUCTOS[[#This Row],[PPTO FALTANTE]],"")</f>
        <v>0</v>
      </c>
      <c r="AA185" s="3" t="str">
        <f>+IFERROR(PRODUCTOS[[#This Row],[PROYECCION COMPRA]]-(PRODUCTOS[[#This Row],[PPTO FALTANTE]]*PRODUCTOS[[#This Row],[PPTO]]),"")</f>
        <v/>
      </c>
      <c r="AB185" s="3" t="str">
        <f>+_xlfn.XLOOKUP(PRODUCTOS[[#This Row],[CODIGO]],DETALLE_GD_1[CODIGO],DETALLE_GD_1[VALOR PPTO],"",0)</f>
        <v/>
      </c>
      <c r="AC185" s="3" t="e">
        <f>+AB185-PRODUCTOS[[#This Row],[PPTO_ACTUALIZADO]]</f>
        <v>#VALUE!</v>
      </c>
    </row>
    <row r="186" spans="1:29" x14ac:dyDescent="0.25">
      <c r="A186">
        <v>410082</v>
      </c>
      <c r="B186" t="s">
        <v>490</v>
      </c>
      <c r="C186" t="s">
        <v>644</v>
      </c>
      <c r="D186" t="s">
        <v>348</v>
      </c>
      <c r="E186" t="s">
        <v>348</v>
      </c>
      <c r="F186" s="2">
        <v>12677</v>
      </c>
      <c r="G186" s="6" t="s">
        <v>348</v>
      </c>
      <c r="H186" s="2">
        <v>12677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4.4625000000000004</v>
      </c>
      <c r="M186" s="2">
        <f>+IFERROR(PRODUCTOS[[#This Row],[PPTO]]*PRODUCTOS[[#This Row],[CANT X MODULO]],"")</f>
        <v>56571.112500000003</v>
      </c>
      <c r="N186" s="2">
        <f>+IFERROR(PRODUCTOS[[#This Row],[PPTO X MODULO]]*32,"")</f>
        <v>1810275.6</v>
      </c>
      <c r="O186" s="2">
        <f>+IFERROR(PRODUCTOS[[#This Row],[PPTO X TORRE]]*22,"")</f>
        <v>39826063.200000003</v>
      </c>
      <c r="P186" s="3">
        <f>+IFERROR(PRODUCTOS[[#This Row],[CANT X MODULO]]*702,"")</f>
        <v>3132.6750000000002</v>
      </c>
      <c r="Q186" s="3">
        <f>+SUMIFS(DETALLE_GD_1[CANTIDAD SOLICITADA],DETALLE_GD_1[CODIGO],PRODUCTOS[[#This Row],[CODIGO]])</f>
        <v>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0</v>
      </c>
      <c r="T186" s="3">
        <f>+IFERROR(PRODUCTOS[[#This Row],[CANTIDAD RECIBIDA]]/PRODUCTOS[[#This Row],[CANT X MODULO]],"")</f>
        <v>0</v>
      </c>
      <c r="U186" s="3">
        <f>+SUMIFS(DETALLE_GD_1[VALOR TOTAL POR ITEM GD],DETALLE_GD_1[CODIGO],PRODUCTOS[[#This Row],[CODIGO]])</f>
        <v>0</v>
      </c>
      <c r="V186" s="3" t="str">
        <f>+IFERROR(PRODUCTOS[[#This Row],[PRECIO DE COMPRA]]/PRODUCTOS[[#This Row],[CANT. COMPRADA]],"")</f>
        <v/>
      </c>
      <c r="W186" s="3" t="str">
        <f>+IFERROR(PRODUCTOS[[#This Row],[PRECIO COMPRA UNITARIO]]*PRODUCTOS[[#This Row],[PPTO FALTANTE]],"")</f>
        <v/>
      </c>
      <c r="X186" s="7" t="str">
        <f>+IFERROR(PRODUCTOS[[#This Row],[PROYECCION COMPRA]]/PRODUCTOS[[#This Row],[PPTO TOTAL]]-1,"")</f>
        <v/>
      </c>
      <c r="Y186" s="3">
        <f>+IFERROR((PRODUCTOS[[#This Row],[CANT X MODULO]]*704)-PRODUCTOS[[#This Row],[CANT. COMPRADA]],"")</f>
        <v>3141.6000000000004</v>
      </c>
      <c r="Z186" s="17">
        <f>+IFERROR(PRODUCTOS[[#This Row],[CANT. COMPRADA]]/PRODUCTOS[[#This Row],[PPTO FALTANTE]],"")</f>
        <v>0</v>
      </c>
      <c r="AA186" s="3" t="str">
        <f>+IFERROR(PRODUCTOS[[#This Row],[PROYECCION COMPRA]]-(PRODUCTOS[[#This Row],[PPTO FALTANTE]]*PRODUCTOS[[#This Row],[PPTO]]),"")</f>
        <v/>
      </c>
      <c r="AB186" s="3" t="str">
        <f>+_xlfn.XLOOKUP(PRODUCTOS[[#This Row],[CODIGO]],DETALLE_GD_1[CODIGO],DETALLE_GD_1[VALOR PPTO],"",0)</f>
        <v/>
      </c>
      <c r="AC186" s="3" t="e">
        <f>+AB186-PRODUCTOS[[#This Row],[PPTO_ACTUALIZADO]]</f>
        <v>#VALUE!</v>
      </c>
    </row>
    <row r="187" spans="1:29" x14ac:dyDescent="0.25">
      <c r="A187">
        <v>410082</v>
      </c>
      <c r="B187" t="s">
        <v>491</v>
      </c>
      <c r="C187" t="s">
        <v>644</v>
      </c>
      <c r="D187" t="s">
        <v>348</v>
      </c>
      <c r="E187" t="s">
        <v>348</v>
      </c>
      <c r="F187" s="2">
        <v>12677</v>
      </c>
      <c r="G187" s="6" t="s">
        <v>348</v>
      </c>
      <c r="H187" s="2">
        <v>12677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4.4625000000000004</v>
      </c>
      <c r="M187" s="2">
        <f>+IFERROR(PRODUCTOS[[#This Row],[PPTO]]*PRODUCTOS[[#This Row],[CANT X MODULO]],"")</f>
        <v>56571.112500000003</v>
      </c>
      <c r="N187" s="2">
        <f>+IFERROR(PRODUCTOS[[#This Row],[PPTO X MODULO]]*32,"")</f>
        <v>1810275.6</v>
      </c>
      <c r="O187" s="2">
        <f>+IFERROR(PRODUCTOS[[#This Row],[PPTO X TORRE]]*22,"")</f>
        <v>39826063.200000003</v>
      </c>
      <c r="P187" s="3">
        <f>+IFERROR(PRODUCTOS[[#This Row],[CANT X MODULO]]*702,"")</f>
        <v>3132.6750000000002</v>
      </c>
      <c r="Q187" s="3">
        <f>+SUMIFS(DETALLE_GD_1[CANTIDAD SOLICITADA],DETALLE_GD_1[CODIGO],PRODUCTOS[[#This Row],[CODIGO]])</f>
        <v>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0</v>
      </c>
      <c r="T187" s="3">
        <f>+IFERROR(PRODUCTOS[[#This Row],[CANTIDAD RECIBIDA]]/PRODUCTOS[[#This Row],[CANT X MODULO]],"")</f>
        <v>0</v>
      </c>
      <c r="U187" s="3">
        <f>+SUMIFS(DETALLE_GD_1[VALOR TOTAL POR ITEM GD],DETALLE_GD_1[CODIGO],PRODUCTOS[[#This Row],[CODIGO]])</f>
        <v>0</v>
      </c>
      <c r="V187" s="3" t="str">
        <f>+IFERROR(PRODUCTOS[[#This Row],[PRECIO DE COMPRA]]/PRODUCTOS[[#This Row],[CANT. COMPRADA]],"")</f>
        <v/>
      </c>
      <c r="W187" s="3" t="str">
        <f>+IFERROR(PRODUCTOS[[#This Row],[PRECIO COMPRA UNITARIO]]*PRODUCTOS[[#This Row],[PPTO FALTANTE]],"")</f>
        <v/>
      </c>
      <c r="X187" s="7" t="str">
        <f>+IFERROR(PRODUCTOS[[#This Row],[PROYECCION COMPRA]]/PRODUCTOS[[#This Row],[PPTO TOTAL]]-1,"")</f>
        <v/>
      </c>
      <c r="Y187" s="3">
        <f>+IFERROR((PRODUCTOS[[#This Row],[CANT X MODULO]]*704)-PRODUCTOS[[#This Row],[CANT. COMPRADA]],"")</f>
        <v>3141.6000000000004</v>
      </c>
      <c r="Z187" s="17">
        <f>+IFERROR(PRODUCTOS[[#This Row],[CANT. COMPRADA]]/PRODUCTOS[[#This Row],[PPTO FALTANTE]],"")</f>
        <v>0</v>
      </c>
      <c r="AA187" s="3" t="str">
        <f>+IFERROR(PRODUCTOS[[#This Row],[PROYECCION COMPRA]]-(PRODUCTOS[[#This Row],[PPTO FALTANTE]]*PRODUCTOS[[#This Row],[PPTO]]),"")</f>
        <v/>
      </c>
      <c r="AB187" s="3" t="str">
        <f>+_xlfn.XLOOKUP(PRODUCTOS[[#This Row],[CODIGO]],DETALLE_GD_1[CODIGO],DETALLE_GD_1[VALOR PPTO],"",0)</f>
        <v/>
      </c>
      <c r="AC187" s="3" t="e">
        <f>+AB187-PRODUCTOS[[#This Row],[PPTO_ACTUALIZADO]]</f>
        <v>#VALUE!</v>
      </c>
    </row>
    <row r="188" spans="1:29" x14ac:dyDescent="0.25">
      <c r="A188" t="s">
        <v>493</v>
      </c>
      <c r="B188" t="s">
        <v>494</v>
      </c>
      <c r="C188" t="s">
        <v>645</v>
      </c>
      <c r="D188" t="s">
        <v>348</v>
      </c>
      <c r="E188" t="s">
        <v>348</v>
      </c>
      <c r="G188" s="6" t="s">
        <v>348</v>
      </c>
      <c r="H188" s="2">
        <v>12677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2.3625000000000003</v>
      </c>
      <c r="M188" s="2">
        <f>+IFERROR(PRODUCTOS[[#This Row],[PPTO]]*PRODUCTOS[[#This Row],[CANT X MODULO]],"")</f>
        <v>0</v>
      </c>
      <c r="N188" s="2">
        <f>+IFERROR(PRODUCTOS[[#This Row],[PPTO X MODULO]]*32,"")</f>
        <v>0</v>
      </c>
      <c r="O188" s="2">
        <f>+IFERROR(PRODUCTOS[[#This Row],[PPTO X TORRE]]*22,"")</f>
        <v>0</v>
      </c>
      <c r="P188" s="3">
        <f>+IFERROR(PRODUCTOS[[#This Row],[CANT X MODULO]]*702,"")</f>
        <v>1658.4750000000001</v>
      </c>
      <c r="Q188" s="3">
        <f>+SUMIFS(DETALLE_GD_1[CANTIDAD SOLICITADA],DETALLE_GD_1[CODIGO],PRODUCTOS[[#This Row],[CODIGO]])</f>
        <v>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0</v>
      </c>
      <c r="T188" s="3">
        <f>+IFERROR(PRODUCTOS[[#This Row],[CANTIDAD RECIBIDA]]/PRODUCTOS[[#This Row],[CANT X MODULO]],"")</f>
        <v>0</v>
      </c>
      <c r="U188" s="3">
        <f>+SUMIFS(DETALLE_GD_1[VALOR TOTAL POR ITEM GD],DETALLE_GD_1[CODIGO],PRODUCTOS[[#This Row],[CODIGO]])</f>
        <v>0</v>
      </c>
      <c r="V188" s="3" t="str">
        <f>+IFERROR(PRODUCTOS[[#This Row],[PRECIO DE COMPRA]]/PRODUCTOS[[#This Row],[CANT. COMPRADA]],"")</f>
        <v/>
      </c>
      <c r="W188" s="3" t="str">
        <f>+IFERROR(PRODUCTOS[[#This Row],[PRECIO COMPRA UNITARIO]]*PRODUCTOS[[#This Row],[PPTO FALTANTE]],"")</f>
        <v/>
      </c>
      <c r="X188" s="7" t="str">
        <f>+IFERROR(PRODUCTOS[[#This Row],[PROYECCION COMPRA]]/PRODUCTOS[[#This Row],[PPTO TOTAL]]-1,"")</f>
        <v/>
      </c>
      <c r="Y188" s="3">
        <f>+IFERROR((PRODUCTOS[[#This Row],[CANT X MODULO]]*704)-PRODUCTOS[[#This Row],[CANT. COMPRADA]],"")</f>
        <v>1663.2000000000003</v>
      </c>
      <c r="Z188" s="17">
        <f>+IFERROR(PRODUCTOS[[#This Row],[CANT. COMPRADA]]/PRODUCTOS[[#This Row],[PPTO FALTANTE]],"")</f>
        <v>0</v>
      </c>
      <c r="AA188" s="3" t="str">
        <f>+IFERROR(PRODUCTOS[[#This Row],[PROYECCION COMPRA]]-(PRODUCTOS[[#This Row],[PPTO FALTANTE]]*PRODUCTOS[[#This Row],[PPTO]]),"")</f>
        <v/>
      </c>
      <c r="AB188" s="3" t="str">
        <f>+_xlfn.XLOOKUP(PRODUCTOS[[#This Row],[CODIGO]],DETALLE_GD_1[CODIGO],DETALLE_GD_1[VALOR PPTO],"",0)</f>
        <v/>
      </c>
      <c r="AC188" s="3" t="e">
        <f>+AB188-PRODUCTOS[[#This Row],[PPTO_ACTUALIZADO]]</f>
        <v>#VALUE!</v>
      </c>
    </row>
    <row r="189" spans="1:29" x14ac:dyDescent="0.25">
      <c r="A189" t="s">
        <v>495</v>
      </c>
      <c r="B189" t="s">
        <v>496</v>
      </c>
      <c r="C189" t="s">
        <v>646</v>
      </c>
      <c r="D189" t="s">
        <v>348</v>
      </c>
      <c r="E189" t="s">
        <v>348</v>
      </c>
      <c r="F189" s="2">
        <v>7253</v>
      </c>
      <c r="G189" s="6" t="s">
        <v>348</v>
      </c>
      <c r="H189" s="2">
        <v>7253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2.1</v>
      </c>
      <c r="M189" s="2">
        <f>+IFERROR(PRODUCTOS[[#This Row],[PPTO]]*PRODUCTOS[[#This Row],[CANT X MODULO]],"")</f>
        <v>15231.300000000001</v>
      </c>
      <c r="N189" s="2">
        <f>+IFERROR(PRODUCTOS[[#This Row],[PPTO X MODULO]]*32,"")</f>
        <v>487401.60000000003</v>
      </c>
      <c r="O189" s="2">
        <f>+IFERROR(PRODUCTOS[[#This Row],[PPTO X TORRE]]*22,"")</f>
        <v>10722835.200000001</v>
      </c>
      <c r="P189" s="3">
        <f>+IFERROR(PRODUCTOS[[#This Row],[CANT X MODULO]]*702,"")</f>
        <v>1474.2</v>
      </c>
      <c r="Q189" s="3">
        <f>+SUMIFS(DETALLE_GD_1[CANTIDAD SOLICITADA],DETALLE_GD_1[CODIGO],PRODUCTOS[[#This Row],[CODIGO]])</f>
        <v>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0</v>
      </c>
      <c r="T189" s="3">
        <f>+IFERROR(PRODUCTOS[[#This Row],[CANTIDAD RECIBIDA]]/PRODUCTOS[[#This Row],[CANT X MODULO]],"")</f>
        <v>0</v>
      </c>
      <c r="U189" s="3">
        <f>+SUMIFS(DETALLE_GD_1[VALOR TOTAL POR ITEM GD],DETALLE_GD_1[CODIGO],PRODUCTOS[[#This Row],[CODIGO]])</f>
        <v>0</v>
      </c>
      <c r="V189" s="3" t="str">
        <f>+IFERROR(PRODUCTOS[[#This Row],[PRECIO DE COMPRA]]/PRODUCTOS[[#This Row],[CANT. COMPRADA]],"")</f>
        <v/>
      </c>
      <c r="W189" s="3" t="str">
        <f>+IFERROR(PRODUCTOS[[#This Row],[PRECIO COMPRA UNITARIO]]*PRODUCTOS[[#This Row],[PPTO FALTANTE]],"")</f>
        <v/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1478.4</v>
      </c>
      <c r="Z189" s="17">
        <f>+IFERROR(PRODUCTOS[[#This Row],[CANT. COMPRADA]]/PRODUCTOS[[#This Row],[PPTO FALTANTE]],"")</f>
        <v>0</v>
      </c>
      <c r="AA189" s="3" t="str">
        <f>+IFERROR(PRODUCTOS[[#This Row],[PROYECCION COMPRA]]-(PRODUCTOS[[#This Row],[PPTO FALTANTE]]*PRODUCTOS[[#This Row],[PPTO]]),"")</f>
        <v/>
      </c>
      <c r="AB189" s="3" t="str">
        <f>+_xlfn.XLOOKUP(PRODUCTOS[[#This Row],[CODIGO]],DETALLE_GD_1[CODIGO],DETALLE_GD_1[VALOR PPTO],"",0)</f>
        <v/>
      </c>
      <c r="AC189" s="3" t="e">
        <f>+AB189-PRODUCTOS[[#This Row],[PPTO_ACTUALIZADO]]</f>
        <v>#VALUE!</v>
      </c>
    </row>
    <row r="190" spans="1:29" x14ac:dyDescent="0.25">
      <c r="A190" t="s">
        <v>497</v>
      </c>
      <c r="B190" t="s">
        <v>498</v>
      </c>
      <c r="C190" t="s">
        <v>647</v>
      </c>
      <c r="D190" t="s">
        <v>348</v>
      </c>
      <c r="E190" t="s">
        <v>348</v>
      </c>
      <c r="F190" s="2">
        <v>51840</v>
      </c>
      <c r="G190" s="6" t="s">
        <v>348</v>
      </c>
      <c r="H190" s="2">
        <v>51840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1.1812499999999999</v>
      </c>
      <c r="M190" s="2">
        <f>+IFERROR(PRODUCTOS[[#This Row],[PPTO]]*PRODUCTOS[[#This Row],[CANT X MODULO]],"")</f>
        <v>61235.999999999993</v>
      </c>
      <c r="N190" s="2">
        <f>+IFERROR(PRODUCTOS[[#This Row],[PPTO X MODULO]]*32,"")</f>
        <v>1959551.9999999998</v>
      </c>
      <c r="O190" s="2">
        <f>+IFERROR(PRODUCTOS[[#This Row],[PPTO X TORRE]]*22,"")</f>
        <v>43110143.999999993</v>
      </c>
      <c r="P190" s="3">
        <f>+IFERROR(PRODUCTOS[[#This Row],[CANT X MODULO]]*702,"")</f>
        <v>829.23749999999995</v>
      </c>
      <c r="Q190" s="3">
        <f>+SUMIFS(DETALLE_GD_1[CANTIDAD SOLICITADA],DETALLE_GD_1[CODIGO],PRODUCTOS[[#This Row],[CODIGO]])</f>
        <v>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0</v>
      </c>
      <c r="T190" s="3">
        <f>+IFERROR(PRODUCTOS[[#This Row],[CANTIDAD RECIBIDA]]/PRODUCTOS[[#This Row],[CANT X MODULO]],"")</f>
        <v>0</v>
      </c>
      <c r="U190" s="3">
        <f>+SUMIFS(DETALLE_GD_1[VALOR TOTAL POR ITEM GD],DETALLE_GD_1[CODIGO],PRODUCTOS[[#This Row],[CODIGO]])</f>
        <v>0</v>
      </c>
      <c r="V190" s="3" t="str">
        <f>+IFERROR(PRODUCTOS[[#This Row],[PRECIO DE COMPRA]]/PRODUCTOS[[#This Row],[CANT. COMPRADA]],"")</f>
        <v/>
      </c>
      <c r="W190" s="3" t="str">
        <f>+IFERROR(PRODUCTOS[[#This Row],[PRECIO COMPRA UNITARIO]]*PRODUCTOS[[#This Row],[PPTO FALTANTE]],"")</f>
        <v/>
      </c>
      <c r="X190" s="7" t="str">
        <f>+IFERROR(PRODUCTOS[[#This Row],[PROYECCION COMPRA]]/PRODUCTOS[[#This Row],[PPTO TOTAL]]-1,"")</f>
        <v/>
      </c>
      <c r="Y190" s="3">
        <f>+IFERROR((PRODUCTOS[[#This Row],[CANT X MODULO]]*704)-PRODUCTOS[[#This Row],[CANT. COMPRADA]],"")</f>
        <v>831.59999999999991</v>
      </c>
      <c r="Z190" s="17">
        <f>+IFERROR(PRODUCTOS[[#This Row],[CANT. COMPRADA]]/PRODUCTOS[[#This Row],[PPTO FALTANTE]],"")</f>
        <v>0</v>
      </c>
      <c r="AA190" s="3" t="str">
        <f>+IFERROR(PRODUCTOS[[#This Row],[PROYECCION COMPRA]]-(PRODUCTOS[[#This Row],[PPTO FALTANTE]]*PRODUCTOS[[#This Row],[PPTO]]),"")</f>
        <v/>
      </c>
      <c r="AB190" s="3" t="str">
        <f>+_xlfn.XLOOKUP(PRODUCTOS[[#This Row],[CODIGO]],DETALLE_GD_1[CODIGO],DETALLE_GD_1[VALOR PPTO],"",0)</f>
        <v/>
      </c>
      <c r="AC190" s="3" t="e">
        <f>+AB190-PRODUCTOS[[#This Row],[PPTO_ACTUALIZADO]]</f>
        <v>#VALUE!</v>
      </c>
    </row>
    <row r="191" spans="1:29" x14ac:dyDescent="0.25">
      <c r="A191" t="s">
        <v>499</v>
      </c>
      <c r="B191" t="s">
        <v>500</v>
      </c>
      <c r="C191" t="s">
        <v>648</v>
      </c>
      <c r="D191" t="s">
        <v>348</v>
      </c>
      <c r="E191" t="s">
        <v>348</v>
      </c>
      <c r="G191" s="6" t="s">
        <v>348</v>
      </c>
      <c r="H191" s="2">
        <v>552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4.7250000000000005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3316.9500000000003</v>
      </c>
      <c r="Q191" s="3">
        <f>+SUMIFS(DETALLE_GD_1[CANTIDAD SOLICITADA],DETALLE_GD_1[CODIGO],PRODUCTOS[[#This Row],[CODIGO]])</f>
        <v>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0</v>
      </c>
      <c r="T191" s="3">
        <f>+IFERROR(PRODUCTOS[[#This Row],[CANTIDAD RECIBIDA]]/PRODUCTOS[[#This Row],[CANT X MODULO]],"")</f>
        <v>0</v>
      </c>
      <c r="U191" s="3">
        <f>+SUMIFS(DETALLE_GD_1[VALOR TOTAL POR ITEM GD],DETALLE_GD_1[CODIGO],PRODUCTOS[[#This Row],[CODIGO]])</f>
        <v>0</v>
      </c>
      <c r="V191" s="3" t="str">
        <f>+IFERROR(PRODUCTOS[[#This Row],[PRECIO DE COMPRA]]/PRODUCTOS[[#This Row],[CANT. COMPRADA]],"")</f>
        <v/>
      </c>
      <c r="W191" s="3" t="str">
        <f>+IFERROR(PRODUCTOS[[#This Row],[PRECIO COMPRA UNITARIO]]*PRODUCTOS[[#This Row],[PPTO FALTANTE]],"")</f>
        <v/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3326.4000000000005</v>
      </c>
      <c r="Z191" s="17">
        <f>+IFERROR(PRODUCTOS[[#This Row],[CANT. COMPRADA]]/PRODUCTOS[[#This Row],[PPTO FALTANTE]],"")</f>
        <v>0</v>
      </c>
      <c r="AA191" s="3" t="str">
        <f>+IFERROR(PRODUCTOS[[#This Row],[PROYECCION COMPRA]]-(PRODUCTOS[[#This Row],[PPTO FALTANTE]]*PRODUCTOS[[#This Row],[PPTO]]),"")</f>
        <v/>
      </c>
      <c r="AB191" s="3" t="str">
        <f>+_xlfn.XLOOKUP(PRODUCTOS[[#This Row],[CODIGO]],DETALLE_GD_1[CODIGO],DETALLE_GD_1[VALOR PPTO],"",0)</f>
        <v/>
      </c>
      <c r="AC191" s="3" t="e">
        <f>+AB191-PRODUCTOS[[#This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69"/>
  <sheetViews>
    <sheetView tabSelected="1" zoomScaleNormal="100" workbookViewId="0">
      <selection activeCell="K158" sqref="K158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649</v>
      </c>
      <c r="B1" t="s">
        <v>2</v>
      </c>
      <c r="C1" t="s">
        <v>315</v>
      </c>
      <c r="D1" t="s">
        <v>650</v>
      </c>
      <c r="E1" t="s">
        <v>653</v>
      </c>
      <c r="F1" t="s">
        <v>362</v>
      </c>
      <c r="G1" t="s">
        <v>658</v>
      </c>
      <c r="H1" t="s">
        <v>347</v>
      </c>
      <c r="I1" t="s">
        <v>659</v>
      </c>
      <c r="J1" t="s">
        <v>729</v>
      </c>
      <c r="K1" s="3" t="s">
        <v>668</v>
      </c>
      <c r="L1" s="3" t="s">
        <v>742</v>
      </c>
      <c r="M1" s="3" t="s">
        <v>743</v>
      </c>
      <c r="N1" t="s">
        <v>744</v>
      </c>
      <c r="O1" t="s">
        <v>667</v>
      </c>
      <c r="P1" t="s">
        <v>655</v>
      </c>
      <c r="Q1" t="s">
        <v>656</v>
      </c>
      <c r="R1" t="s">
        <v>671</v>
      </c>
      <c r="V1" s="37" t="s">
        <v>657</v>
      </c>
    </row>
    <row r="2" spans="1:22" x14ac:dyDescent="0.25">
      <c r="A2" s="1">
        <v>46125</v>
      </c>
      <c r="B2" t="s">
        <v>21</v>
      </c>
      <c r="C2" s="81" t="s">
        <v>501</v>
      </c>
      <c r="D2" s="81" t="s">
        <v>20</v>
      </c>
      <c r="E2">
        <v>388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x14ac:dyDescent="0.25">
      <c r="A3" s="1">
        <v>46125</v>
      </c>
      <c r="B3">
        <v>304101</v>
      </c>
      <c r="C3" s="81" t="s">
        <v>651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x14ac:dyDescent="0.25">
      <c r="A4" s="1">
        <v>46125</v>
      </c>
      <c r="B4">
        <v>302044</v>
      </c>
      <c r="C4" s="81" t="s">
        <v>504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x14ac:dyDescent="0.25">
      <c r="A5" s="1">
        <v>46125</v>
      </c>
      <c r="B5">
        <v>302010</v>
      </c>
      <c r="C5" s="81" t="s">
        <v>505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x14ac:dyDescent="0.25">
      <c r="A6" s="1">
        <v>46125</v>
      </c>
      <c r="B6">
        <v>302028</v>
      </c>
      <c r="C6" s="81" t="s">
        <v>506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x14ac:dyDescent="0.25">
      <c r="A7" s="1">
        <v>46125</v>
      </c>
      <c r="B7">
        <v>304049</v>
      </c>
      <c r="C7" s="81" t="s">
        <v>311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x14ac:dyDescent="0.25">
      <c r="A10" s="1">
        <v>46125</v>
      </c>
      <c r="B10">
        <v>302046</v>
      </c>
      <c r="C10" s="81" t="s">
        <v>510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x14ac:dyDescent="0.25">
      <c r="A11" s="1">
        <v>46125</v>
      </c>
      <c r="B11">
        <v>701043</v>
      </c>
      <c r="C11" s="81" t="s">
        <v>197</v>
      </c>
      <c r="D11" s="81" t="s">
        <v>652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x14ac:dyDescent="0.25">
      <c r="A12" s="1">
        <v>46132</v>
      </c>
      <c r="B12" t="s">
        <v>21</v>
      </c>
      <c r="C12" s="81" t="s">
        <v>501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x14ac:dyDescent="0.25">
      <c r="A13" s="1">
        <v>46132</v>
      </c>
      <c r="B13">
        <v>1901008</v>
      </c>
      <c r="C13" s="81" t="s">
        <v>703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x14ac:dyDescent="0.25">
      <c r="A16" s="1">
        <v>46132</v>
      </c>
      <c r="B16">
        <v>701043</v>
      </c>
      <c r="C16" s="81" t="s">
        <v>197</v>
      </c>
      <c r="D16" s="81" t="s">
        <v>652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x14ac:dyDescent="0.25">
      <c r="A17" s="1">
        <v>46132</v>
      </c>
      <c r="B17">
        <v>302046</v>
      </c>
      <c r="C17" s="81" t="s">
        <v>510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x14ac:dyDescent="0.25">
      <c r="A19" s="1">
        <v>46139</v>
      </c>
      <c r="B19">
        <v>701043</v>
      </c>
      <c r="C19" s="81" t="s">
        <v>197</v>
      </c>
      <c r="D19" s="81" t="s">
        <v>652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x14ac:dyDescent="0.25">
      <c r="A20" s="1">
        <v>46139</v>
      </c>
      <c r="B20">
        <v>302046</v>
      </c>
      <c r="C20" s="81" t="s">
        <v>510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x14ac:dyDescent="0.25">
      <c r="A21" s="1">
        <v>46139</v>
      </c>
      <c r="B21">
        <v>302010</v>
      </c>
      <c r="C21" s="81" t="s">
        <v>505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x14ac:dyDescent="0.25">
      <c r="A22" s="1">
        <v>46139</v>
      </c>
      <c r="B22">
        <v>1901008</v>
      </c>
      <c r="C22" s="81" t="s">
        <v>703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x14ac:dyDescent="0.25">
      <c r="A24" s="1">
        <v>46139</v>
      </c>
      <c r="B24">
        <v>304101</v>
      </c>
      <c r="C24" s="81" t="s">
        <v>651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x14ac:dyDescent="0.25">
      <c r="A25" s="1">
        <v>46139</v>
      </c>
      <c r="B25">
        <v>302028</v>
      </c>
      <c r="C25" s="81" t="s">
        <v>506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x14ac:dyDescent="0.25">
      <c r="A26" s="1">
        <v>46139</v>
      </c>
      <c r="B26">
        <v>304049</v>
      </c>
      <c r="C26" s="81" t="s">
        <v>311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x14ac:dyDescent="0.25">
      <c r="A29" s="1">
        <v>46146</v>
      </c>
      <c r="B29">
        <v>701043</v>
      </c>
      <c r="C29" s="81" t="s">
        <v>197</v>
      </c>
      <c r="D29" s="81" t="s">
        <v>652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x14ac:dyDescent="0.25">
      <c r="A30" s="1">
        <v>46146</v>
      </c>
      <c r="B30">
        <v>302046</v>
      </c>
      <c r="C30" s="81" t="s">
        <v>510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x14ac:dyDescent="0.25">
      <c r="A31" s="1">
        <v>46146</v>
      </c>
      <c r="B31">
        <v>302010</v>
      </c>
      <c r="C31" s="81" t="s">
        <v>505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x14ac:dyDescent="0.25">
      <c r="A32" s="1">
        <v>46146</v>
      </c>
      <c r="B32">
        <v>1901008</v>
      </c>
      <c r="C32" s="81" t="s">
        <v>703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x14ac:dyDescent="0.25">
      <c r="A34" s="1">
        <v>46146</v>
      </c>
      <c r="B34">
        <v>304101</v>
      </c>
      <c r="C34" s="81" t="s">
        <v>651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x14ac:dyDescent="0.25">
      <c r="A35" s="1">
        <v>46146</v>
      </c>
      <c r="B35">
        <v>302028</v>
      </c>
      <c r="C35" s="81" t="s">
        <v>506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x14ac:dyDescent="0.25">
      <c r="A36" s="1">
        <v>46146</v>
      </c>
      <c r="B36">
        <v>304049</v>
      </c>
      <c r="C36" s="81" t="s">
        <v>311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x14ac:dyDescent="0.25">
      <c r="A39" s="1">
        <v>46153</v>
      </c>
      <c r="B39">
        <v>701043</v>
      </c>
      <c r="C39" s="81" t="s">
        <v>197</v>
      </c>
      <c r="D39" s="81" t="s">
        <v>652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x14ac:dyDescent="0.25">
      <c r="A40" s="1">
        <v>46153</v>
      </c>
      <c r="B40">
        <v>302046</v>
      </c>
      <c r="C40" s="81" t="s">
        <v>510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x14ac:dyDescent="0.25">
      <c r="A41" s="1">
        <v>46153</v>
      </c>
      <c r="B41">
        <v>302010</v>
      </c>
      <c r="C41" s="81" t="s">
        <v>505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x14ac:dyDescent="0.25">
      <c r="A42" s="1">
        <v>46153</v>
      </c>
      <c r="B42">
        <v>1901008</v>
      </c>
      <c r="C42" s="81" t="s">
        <v>703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x14ac:dyDescent="0.25">
      <c r="A44" s="1">
        <v>46153</v>
      </c>
      <c r="B44">
        <v>304101</v>
      </c>
      <c r="C44" s="81" t="s">
        <v>651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x14ac:dyDescent="0.25">
      <c r="A45" s="1">
        <v>46153</v>
      </c>
      <c r="B45">
        <v>302028</v>
      </c>
      <c r="C45" s="81" t="s">
        <v>506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x14ac:dyDescent="0.25">
      <c r="A46" s="1">
        <v>46153</v>
      </c>
      <c r="B46">
        <v>304049</v>
      </c>
      <c r="C46" s="81" t="s">
        <v>311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x14ac:dyDescent="0.25">
      <c r="A48" s="1">
        <v>46153</v>
      </c>
      <c r="B48">
        <v>701040</v>
      </c>
      <c r="C48" s="81" t="s">
        <v>19</v>
      </c>
      <c r="D48" s="81" t="s">
        <v>348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x14ac:dyDescent="0.25">
      <c r="A50" s="1">
        <v>46153</v>
      </c>
      <c r="B50" t="s">
        <v>21</v>
      </c>
      <c r="C50" s="81" t="s">
        <v>741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x14ac:dyDescent="0.25">
      <c r="A51" s="1">
        <v>46153</v>
      </c>
      <c r="B51">
        <v>701084</v>
      </c>
      <c r="C51" s="81" t="s">
        <v>38</v>
      </c>
      <c r="D51" s="81" t="s">
        <v>348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x14ac:dyDescent="0.25">
      <c r="A53" s="1">
        <v>46153</v>
      </c>
      <c r="B53">
        <v>1902014</v>
      </c>
      <c r="C53" s="81" t="s">
        <v>309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x14ac:dyDescent="0.25">
      <c r="A55" s="1">
        <v>46160</v>
      </c>
      <c r="B55">
        <v>701043</v>
      </c>
      <c r="C55" s="81" t="s">
        <v>197</v>
      </c>
      <c r="D55" s="81" t="s">
        <v>652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x14ac:dyDescent="0.25">
      <c r="A56" s="1">
        <v>46160</v>
      </c>
      <c r="B56">
        <v>302046</v>
      </c>
      <c r="C56" s="81" t="s">
        <v>510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x14ac:dyDescent="0.25">
      <c r="A57" s="1">
        <v>46160</v>
      </c>
      <c r="B57">
        <v>302010</v>
      </c>
      <c r="C57" s="81" t="s">
        <v>505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x14ac:dyDescent="0.25">
      <c r="A58" s="1">
        <v>46160</v>
      </c>
      <c r="B58">
        <v>1901008</v>
      </c>
      <c r="C58" s="81" t="s">
        <v>703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x14ac:dyDescent="0.25">
      <c r="A60" s="1">
        <v>46160</v>
      </c>
      <c r="B60">
        <v>304101</v>
      </c>
      <c r="C60" s="81" t="s">
        <v>651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x14ac:dyDescent="0.25">
      <c r="A61" s="1">
        <v>46160</v>
      </c>
      <c r="B61">
        <v>302028</v>
      </c>
      <c r="C61" s="81" t="s">
        <v>506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x14ac:dyDescent="0.25">
      <c r="A62" s="1">
        <v>46160</v>
      </c>
      <c r="B62">
        <v>304049</v>
      </c>
      <c r="C62" s="81" t="s">
        <v>311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x14ac:dyDescent="0.25">
      <c r="A66" s="1">
        <v>46160</v>
      </c>
      <c r="B66" t="s">
        <v>21</v>
      </c>
      <c r="C66" s="81" t="s">
        <v>741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x14ac:dyDescent="0.25">
      <c r="A69" s="1">
        <v>46160</v>
      </c>
      <c r="B69">
        <v>1902014</v>
      </c>
      <c r="C69" s="81" t="s">
        <v>309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x14ac:dyDescent="0.25">
      <c r="A71" s="1">
        <v>46167</v>
      </c>
      <c r="B71">
        <v>701043</v>
      </c>
      <c r="C71" s="81" t="s">
        <v>197</v>
      </c>
      <c r="D71" s="81" t="s">
        <v>652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x14ac:dyDescent="0.25">
      <c r="A72" s="1">
        <v>46167</v>
      </c>
      <c r="B72">
        <v>302046</v>
      </c>
      <c r="C72" s="81" t="s">
        <v>510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x14ac:dyDescent="0.25">
      <c r="A73" s="1">
        <v>46167</v>
      </c>
      <c r="B73">
        <v>302010</v>
      </c>
      <c r="C73" s="81" t="s">
        <v>505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x14ac:dyDescent="0.25">
      <c r="A74" s="1">
        <v>46167</v>
      </c>
      <c r="B74">
        <v>1901008</v>
      </c>
      <c r="C74" s="81" t="s">
        <v>703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x14ac:dyDescent="0.25">
      <c r="A76" s="1">
        <v>46167</v>
      </c>
      <c r="B76">
        <v>304101</v>
      </c>
      <c r="C76" s="81" t="s">
        <v>651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x14ac:dyDescent="0.25">
      <c r="A77" s="1">
        <v>46167</v>
      </c>
      <c r="B77">
        <v>302028</v>
      </c>
      <c r="C77" s="81" t="s">
        <v>506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x14ac:dyDescent="0.25">
      <c r="A78" s="1">
        <v>46167</v>
      </c>
      <c r="B78">
        <v>304049</v>
      </c>
      <c r="C78" s="81" t="s">
        <v>311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x14ac:dyDescent="0.25">
      <c r="A82" s="1">
        <v>46167</v>
      </c>
      <c r="B82" t="s">
        <v>21</v>
      </c>
      <c r="C82" s="81" t="s">
        <v>741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x14ac:dyDescent="0.25">
      <c r="A85" s="1">
        <v>46167</v>
      </c>
      <c r="B85">
        <v>1902014</v>
      </c>
      <c r="C85" s="81" t="s">
        <v>309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x14ac:dyDescent="0.25">
      <c r="A87" s="1">
        <v>46174</v>
      </c>
      <c r="B87">
        <v>701043</v>
      </c>
      <c r="C87" s="81" t="s">
        <v>197</v>
      </c>
      <c r="D87" s="81" t="s">
        <v>652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x14ac:dyDescent="0.25">
      <c r="A88" s="1">
        <v>46174</v>
      </c>
      <c r="B88">
        <v>302046</v>
      </c>
      <c r="C88" s="81" t="s">
        <v>510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x14ac:dyDescent="0.25">
      <c r="A89" s="1">
        <v>46174</v>
      </c>
      <c r="B89">
        <v>302010</v>
      </c>
      <c r="C89" s="81" t="s">
        <v>505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x14ac:dyDescent="0.25">
      <c r="A90" s="1">
        <v>46174</v>
      </c>
      <c r="B90">
        <v>1901008</v>
      </c>
      <c r="C90" s="81" t="s">
        <v>703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x14ac:dyDescent="0.25">
      <c r="A92" s="1">
        <v>46174</v>
      </c>
      <c r="B92">
        <v>304101</v>
      </c>
      <c r="C92" s="81" t="s">
        <v>651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x14ac:dyDescent="0.25">
      <c r="A93" s="1">
        <v>46174</v>
      </c>
      <c r="B93">
        <v>302028</v>
      </c>
      <c r="C93" s="81" t="s">
        <v>506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x14ac:dyDescent="0.25">
      <c r="A94" s="1">
        <v>46174</v>
      </c>
      <c r="B94">
        <v>304049</v>
      </c>
      <c r="C94" s="81" t="s">
        <v>311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x14ac:dyDescent="0.25">
      <c r="A98" s="1">
        <v>46174</v>
      </c>
      <c r="B98" t="s">
        <v>21</v>
      </c>
      <c r="C98" s="81" t="s">
        <v>741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x14ac:dyDescent="0.25">
      <c r="A101" s="1">
        <v>46174</v>
      </c>
      <c r="B101">
        <v>1902014</v>
      </c>
      <c r="C101" s="81" t="s">
        <v>309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x14ac:dyDescent="0.25">
      <c r="A103" s="1">
        <v>46181</v>
      </c>
      <c r="B103">
        <v>701043</v>
      </c>
      <c r="C103" s="81" t="s">
        <v>197</v>
      </c>
      <c r="D103" s="81" t="s">
        <v>652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x14ac:dyDescent="0.25">
      <c r="A104" s="1">
        <v>46181</v>
      </c>
      <c r="B104">
        <v>302046</v>
      </c>
      <c r="C104" s="81" t="s">
        <v>510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x14ac:dyDescent="0.25">
      <c r="A105" s="1">
        <v>46181</v>
      </c>
      <c r="B105">
        <v>302010</v>
      </c>
      <c r="C105" s="81" t="s">
        <v>505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x14ac:dyDescent="0.25">
      <c r="A106" s="1">
        <v>46181</v>
      </c>
      <c r="B106">
        <v>1901008</v>
      </c>
      <c r="C106" s="81" t="s">
        <v>703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x14ac:dyDescent="0.25">
      <c r="A108" s="1">
        <v>46181</v>
      </c>
      <c r="B108">
        <v>304101</v>
      </c>
      <c r="C108" s="81" t="s">
        <v>651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x14ac:dyDescent="0.25">
      <c r="A109" s="1">
        <v>46181</v>
      </c>
      <c r="B109">
        <v>302028</v>
      </c>
      <c r="C109" s="81" t="s">
        <v>506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x14ac:dyDescent="0.25">
      <c r="A110" s="1">
        <v>46181</v>
      </c>
      <c r="B110">
        <v>304049</v>
      </c>
      <c r="C110" s="81" t="s">
        <v>311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x14ac:dyDescent="0.25">
      <c r="A114" s="1">
        <v>46181</v>
      </c>
      <c r="B114" t="s">
        <v>21</v>
      </c>
      <c r="C114" s="81" t="s">
        <v>741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x14ac:dyDescent="0.25">
      <c r="A117" s="1">
        <v>46181</v>
      </c>
      <c r="B117">
        <v>1902014</v>
      </c>
      <c r="C117" s="81" t="s">
        <v>309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652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510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505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703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651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506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311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741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309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349</v>
      </c>
      <c r="D134" s="81" t="s">
        <v>20</v>
      </c>
      <c r="E134">
        <v>15000</v>
      </c>
      <c r="G134">
        <v>723</v>
      </c>
      <c r="H134" s="81" t="str">
        <f>+_xlfn.XLOOKUP(REG_STOCK[[#This Row],[CODIGO]],PRODUCTOS[CODIGO],PRODUCTOS[DESC CORTA],"",0)</f>
        <v>PINO 2X4X2,44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v>172.7</v>
      </c>
      <c r="L134" s="3">
        <f>+REG_STOCK[[#This Row],[CONSUMO]]/REG_STOCK[[#This Row],[CUBICACION PPTO.]]</f>
        <v>83.231036479444128</v>
      </c>
      <c r="M134" s="3">
        <f>+REG_STOCK[[#This Row],[STOCK FISICO]]/REG_STOCK[[#This Row],[CUBICACION PPTO.]]</f>
        <v>4.1864504921829768</v>
      </c>
      <c r="N134" s="3">
        <f>+REG_STOCK[[#This Row],[SOLICITADO A TF]]/REG_STOCK[[#This Row],[CUBICACION PPTO.]]</f>
        <v>87.417486971627099</v>
      </c>
      <c r="O134" s="3">
        <f>IF($V$2-REG_STOCK[[#This Row],[ALCANCE FISICO]]&gt;0,"",($V$2-REG_STOCK[[#This Row],[ALCANCE FISICO]]/REG_STOCK[[#This Row],[CUBICACION PPTO.]]))</f>
        <v>63.493818836296313</v>
      </c>
      <c r="P134" s="3">
        <f>+_xlfn.XLOOKUP(REG_STOCK[[#This Row],[CODIGO]],PRODUCTOS[CODIGO],PRODUCTOS[PRECIO COMPRA UNITARIO],"",0)</f>
        <v>4877.8732429718875</v>
      </c>
      <c r="Q134" s="3">
        <f>IFERROR(REG_STOCK[[#This Row],[VALOR UNITARIO]]*REG_STOCK[[#This Row],[PERDIDA O EN PROCESO]],"")</f>
        <v>309714.79999567423</v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v>35.200000000000003</v>
      </c>
      <c r="L135" s="3">
        <f>+REG_STOCK[[#This Row],[CONSUMO]]/REG_STOCK[[#This Row],[CUBICACION PPTO.]]</f>
        <v>76.5625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76.5625</v>
      </c>
      <c r="O135" s="3">
        <f>IF($V$2-REG_STOCK[[#This Row],[ALCANCE FISICO]]&gt;0,"",($V$2-REG_STOCK[[#This Row],[ALCANCE FISICO]]/REG_STOCK[[#This Row],[CUBICACION PPTO.]]))</f>
        <v>61.824928977272727</v>
      </c>
      <c r="P135" s="3">
        <f>+_xlfn.XLOOKUP(REG_STOCK[[#This Row],[CODIGO]],PRODUCTOS[CODIGO],PRODUCTOS[PRECIO COMPRA UNITARIO],"",0)</f>
        <v>13754.132906894101</v>
      </c>
      <c r="Q135" s="3">
        <f>IFERROR(REG_STOCK[[#This Row],[VALOR UNITARIO]]*REG_STOCK[[#This Row],[PERDIDA O EN PROCESO]],"")</f>
        <v>850348.29011269752</v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331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45.542907949834365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523619.96639626223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652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43.037540942302854</v>
      </c>
      <c r="P139" s="3">
        <f>+_xlfn.XLOOKUP(REG_STOCK[[#This Row],[CODIGO]],PRODUCTOS[CODIGO],PRODUCTOS[PRECIO COMPRA UNITARIO],"",0)</f>
        <v>22493.996861924687</v>
      </c>
      <c r="Q139" s="3">
        <f>IFERROR(REG_STOCK[[#This Row],[VALOR UNITARIO]]*REG_STOCK[[#This Row],[PERDIDA O EN PROCESO]],"")</f>
        <v>968086.31090111565</v>
      </c>
      <c r="R139" s="3">
        <f>+REG_STOCK[[#This Row],[VALOR UNITARIO]]*REG_STOCK[[#This Row],[STOCK FISICO]]</f>
        <v>1709543.7615062762</v>
      </c>
    </row>
    <row r="140" spans="1:18" x14ac:dyDescent="0.25">
      <c r="A140" s="1">
        <v>46195</v>
      </c>
      <c r="B140">
        <v>302046</v>
      </c>
      <c r="C140" s="81" t="s">
        <v>510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59.890465154534418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616215.83139293315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505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>
        <f>IF($V$2-REG_STOCK[[#This Row],[ALCANCE FISICO]]&gt;0,"",($V$2-REG_STOCK[[#This Row],[ALCANCE FISICO]]/REG_STOCK[[#This Row],[CUBICACION PPTO.]]))</f>
        <v>61.094880313668426</v>
      </c>
      <c r="P141" s="3">
        <f>+_xlfn.XLOOKUP(REG_STOCK[[#This Row],[CODIGO]],PRODUCTOS[CODIGO],PRODUCTOS[PRECIO COMPRA UNITARIO],"",0)</f>
        <v>5690.5508432539682</v>
      </c>
      <c r="Q141" s="3">
        <f>IFERROR(REG_STOCK[[#This Row],[VALOR UNITARIO]]*REG_STOCK[[#This Row],[PERDIDA O EN PROCESO]],"")</f>
        <v>347663.52268744615</v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703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>
        <f>IF($V$2-REG_STOCK[[#This Row],[ALCANCE FISICO]]&gt;0,"",($V$2-REG_STOCK[[#This Row],[ALCANCE FISICO]]/REG_STOCK[[#This Row],[CUBICACION PPTO.]]))</f>
        <v>62.244023092662296</v>
      </c>
      <c r="P142" s="3">
        <f>+_xlfn.XLOOKUP(REG_STOCK[[#This Row],[CODIGO]],PRODUCTOS[CODIGO],PRODUCTOS[PRECIO COMPRA UNITARIO],"",0)</f>
        <v>2061.4966651845266</v>
      </c>
      <c r="Q142" s="3">
        <f>IFERROR(REG_STOCK[[#This Row],[VALOR UNITARIO]]*REG_STOCK[[#This Row],[PERDIDA O EN PROCESO]],"")</f>
        <v>128315.84603319199</v>
      </c>
      <c r="R142" s="3">
        <f>+REG_STOCK[[#This Row],[VALOR UNITARIO]]*REG_STOCK[[#This Row],[STOCK FISICO]]</f>
        <v>55660.409959982215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2880</v>
      </c>
      <c r="J143" s="81">
        <f>+REG_STOCK[[#This Row],[SOLICITADO A TF]]-REG_STOCK[[#This Row],[STOCK FISICO]]</f>
        <v>2768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118.81421864520458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123.62173038229378</v>
      </c>
      <c r="O143" s="3">
        <f>IF($V$2-REG_STOCK[[#This Row],[ALCANCE FISICO]]&gt;0,"",($V$2-REG_STOCK[[#This Row],[ALCANCE FISICO]]/REG_STOCK[[#This Row],[CUBICACION PPTO.]]))</f>
        <v>58.693634644891482</v>
      </c>
      <c r="P143" s="3">
        <f>+_xlfn.XLOOKUP(REG_STOCK[[#This Row],[CODIGO]],PRODUCTOS[CODIGO],PRODUCTOS[PRECIO COMPRA UNITARIO],"",0)</f>
        <v>21593.507725476105</v>
      </c>
      <c r="Q143" s="3">
        <f>IFERROR(REG_STOCK[[#This Row],[VALOR UNITARIO]]*REG_STOCK[[#This Row],[PERDIDA O EN PROCESO]],"")</f>
        <v>1267401.4531407361</v>
      </c>
      <c r="R143" s="3">
        <f>+REG_STOCK[[#This Row],[VALOR UNITARIO]]*REG_STOCK[[#This Row],[STOCK FISICO]]</f>
        <v>2418472.8652533237</v>
      </c>
    </row>
    <row r="144" spans="1:18" x14ac:dyDescent="0.25">
      <c r="A144" s="1">
        <v>46195</v>
      </c>
      <c r="B144">
        <v>304101</v>
      </c>
      <c r="C144" s="81" t="s">
        <v>651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>
        <f>IF($V$2-REG_STOCK[[#This Row],[ALCANCE FISICO]]&gt;0,"",($V$2-REG_STOCK[[#This Row],[ALCANCE FISICO]]/REG_STOCK[[#This Row],[CUBICACION PPTO.]]))</f>
        <v>61.694198889147188</v>
      </c>
      <c r="P144" s="3">
        <f>+_xlfn.XLOOKUP(REG_STOCK[[#This Row],[CODIGO]],PRODUCTOS[CODIGO],PRODUCTOS[PRECIO COMPRA UNITARIO],"",0)</f>
        <v>9649.7527739926027</v>
      </c>
      <c r="Q144" s="3">
        <f>IFERROR(REG_STOCK[[#This Row],[VALOR UNITARIO]]*REG_STOCK[[#This Row],[PERDIDA O EN PROCESO]],"")</f>
        <v>595333.76686979947</v>
      </c>
      <c r="R144" s="3">
        <f>+REG_STOCK[[#This Row],[VALOR UNITARIO]]*REG_STOCK[[#This Row],[STOCK FISICO]]</f>
        <v>1177269.8384270975</v>
      </c>
    </row>
    <row r="145" spans="1:18" x14ac:dyDescent="0.25">
      <c r="A145" s="1">
        <v>46195</v>
      </c>
      <c r="B145">
        <v>302028</v>
      </c>
      <c r="C145" s="81" t="s">
        <v>506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4765.1099898157581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1267519.2572909917</v>
      </c>
    </row>
    <row r="146" spans="1:18" x14ac:dyDescent="0.25">
      <c r="A146" s="1">
        <v>46195</v>
      </c>
      <c r="B146">
        <v>304049</v>
      </c>
      <c r="C146" s="81" t="s">
        <v>311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59.186876983540259</v>
      </c>
      <c r="P146" s="3">
        <f>+_xlfn.XLOOKUP(REG_STOCK[[#This Row],[CODIGO]],PRODUCTOS[CODIGO],PRODUCTOS[PRECIO COMPRA UNITARIO],"",0)</f>
        <v>15067.421912350597</v>
      </c>
      <c r="Q146" s="3">
        <f>IFERROR(REG_STOCK[[#This Row],[VALOR UNITARIO]]*REG_STOCK[[#This Row],[PERDIDA O EN PROCESO]],"")</f>
        <v>891793.64718539373</v>
      </c>
      <c r="R146" s="3">
        <f>+REG_STOCK[[#This Row],[VALOR UNITARIO]]*REG_STOCK[[#This Row],[STOCK FISICO]]</f>
        <v>3586046.4151394423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>
        <f>IF($V$2-REG_STOCK[[#This Row],[ALCANCE FISICO]]&gt;0,"",($V$2-REG_STOCK[[#This Row],[ALCANCE FISICO]]/REG_STOCK[[#This Row],[CUBICACION PPTO.]]))</f>
        <v>60.975757089550505</v>
      </c>
      <c r="P147" s="3">
        <f>+_xlfn.XLOOKUP(REG_STOCK[[#This Row],[CODIGO]],PRODUCTOS[CODIGO],PRODUCTOS[PRECIO COMPRA UNITARIO],"",0)</f>
        <v>16228.418009810792</v>
      </c>
      <c r="Q147" s="3">
        <f>IFERROR(REG_STOCK[[#This Row],[VALOR UNITARIO]]*REG_STOCK[[#This Row],[PERDIDA O EN PROCESO]],"")</f>
        <v>989540.07451390952</v>
      </c>
      <c r="R147" s="3">
        <f>+REG_STOCK[[#This Row],[VALOR UNITARIO]]*REG_STOCK[[#This Row],[STOCK FISICO]]</f>
        <v>5647489.4674141556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1.2297938783356699</v>
      </c>
      <c r="P148" s="3">
        <f>+_xlfn.XLOOKUP(REG_STOCK[[#This Row],[CODIGO]],PRODUCTOS[CODIGO],PRODUCTOS[PRECIO COMPRA UNITARIO],"",0)</f>
        <v>7583.0947867298582</v>
      </c>
      <c r="Q148" s="3">
        <f>IFERROR(REG_STOCK[[#This Row],[VALOR UNITARIO]]*REG_STOCK[[#This Row],[PERDIDA O EN PROCESO]],"")</f>
        <v>9325.6435475595117</v>
      </c>
      <c r="R148" s="3">
        <f>+REG_STOCK[[#This Row],[VALOR UNITARIO]]*REG_STOCK[[#This Row],[STOCK FISICO]]</f>
        <v>545982.82464454975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190</v>
      </c>
      <c r="J149" s="81">
        <f>+REG_STOCK[[#This Row],[SOLICITADO A TF]]-REG_STOCK[[#This Row],[STOCK FISICO]]</f>
        <v>182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438.90745805057554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458.20009356928216</v>
      </c>
      <c r="O149" s="3">
        <f>IF($V$2-REG_STOCK[[#This Row],[ALCANCE FISICO]]&gt;0,"",($V$2-REG_STOCK[[#This Row],[ALCANCE FISICO]]/REG_STOCK[[#This Row],[CUBICACION PPTO.]]))</f>
        <v>-1040.9859249836786</v>
      </c>
      <c r="P149" s="3">
        <f>+_xlfn.XLOOKUP(REG_STOCK[[#This Row],[CODIGO]],PRODUCTOS[CODIGO],PRODUCTOS[PRECIO COMPRA UNITARIO],"",0)</f>
        <v>150740.5806451613</v>
      </c>
      <c r="Q149" s="3">
        <f>IFERROR(REG_STOCK[[#This Row],[VALOR UNITARIO]]*REG_STOCK[[#This Row],[PERDIDA O EN PROCESO]],"")</f>
        <v>-156918822.77548003</v>
      </c>
      <c r="R149" s="3">
        <f>+REG_STOCK[[#This Row],[VALOR UNITARIO]]*REG_STOCK[[#This Row],[STOCK FISICO]]</f>
        <v>1205924.6451612904</v>
      </c>
    </row>
    <row r="150" spans="1:18" x14ac:dyDescent="0.25">
      <c r="A150" s="1">
        <v>46195</v>
      </c>
      <c r="B150" t="s">
        <v>21</v>
      </c>
      <c r="C150" s="81" t="s">
        <v>741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39.182665658856138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605118.24722114403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-405.69246552522674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-16012260.554676328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>
        <f>IF($V$2-REG_STOCK[[#This Row],[ALCANCE FISICO]]&gt;0,"",($V$2-REG_STOCK[[#This Row],[ALCANCE FISICO]]/REG_STOCK[[#This Row],[CUBICACION PPTO.]]))</f>
        <v>60.837473893750946</v>
      </c>
      <c r="P152" s="3">
        <f>+_xlfn.XLOOKUP(REG_STOCK[[#This Row],[CODIGO]],PRODUCTOS[CODIGO],PRODUCTOS[PRECIO COMPRA UNITARIO],"",0)</f>
        <v>707.86891891891889</v>
      </c>
      <c r="Q152" s="3">
        <f>IFERROR(REG_STOCK[[#This Row],[VALOR UNITARIO]]*REG_STOCK[[#This Row],[PERDIDA O EN PROCESO]],"")</f>
        <v>43064.956874927433</v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309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43.695702922136348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1302121.3592747243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349</v>
      </c>
      <c r="D154" s="81" t="s">
        <v>20</v>
      </c>
      <c r="E154">
        <v>15936</v>
      </c>
      <c r="G154">
        <v>0</v>
      </c>
      <c r="H154" s="81" t="str">
        <f>+_xlfn.XLOOKUP(REG_STOCK[[#This Row],[CODIGO]],PRODUCTOS[CODIGO],PRODUCTOS[DESC CORTA],"",0)</f>
        <v>PINO 2X4X2,44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v>172.7</v>
      </c>
      <c r="L154" s="3">
        <f>+REG_STOCK[[#This Row],[CONSUMO]]/REG_STOCK[[#This Row],[CUBICACION PPTO.]]</f>
        <v>92.837290098436597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92.837290098436597</v>
      </c>
      <c r="O154" s="3">
        <f>IF($V$2-REG_STOCK[[#This Row],[ALCANCE FISICO]]&gt;0,"",($V$2-REG_STOCK[[#This Row],[ALCANCE FISICO]]/REG_STOCK[[#This Row],[CUBICACION PPTO.]]))</f>
        <v>63.462436073546982</v>
      </c>
      <c r="P154" s="3">
        <f>+_xlfn.XLOOKUP(REG_STOCK[[#This Row],[CODIGO]],PRODUCTOS[CODIGO],PRODUCTOS[PRECIO COMPRA UNITARIO],"",0)</f>
        <v>4877.8732429718875</v>
      </c>
      <c r="Q154" s="3">
        <f>IFERROR(REG_STOCK[[#This Row],[VALOR UNITARIO]]*REG_STOCK[[#This Row],[PERDIDA O EN PROCESO]],"")</f>
        <v>309561.71885696874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v>35.200000000000003</v>
      </c>
      <c r="L155" s="3">
        <f>+REG_STOCK[[#This Row],[CONSUMO]]/REG_STOCK[[#This Row],[CUBICACION PPTO.]]</f>
        <v>79.971590909090907</v>
      </c>
      <c r="M155" s="3">
        <f>+REG_STOCK[[#This Row],[STOCK FISICO]]/REG_STOCK[[#This Row],[CUBICACION PPTO.]]</f>
        <v>2.7272727272727271</v>
      </c>
      <c r="N155" s="3">
        <f>+REG_STOCK[[#This Row],[SOLICITADO A TF]]/REG_STOCK[[#This Row],[CUBICACION PPTO.]]</f>
        <v>82.698863636363626</v>
      </c>
      <c r="O155" s="3">
        <f>IF($V$2-REG_STOCK[[#This Row],[ALCANCE FISICO]]&gt;0,"",($V$2-REG_STOCK[[#This Row],[ALCANCE FISICO]]/REG_STOCK[[#This Row],[CUBICACION PPTO.]]))</f>
        <v>61.650600464876035</v>
      </c>
      <c r="P155" s="3">
        <f>+_xlfn.XLOOKUP(REG_STOCK[[#This Row],[CODIGO]],PRODUCTOS[CODIGO],PRODUCTOS[PRECIO COMPRA UNITARIO],"",0)</f>
        <v>13754.132906894101</v>
      </c>
      <c r="Q155" s="3">
        <f>IFERROR(REG_STOCK[[#This Row],[VALOR UNITARIO]]*REG_STOCK[[#This Row],[PERDIDA O EN PROCESO]],"")</f>
        <v>847950.55258373229</v>
      </c>
      <c r="R155" s="3">
        <f>+REG_STOCK[[#This Row],[VALOR UNITARIO]]*REG_STOCK[[#This Row],[STOCK FISICO]]</f>
        <v>1320396.7590618338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23.572400388726912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537146.91264682752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331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39911.246246246243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758313.67867867858</v>
      </c>
    </row>
    <row r="158" spans="1:18" x14ac:dyDescent="0.25">
      <c r="A158" s="1"/>
      <c r="K158" s="3"/>
      <c r="O158" s="3"/>
      <c r="P158" s="3"/>
      <c r="Q158" s="3"/>
      <c r="R158" s="3"/>
    </row>
    <row r="159" spans="1:18" x14ac:dyDescent="0.25">
      <c r="A159" s="1"/>
      <c r="K159" s="3"/>
      <c r="O159" s="3"/>
      <c r="P159" s="3"/>
      <c r="Q159" s="3"/>
      <c r="R159" s="3"/>
    </row>
    <row r="160" spans="1:18" x14ac:dyDescent="0.25">
      <c r="A160" s="1"/>
      <c r="K160" s="3"/>
      <c r="O160" s="3"/>
      <c r="P160" s="3"/>
      <c r="Q160" s="3"/>
      <c r="R160" s="3"/>
    </row>
    <row r="161" spans="1:18" x14ac:dyDescent="0.25">
      <c r="A161" s="1"/>
      <c r="K161" s="3"/>
      <c r="O161" s="3"/>
      <c r="P161" s="3"/>
      <c r="Q161" s="3"/>
      <c r="R161" s="3"/>
    </row>
    <row r="162" spans="1:18" x14ac:dyDescent="0.25">
      <c r="A162" s="1"/>
      <c r="K162" s="3">
        <f>+I30/K30</f>
        <v>75.209235209235217</v>
      </c>
      <c r="O162" s="3"/>
      <c r="P162" s="3"/>
      <c r="Q162" s="3"/>
      <c r="R162" s="3"/>
    </row>
    <row r="163" spans="1:18" x14ac:dyDescent="0.25">
      <c r="A163" s="1"/>
      <c r="K163" s="3"/>
      <c r="O163" s="3"/>
      <c r="P163" s="3"/>
      <c r="Q163" s="3"/>
      <c r="R163" s="3"/>
    </row>
    <row r="164" spans="1:18" x14ac:dyDescent="0.25">
      <c r="A164" s="1"/>
      <c r="K164" s="3"/>
      <c r="O164" s="3"/>
      <c r="P164" s="3"/>
      <c r="Q164" s="3"/>
      <c r="R164" s="3"/>
    </row>
    <row r="165" spans="1:18" x14ac:dyDescent="0.25">
      <c r="A165" s="1"/>
      <c r="K165" s="3"/>
      <c r="O165" s="3"/>
      <c r="P165" s="3"/>
      <c r="Q165" s="3"/>
      <c r="R165" s="3"/>
    </row>
    <row r="167" spans="1:18" x14ac:dyDescent="0.25">
      <c r="K167">
        <v>684</v>
      </c>
      <c r="L167" s="3">
        <v>252</v>
      </c>
      <c r="Q167" s="14"/>
      <c r="R167" s="14"/>
    </row>
    <row r="168" spans="1:18" x14ac:dyDescent="0.25">
      <c r="L168" s="3">
        <v>16</v>
      </c>
    </row>
    <row r="169" spans="1:18" x14ac:dyDescent="0.25">
      <c r="L16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310</v>
      </c>
      <c r="B1" t="s">
        <v>0</v>
      </c>
      <c r="C1" t="s">
        <v>367</v>
      </c>
      <c r="D1" t="s">
        <v>732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342</v>
      </c>
      <c r="K1" t="s">
        <v>708</v>
      </c>
      <c r="L1" t="s">
        <v>6</v>
      </c>
      <c r="M1" t="s">
        <v>343</v>
      </c>
      <c r="N1" t="s">
        <v>7</v>
      </c>
      <c r="O1" t="s">
        <v>8</v>
      </c>
      <c r="P1" t="s">
        <v>368</v>
      </c>
      <c r="Q1" t="s">
        <v>9</v>
      </c>
      <c r="R1" s="4" t="s">
        <v>10</v>
      </c>
      <c r="S1" t="s">
        <v>11</v>
      </c>
      <c r="T1" t="s">
        <v>12</v>
      </c>
      <c r="U1" t="s">
        <v>1963</v>
      </c>
      <c r="V1" t="s">
        <v>13</v>
      </c>
      <c r="W1" t="s">
        <v>14</v>
      </c>
      <c r="X1" t="s">
        <v>406</v>
      </c>
      <c r="Y1" t="s">
        <v>707</v>
      </c>
      <c r="Z1" s="38" t="s">
        <v>711</v>
      </c>
      <c r="AA1" s="4" t="s">
        <v>388</v>
      </c>
      <c r="AB1" t="s">
        <v>404</v>
      </c>
      <c r="AC1" t="s">
        <v>407</v>
      </c>
      <c r="AD1" s="3" t="s">
        <v>654</v>
      </c>
      <c r="AE1" t="s">
        <v>669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245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 t="str">
        <f>+_xlfn.XLOOKUP(DETALLE_GD_1[[#This Row],[CODIGO]],PRODUCTOS[CODIGO],PRODUCTOS[DESC CORTA],"",0)</f>
        <v>TERCIADO FENOLICO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276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 t="str">
        <f>+_xlfn.XLOOKUP(DETALLE_GD_1[[#This Row],[CODIGO]],PRODUCTOS[CODIGO],PRODUCTOS[DESC CORTA],"",0)</f>
        <v/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/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276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/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352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369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369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/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369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/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369</v>
      </c>
      <c r="F28">
        <v>1801229</v>
      </c>
      <c r="G28" s="81" t="s">
        <v>257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369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369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/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369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/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369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369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369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369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369</v>
      </c>
      <c r="F36">
        <v>1610023</v>
      </c>
      <c r="G36" s="81" t="s">
        <v>344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369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 t="str">
        <f>+_xlfn.XLOOKUP(DETALLE_GD_1[[#This Row],[CODIGO]],PRODUCTOS[CODIGO],PRODUCTOS[DESC CORTA],"",0)</f>
        <v/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369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/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369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/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/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/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/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370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/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370</v>
      </c>
      <c r="F51">
        <v>701015</v>
      </c>
      <c r="G51" s="81" t="s">
        <v>252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370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 t="str">
        <f>+_xlfn.XLOOKUP(DETALLE_GD_1[[#This Row],[CODIGO]],PRODUCTOS[CODIGO],PRODUCTOS[DESC CORTA],"",0)</f>
        <v/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370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/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370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/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370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245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/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 t="str">
        <f>+_xlfn.XLOOKUP(DETALLE_GD_1[[#This Row],[CODIGO]],PRODUCTOS[CODIGO],PRODUCTOS[DESC CORTA],"",0)</f>
        <v/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/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 t="str">
        <f>+_xlfn.XLOOKUP(DETALLE_GD_1[[#This Row],[CODIGO]],PRODUCTOS[CODIGO],PRODUCTOS[DESC CORTA],"",0)</f>
        <v/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245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/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/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/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/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/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/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/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/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/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/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/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/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 t="str">
        <f>+_xlfn.XLOOKUP(DETALLE_GD_1[[#This Row],[CODIGO]],PRODUCTOS[CODIGO],PRODUCTOS[DESC CORTA],"",0)</f>
        <v>TERCIADO FENOLICO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/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/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244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245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371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371</v>
      </c>
      <c r="F99">
        <v>302028</v>
      </c>
      <c r="G99" s="81" t="s">
        <v>244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371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371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/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371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371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371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371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/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371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371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371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371</v>
      </c>
      <c r="F109">
        <v>701015</v>
      </c>
      <c r="G109" s="81" t="s">
        <v>252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/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/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/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/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/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 t="str">
        <f>+_xlfn.XLOOKUP(DETALLE_GD_1[[#This Row],[CODIGO]],PRODUCTOS[CODIGO],PRODUCTOS[DESC CORTA],"",0)</f>
        <v>TERCIADO FENOLICO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245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/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/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/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/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/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/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/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244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 t="str">
        <f>+_xlfn.XLOOKUP(DETALLE_GD_1[[#This Row],[CODIGO]],PRODUCTOS[CODIGO],PRODUCTOS[DESC CORTA],"",0)</f>
        <v>TERCIADO FENOLICO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276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/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/>
      </c>
      <c r="AF154"/>
      <c r="AI154"/>
    </row>
    <row r="155" spans="1:35" x14ac:dyDescent="0.25">
      <c r="A155" s="1">
        <v>45975</v>
      </c>
      <c r="B155" s="1">
        <v>45975</v>
      </c>
      <c r="C155" s="81" t="s">
        <v>366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/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/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 t="str">
        <f>+_xlfn.XLOOKUP(DETALLE_GD_1[[#This Row],[CODIGO]],PRODUCTOS[CODIGO],PRODUCTOS[DESC CORTA],"",0)</f>
        <v/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/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245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 t="str">
        <f>+_xlfn.XLOOKUP(DETALLE_GD_1[[#This Row],[CODIGO]],PRODUCTOS[CODIGO],PRODUCTOS[DESC CORTA],"",0)</f>
        <v>TERCIADO FENOLICO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 t="str">
        <f>+_xlfn.XLOOKUP(DETALLE_GD_1[[#This Row],[CODIGO]],PRODUCTOS[CODIGO],PRODUCTOS[DESC CORTA],"",0)</f>
        <v/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244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/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245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244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 t="str">
        <f>+_xlfn.XLOOKUP(DETALLE_GD_1[[#This Row],[CODIGO]],PRODUCTOS[CODIGO],PRODUCTOS[DESC CORTA],"",0)</f>
        <v>TERCIADO FENOLICO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 t="str">
        <f>+_xlfn.XLOOKUP(DETALLE_GD_1[[#This Row],[CODIGO]],PRODUCTOS[CODIGO],PRODUCTOS[DESC CORTA],"",0)</f>
        <v>CELOCIA BEAGLE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 t="str">
        <f>+_xlfn.XLOOKUP(DETALLE_GD_1[[#This Row],[CODIGO]],PRODUCTOS[CODIGO],PRODUCTOS[DESC CORTA],"",0)</f>
        <v/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 t="str">
        <f>+_xlfn.XLOOKUP(DETALLE_GD_1[[#This Row],[CODIGO]],PRODUCTOS[CODIGO],PRODUCTOS[DESC CORTA],"",0)</f>
        <v>TIRAFONDO 3/8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 t="str">
        <f>+_xlfn.XLOOKUP(DETALLE_GD_1[[#This Row],[CODIGO]],PRODUCTOS[CODIGO],PRODUCTOS[DESC CORTA],"",0)</f>
        <v>GOLILLA PLANA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 t="str">
        <f>+_xlfn.XLOOKUP(DETALLE_GD_1[[#This Row],[CODIGO]],PRODUCTOS[CODIGO],PRODUCTOS[DESC CORTA],"",0)</f>
        <v>TIRAFONDO 3/8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 t="str">
        <f>+_xlfn.XLOOKUP(DETALLE_GD_1[[#This Row],[CODIGO]],PRODUCTOS[CODIGO],PRODUCTOS[DESC CORTA],"",0)</f>
        <v>GOLILLA PLANA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 t="str">
        <f>+_xlfn.XLOOKUP(DETALLE_GD_1[[#This Row],[CODIGO]],PRODUCTOS[CODIGO],PRODUCTOS[DESC CORTA],"",0)</f>
        <v/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/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/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244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244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244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372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276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/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245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 t="str">
        <f>+_xlfn.XLOOKUP(DETALLE_GD_1[[#This Row],[CODIGO]],PRODUCTOS[CODIGO],PRODUCTOS[DESC CORTA],"",0)</f>
        <v>TERCIADO FENOLICO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373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276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374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245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276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/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 t="str">
        <f>+_xlfn.XLOOKUP(DETALLE_GD_1[[#This Row],[CODIGO]],PRODUCTOS[CODIGO],PRODUCTOS[DESC CORTA],"",0)</f>
        <v>TERCIADO FENOLICO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370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370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370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370</v>
      </c>
      <c r="F245">
        <v>1901008</v>
      </c>
      <c r="G245" s="81" t="s">
        <v>276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370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 t="str">
        <f>+_xlfn.XLOOKUP(DETALLE_GD_1[[#This Row],[CODIGO]],PRODUCTOS[CODIGO],PRODUCTOS[DESC CORTA],"",0)</f>
        <v>GOLILLA PLANA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370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 t="str">
        <f>+_xlfn.XLOOKUP(DETALLE_GD_1[[#This Row],[CODIGO]],PRODUCTOS[CODIGO],PRODUCTOS[DESC CORTA],"",0)</f>
        <v>TIRAFONDO 3/8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370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370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370</v>
      </c>
      <c r="F250">
        <v>302044</v>
      </c>
      <c r="G250" s="81" t="s">
        <v>245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370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370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 t="str">
        <f>+_xlfn.XLOOKUP(DETALLE_GD_1[[#This Row],[CODIGO]],PRODUCTOS[CODIGO],PRODUCTOS[DESC CORTA],"",0)</f>
        <v>ANGULO PVC BLANCO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370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370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370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370</v>
      </c>
      <c r="F256">
        <v>1610023</v>
      </c>
      <c r="G256" s="81" t="s">
        <v>344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370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 t="str">
        <f>+_xlfn.XLOOKUP(DETALLE_GD_1[[#This Row],[CODIGO]],PRODUCTOS[CODIGO],PRODUCTOS[DESC CORTA],"",0)</f>
        <v>BROCHA 5/8 X2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370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370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 t="str">
        <f>+_xlfn.XLOOKUP(DETALLE_GD_1[[#This Row],[CODIGO]],PRODUCTOS[CODIGO],PRODUCTOS[DESC CORTA],"",0)</f>
        <v/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370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370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370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 t="str">
        <f>+_xlfn.XLOOKUP(DETALLE_GD_1[[#This Row],[CODIGO]],PRODUCTOS[CODIGO],PRODUCTOS[DESC CORTA],"",0)</f>
        <v/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370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370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 t="str">
        <f>+_xlfn.XLOOKUP(DETALLE_GD_1[[#This Row],[CODIGO]],PRODUCTOS[CODIGO],PRODUCTOS[DESC CORTA],"",0)</f>
        <v>LIJA GRANO 120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370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370</v>
      </c>
      <c r="F266">
        <v>1801229</v>
      </c>
      <c r="G266" s="81" t="s">
        <v>257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370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 t="str">
        <f>+_xlfn.XLOOKUP(DETALLE_GD_1[[#This Row],[CODIGO]],PRODUCTOS[CODIGO],PRODUCTOS[DESC CORTA],"",0)</f>
        <v/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370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 t="str">
        <f>+_xlfn.XLOOKUP(DETALLE_GD_1[[#This Row],[CODIGO]],PRODUCTOS[CODIGO],PRODUCTOS[DESC CORTA],"",0)</f>
        <v/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370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370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 t="str">
        <f>+_xlfn.XLOOKUP(DETALLE_GD_1[[#This Row],[CODIGO]],PRODUCTOS[CODIGO],PRODUCTOS[DESC CORTA],"",0)</f>
        <v/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370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370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370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370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370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370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370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370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370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370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370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375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375</v>
      </c>
      <c r="F284">
        <v>1901008</v>
      </c>
      <c r="G284" s="81" t="s">
        <v>276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375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375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1964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375</v>
      </c>
      <c r="F287">
        <v>302010</v>
      </c>
      <c r="G287" s="81" t="s">
        <v>316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375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375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375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 t="str">
        <f>+_xlfn.XLOOKUP(DETALLE_GD_1[[#This Row],[CODIGO]],PRODUCTOS[CODIGO],PRODUCTOS[DESC CORTA],"",0)</f>
        <v>TIRAFONDO 3/8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375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 t="str">
        <f>+_xlfn.XLOOKUP(DETALLE_GD_1[[#This Row],[CODIGO]],PRODUCTOS[CODIGO],PRODUCTOS[DESC CORTA],"",0)</f>
        <v>GOLILLA PLANA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375</v>
      </c>
      <c r="F292">
        <v>302044</v>
      </c>
      <c r="G292" s="81" t="s">
        <v>245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372</v>
      </c>
      <c r="D293" s="38">
        <v>2</v>
      </c>
      <c r="E293" s="81" t="s">
        <v>205</v>
      </c>
      <c r="F293">
        <v>302010</v>
      </c>
      <c r="G293" s="81" t="s">
        <v>316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372</v>
      </c>
      <c r="D294" s="38">
        <v>2</v>
      </c>
      <c r="E294" s="81" t="s">
        <v>205</v>
      </c>
      <c r="F294">
        <v>302028</v>
      </c>
      <c r="G294" s="81" t="s">
        <v>244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372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 t="str">
        <f>+_xlfn.XLOOKUP(DETALLE_GD_1[[#This Row],[CODIGO]],PRODUCTOS[CODIGO],PRODUCTOS[DESC CORTA],"",0)</f>
        <v/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 t="str">
        <f>+_xlfn.XLOOKUP(DETALLE_GD_1[[#This Row],[CODIGO]],PRODUCTOS[CODIGO],PRODUCTOS[DESC CORTA],"",0)</f>
        <v>TERCIADO FENOLICO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276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370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370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 t="str">
        <f>+_xlfn.XLOOKUP(DETALLE_GD_1[[#This Row],[CODIGO]],PRODUCTOS[CODIGO],PRODUCTOS[DESC CORTA],"",0)</f>
        <v>TERCIADO FENOLICO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370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370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 t="str">
        <f>+_xlfn.XLOOKUP(DETALLE_GD_1[[#This Row],[CODIGO]],PRODUCTOS[CODIGO],PRODUCTOS[DESC CORTA],"",0)</f>
        <v>CINTA PERMACEL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370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 t="str">
        <f>+_xlfn.XLOOKUP(DETALLE_GD_1[[#This Row],[CODIGO]],PRODUCTOS[CODIGO],PRODUCTOS[DESC CORTA],"",0)</f>
        <v xml:space="preserve">DILUYENTE BIDON 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370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 t="str">
        <f>+_xlfn.XLOOKUP(DETALLE_GD_1[[#This Row],[CODIGO]],PRODUCTOS[CODIGO],PRODUCTOS[DESC CORTA],"",0)</f>
        <v>SILICONA C/FUNGICIDA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370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370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/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370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 t="str">
        <f>+_xlfn.XLOOKUP(DETALLE_GD_1[[#This Row],[CODIGO]],PRODUCTOS[CODIGO],PRODUCTOS[DESC CORTA],"",0)</f>
        <v/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 t="str">
        <f>+_xlfn.XLOOKUP(DETALLE_GD_1[[#This Row],[CODIGO]],PRODUCTOS[CODIGO],PRODUCTOS[DESC CORTA],"",0)</f>
        <v>SILICONA ACRILICO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244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252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 t="str">
        <f>+_xlfn.XLOOKUP(DETALLE_GD_1[[#This Row],[CODIGO]],PRODUCTOS[CODIGO],PRODUCTOS[DESC CORTA],"",0)</f>
        <v>TERCIADO FENOLICO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376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376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376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375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375</v>
      </c>
      <c r="F323">
        <v>302044</v>
      </c>
      <c r="G323" s="81" t="s">
        <v>245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375</v>
      </c>
      <c r="F324">
        <v>302028</v>
      </c>
      <c r="G324" s="81" t="s">
        <v>244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375</v>
      </c>
      <c r="F325">
        <v>302010</v>
      </c>
      <c r="G325" s="81" t="s">
        <v>316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375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375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375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375</v>
      </c>
      <c r="F329">
        <v>410046</v>
      </c>
      <c r="G329" s="81" t="s">
        <v>353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 t="str">
        <f>+_xlfn.XLOOKUP(DETALLE_GD_1[[#This Row],[CODIGO]],PRODUCTOS[CODIGO],PRODUCTOS[DESC CORTA],"",0)</f>
        <v>CONECTOR DENTADO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375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375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375</v>
      </c>
      <c r="F332" t="s">
        <v>377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375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375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375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375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375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375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375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 t="str">
        <f>+_xlfn.XLOOKUP(DETALLE_GD_1[[#This Row],[CODIGO]],PRODUCTOS[CODIGO],PRODUCTOS[DESC CORTA],"",0)</f>
        <v>TIRAFONDO 3/8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375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 t="str">
        <f>+_xlfn.XLOOKUP(DETALLE_GD_1[[#This Row],[CODIGO]],PRODUCTOS[CODIGO],PRODUCTOS[DESC CORTA],"",0)</f>
        <v>GOLILLA PLANA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375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375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375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375</v>
      </c>
      <c r="F345">
        <v>701015</v>
      </c>
      <c r="G345" s="81" t="s">
        <v>252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1973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 t="str">
        <f>+_xlfn.XLOOKUP(DETALLE_GD_1[[#This Row],[CODIGO]],PRODUCTOS[CODIGO],PRODUCTOS[DESC CORTA],"",0)</f>
        <v>TERCIADO FENOLICO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375</v>
      </c>
      <c r="F352">
        <v>1902013</v>
      </c>
      <c r="G352" s="81" t="s">
        <v>331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378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379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1964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379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380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380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380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380</v>
      </c>
      <c r="F359">
        <v>302028</v>
      </c>
      <c r="G359" s="81" t="s">
        <v>244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380</v>
      </c>
      <c r="F360">
        <v>302248</v>
      </c>
      <c r="G360" s="81" t="s">
        <v>279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381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 t="str">
        <f>+_xlfn.XLOOKUP(DETALLE_GD_1[[#This Row],[CODIGO]],PRODUCTOS[CODIGO],PRODUCTOS[DESC CORTA],"",0)</f>
        <v>GOLILLA PLANA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382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381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 t="str">
        <f>+_xlfn.XLOOKUP(DETALLE_GD_1[[#This Row],[CODIGO]],PRODUCTOS[CODIGO],PRODUCTOS[DESC CORTA],"",0)</f>
        <v>GRAPAS 180/40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382</v>
      </c>
      <c r="F369">
        <v>302028</v>
      </c>
      <c r="G369" s="81" t="s">
        <v>244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381</v>
      </c>
      <c r="T370">
        <v>307565</v>
      </c>
      <c r="U370" s="26" t="s">
        <v>1964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381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381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381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383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381</v>
      </c>
      <c r="T374">
        <v>307720</v>
      </c>
      <c r="U374" s="26" t="s">
        <v>1964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383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381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383</v>
      </c>
      <c r="F376">
        <v>1901008</v>
      </c>
      <c r="G376" s="81" t="s">
        <v>276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381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381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381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381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381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381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381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276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381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381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 t="str">
        <f>+_xlfn.XLOOKUP(DETALLE_GD_1[[#This Row],[CODIGO]],PRODUCTOS[CODIGO],PRODUCTOS[DESC CORTA],"",0)</f>
        <v>BROCHA 5/8 X2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381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277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381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384</v>
      </c>
      <c r="D387" s="38">
        <v>3</v>
      </c>
      <c r="E387" s="81" t="s">
        <v>384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381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384</v>
      </c>
      <c r="D388" s="38">
        <v>3</v>
      </c>
      <c r="E388" s="81" t="s">
        <v>384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1973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 t="str">
        <f>+_xlfn.XLOOKUP(DETALLE_GD_1[[#This Row],[CODIGO]],PRODUCTOS[CODIGO],PRODUCTOS[DESC CORTA],"",0)</f>
        <v>BROCHA 5/8 X2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385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 t="str">
        <f>+_xlfn.XLOOKUP(DETALLE_GD_1[[#This Row],[CODIGO]],PRODUCTOS[CODIGO],PRODUCTOS[DESC CORTA],"",0)</f>
        <v>ANGULO PVC BLANCO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386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386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386</v>
      </c>
      <c r="F401">
        <v>701015</v>
      </c>
      <c r="G401" s="81" t="s">
        <v>252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1978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316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1964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251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 t="str">
        <f>+_xlfn.XLOOKUP(DETALLE_GD_1[[#This Row],[CODIGO]],PRODUCTOS[CODIGO],PRODUCTOS[DESC CORTA],"",0)</f>
        <v>CLAVO HELICOIDAL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250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244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331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387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377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308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441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 t="str">
        <f>+_xlfn.XLOOKUP(DETALLE_GD_1[[#This Row],[CODIGO]],PRODUCTOS[CODIGO],PRODUCTOS[DESC CORTA],"",0)</f>
        <v>BROCHA 5/8 X2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309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1964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276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 t="str">
        <f>+_xlfn.XLOOKUP(DETALLE_GD_1[[#This Row],[CODIGO]],PRODUCTOS[CODIGO],PRODUCTOS[DESC CORTA],"",0)</f>
        <v>GRAPAS 180/40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253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1964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243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 t="str">
        <f>+_xlfn.XLOOKUP(DETALLE_GD_1[[#This Row],[CODIGO]],PRODUCTOS[CODIGO],PRODUCTOS[DESC CORTA],"",0)</f>
        <v>SILICONA C/FUNGICIDA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254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253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1964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244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316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311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735</v>
      </c>
      <c r="D441" s="38">
        <v>3</v>
      </c>
      <c r="E441" s="81" t="s">
        <v>735</v>
      </c>
      <c r="F441">
        <v>1802164</v>
      </c>
      <c r="G441" s="81" t="s">
        <v>299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1964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254</v>
      </c>
      <c r="H446" s="81" t="s">
        <v>699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276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344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1964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300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349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 t="str">
        <f>+_xlfn.XLOOKUP(DETALLE_GD_1[[#This Row],[CODIGO]],PRODUCTOS[CODIGO],PRODUCTOS[DESC CORTA],"",0)</f>
        <v>PINO 2X4X2,44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1964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244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329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330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254</v>
      </c>
      <c r="H471" s="81" t="s">
        <v>699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331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 t="str">
        <f>+_xlfn.XLOOKUP(DETALLE_GD_1[[#This Row],[CODIGO]],PRODUCTOS[CODIGO],PRODUCTOS[DESC CORTA],"",0)</f>
        <v>SILICONA ACRILICO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1964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1964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330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329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1978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309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1964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349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 t="str">
        <f>+_xlfn.XLOOKUP(DETALLE_GD_1[[#This Row],[CODIGO]],PRODUCTOS[CODIGO],PRODUCTOS[DESC CORTA],"",0)</f>
        <v>PINO 2X4X2,44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279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244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316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377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331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389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276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320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 t="str">
        <f>+_xlfn.XLOOKUP(DETALLE_GD_1[[#This Row],[CODIGO]],PRODUCTOS[CODIGO],PRODUCTOS[DESC CORTA],"",0)</f>
        <v>TIRAFONDO 3/8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245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251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1964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 t="str">
        <f>+_xlfn.XLOOKUP(DETALLE_GD_1[[#This Row],[CODIGO]],PRODUCTOS[CODIGO],PRODUCTOS[DESC CORTA],"",0)</f>
        <v>CLAVO HELICOIDAL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319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251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1964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 t="str">
        <f>+_xlfn.XLOOKUP(DETALLE_GD_1[[#This Row],[CODIGO]],PRODUCTOS[CODIGO],PRODUCTOS[DESC CORTA],"",0)</f>
        <v>CLAVO HELICOIDAL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408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441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258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335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267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1964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268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265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274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318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271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270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276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311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344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327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442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307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 t="str">
        <f>+_xlfn.XLOOKUP(DETALLE_GD_1[[#This Row],[CODIGO]],PRODUCTOS[CODIGO],PRODUCTOS[DESC CORTA],"",0)</f>
        <v>BROCHA 5/8 X2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254</v>
      </c>
      <c r="H536" s="81" t="s">
        <v>699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1964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266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1964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1964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432</v>
      </c>
      <c r="H546" s="81" t="s">
        <v>433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348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434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348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1965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1964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389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276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277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435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348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251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 t="str">
        <f>+_xlfn.XLOOKUP(DETALLE_GD_1[[#This Row],[CODIGO]],PRODUCTOS[CODIGO],PRODUCTOS[DESC CORTA],"",0)</f>
        <v>CLAVO HELICOIDAL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311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1964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282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1964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321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1965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436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1964</v>
      </c>
      <c r="V572" s="2">
        <v>34600</v>
      </c>
      <c r="W572">
        <v>5886</v>
      </c>
      <c r="X572" s="2">
        <v>6579000000</v>
      </c>
      <c r="Y572" s="6" t="s">
        <v>348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1964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331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377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294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311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253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294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1966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344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1965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 t="str">
        <f>+_xlfn.XLOOKUP(DETALLE_GD_1[[#This Row],[CODIGO]],PRODUCTOS[CODIGO],PRODUCTOS[DESC CORTA],"",0)</f>
        <v>SILICONA ACRILICO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254</v>
      </c>
      <c r="H596" s="81" t="s">
        <v>699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322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246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244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320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443</v>
      </c>
      <c r="G603" s="81" t="s">
        <v>444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348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442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309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1964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303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1965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304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322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246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248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254</v>
      </c>
      <c r="H619" s="81" t="s">
        <v>699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311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1964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243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1965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454</v>
      </c>
      <c r="G626" s="81" t="s">
        <v>444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348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254</v>
      </c>
      <c r="H628" s="81" t="s">
        <v>699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 t="str">
        <f>+_xlfn.XLOOKUP(DETALLE_GD_1[[#This Row],[CODIGO]],PRODUCTOS[CODIGO],PRODUCTOS[DESC CORTA],"",0)</f>
        <v>CINTA PERMACEL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442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307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330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329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253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1964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455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348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 t="str">
        <f>+_xlfn.XLOOKUP(DETALLE_GD_1[[#This Row],[CODIGO]],PRODUCTOS[CODIGO],PRODUCTOS[DESC CORTA],"",0)</f>
        <v>BROCHA 5/8 X2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331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456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348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 t="str">
        <f>+_xlfn.XLOOKUP(DETALLE_GD_1[[#This Row],[CODIGO]],PRODUCTOS[CODIGO],PRODUCTOS[DESC CORTA],"",0)</f>
        <v>TIRAFONDO 3/8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335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1965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247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323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325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326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303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304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1964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276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277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377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389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274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1979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271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270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318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272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460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348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298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461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348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281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1979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 t="str">
        <f>+_xlfn.XLOOKUP(DETALLE_GD_1[[#This Row],[CODIGO]],PRODUCTOS[CODIGO],PRODUCTOS[DESC CORTA],"",0)</f>
        <v>SILICONA C/FUNGICIDA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262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261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275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264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263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268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267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266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265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259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255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352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1980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254</v>
      </c>
      <c r="H698" s="81" t="s">
        <v>699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248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246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322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304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303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255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1975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259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263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264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275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261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262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309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249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1980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 t="str">
        <f>+_xlfn.XLOOKUP(DETALLE_GD_1[[#This Row],[CODIGO]],PRODUCTOS[CODIGO],PRODUCTOS[DESC CORTA],"",0)</f>
        <v>NARIZ DE GRADA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338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1975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253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260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251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 t="str">
        <f>+_xlfn.XLOOKUP(DETALLE_GD_1[[#This Row],[CODIGO]],PRODUCTOS[CODIGO],PRODUCTOS[DESC CORTA],"",0)</f>
        <v>CLAVO HELICOIDAL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435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348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257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311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1980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 t="str">
        <f>+_xlfn.XLOOKUP(DETALLE_GD_1[[#This Row],[CODIGO]],PRODUCTOS[CODIGO],PRODUCTOS[DESC CORTA],"",0)</f>
        <v>BROCHA 5/8 X2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 t="str">
        <f>+_xlfn.XLOOKUP(DETALLE_GD_1[[#This Row],[CODIGO]],PRODUCTOS[CODIGO],PRODUCTOS[DESC CORTA],"",0)</f>
        <v>ANGULO PVC BLANCO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 t="str">
        <f>+_xlfn.XLOOKUP(DETALLE_GD_1[[#This Row],[CODIGO]],PRODUCTOS[CODIGO],PRODUCTOS[DESC CORTA],"",0)</f>
        <v>SILICONA ACRILICO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247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1978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273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1971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1980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243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 t="str">
        <f>+_xlfn.XLOOKUP(DETALLE_GD_1[[#This Row],[CODIGO]],PRODUCTOS[CODIGO],PRODUCTOS[DESC CORTA],"",0)</f>
        <v>SILICONA ACRILICO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323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325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1978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309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1975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436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348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344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1975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327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251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 t="str">
        <f>+_xlfn.XLOOKUP(DETALLE_GD_1[[#This Row],[CODIGO]],PRODUCTOS[CODIGO],PRODUCTOS[DESC CORTA],"",0)</f>
        <v>CLAVO HELICOIDAL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277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276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488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487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486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349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 t="str">
        <f>+_xlfn.XLOOKUP(DETALLE_GD_1[[#This Row],[CODIGO]],PRODUCTOS[CODIGO],PRODUCTOS[DESC CORTA],"",0)</f>
        <v>PINO 2X4X2,44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244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549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1981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550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551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1981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552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660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1980</v>
      </c>
      <c r="V781" s="2">
        <v>2282650</v>
      </c>
      <c r="W781">
        <v>5947</v>
      </c>
      <c r="X781" s="2">
        <v>6579000000</v>
      </c>
      <c r="Y781" s="6" t="s">
        <v>348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254</v>
      </c>
      <c r="H784" s="81" t="s">
        <v>699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 t="str">
        <f>+_xlfn.XLOOKUP(DETALLE_GD_1[[#This Row],[CODIGO]],PRODUCTOS[CODIGO],PRODUCTOS[DESC CORTA],"",0)</f>
        <v>SILICONA C/FUNGICIDA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553</v>
      </c>
      <c r="G786" s="81" t="s">
        <v>661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348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1975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311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1982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325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323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344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 t="str">
        <f>+_xlfn.XLOOKUP(DETALLE_GD_1[[#This Row],[CODIGO]],PRODUCTOS[CODIGO],PRODUCTOS[DESC CORTA],"",0)</f>
        <v>BROCHA 5/8 X2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 t="str">
        <f>+_xlfn.XLOOKUP(DETALLE_GD_1[[#This Row],[CODIGO]],PRODUCTOS[CODIGO],PRODUCTOS[DESC CORTA],"",0)</f>
        <v>ANGULO PVC BLANCO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247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1982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 t="str">
        <f>+_xlfn.XLOOKUP(DETALLE_GD_1[[#This Row],[CODIGO]],PRODUCTOS[CODIGO],PRODUCTOS[DESC CORTA],"",0)</f>
        <v>SILICONA ACRILICO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662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1982</v>
      </c>
      <c r="V811" s="2">
        <v>202728</v>
      </c>
      <c r="W811">
        <v>6000</v>
      </c>
      <c r="X811" s="2">
        <v>6579000000</v>
      </c>
      <c r="Y811" s="6" t="s">
        <v>348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475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476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477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478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479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322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1982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325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323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326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324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280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1975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277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1982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663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1982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434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348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432</v>
      </c>
      <c r="H833" s="81" t="s">
        <v>433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348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349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 t="str">
        <f>+_xlfn.XLOOKUP(DETALLE_GD_1[[#This Row],[CODIGO]],PRODUCTOS[CODIGO],PRODUCTOS[DESC CORTA],"",0)</f>
        <v>PINO 2X4X2,44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1978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1983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664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273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272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271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270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267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266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265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261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260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281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259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257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665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666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318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1982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442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344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247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479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478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477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476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475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662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348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297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1975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 t="str">
        <f>+_xlfn.XLOOKUP(DETALLE_GD_1[[#This Row],[CODIGO]],PRODUCTOS[CODIGO],PRODUCTOS[DESC CORTA],"",0)</f>
        <v>TIRAFONDO 3/8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277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276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331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455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348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353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 t="str">
        <f>+_xlfn.XLOOKUP(DETALLE_GD_1[[#This Row],[CODIGO]],PRODUCTOS[CODIGO],PRODUCTOS[DESC CORTA],"",0)</f>
        <v>CONECTOR DENTADO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1980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247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322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675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348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 t="str">
        <f>+_xlfn.XLOOKUP(DETALLE_GD_1[[#This Row],[CODIGO]],PRODUCTOS[CODIGO],PRODUCTOS[DESC CORTA],"",0)</f>
        <v>SILICONA ACRILICO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 t="str">
        <f>+_xlfn.XLOOKUP(DETALLE_GD_1[[#This Row],[CODIGO]],PRODUCTOS[CODIGO],PRODUCTOS[DESC CORTA],"",0)</f>
        <v>SILICONA C/FUNGICIDA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694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348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244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1975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349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 t="str">
        <f>+_xlfn.XLOOKUP(DETALLE_GD_1[[#This Row],[CODIGO]],PRODUCTOS[CODIGO],PRODUCTOS[DESC CORTA],"",0)</f>
        <v>PINO 2X4X2,44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1980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 t="str">
        <f>+_xlfn.XLOOKUP(DETALLE_GD_1[[#This Row],[CODIGO]],PRODUCTOS[CODIGO],PRODUCTOS[DESC CORTA],"",0)</f>
        <v>CINTA PERMACEL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 t="str">
        <f>+_xlfn.XLOOKUP(DETALLE_GD_1[[#This Row],[CODIGO]],PRODUCTOS[CODIGO],PRODUCTOS[DESC CORTA],"",0)</f>
        <v>LIJA GRANO 120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 t="str">
        <f>+_xlfn.XLOOKUP(DETALLE_GD_1[[#This Row],[CODIGO]],PRODUCTOS[CODIGO],PRODUCTOS[DESC CORTA],"",0)</f>
        <v>ANGULO PVC BLANCO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1980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475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476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477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478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479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246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1975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 t="str">
        <f>+_xlfn.XLOOKUP(DETALLE_GD_1[[#This Row],[CODIGO]],PRODUCTOS[CODIGO],PRODUCTOS[DESC CORTA],"",0)</f>
        <v>CINTA PERMACEL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335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349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 t="str">
        <f>+_xlfn.XLOOKUP(DETALLE_GD_1[[#This Row],[CODIGO]],PRODUCTOS[CODIGO],PRODUCTOS[DESC CORTA],"",0)</f>
        <v>PINO 2X4X2,44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282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311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292</v>
      </c>
      <c r="G928" s="81" t="s">
        <v>293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1967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286</v>
      </c>
      <c r="G929" s="81" t="s">
        <v>287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1967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284</v>
      </c>
      <c r="G930" s="81" t="s">
        <v>285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1967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1975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276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297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1965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298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660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348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 t="str">
        <f>+_xlfn.XLOOKUP(DETALLE_GD_1[[#This Row],[CODIGO]],PRODUCTOS[CODIGO],PRODUCTOS[DESC CORTA],"",0)</f>
        <v>SILICONA C/FUNGICIDA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 t="str">
        <f>+_xlfn.XLOOKUP(DETALLE_GD_1[[#This Row],[CODIGO]],PRODUCTOS[CODIGO],PRODUCTOS[DESC CORTA],"",0)</f>
        <v>SILICONA ACRILICO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247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246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1975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 t="str">
        <f>+_xlfn.XLOOKUP(DETALLE_GD_1[[#This Row],[CODIGO]],PRODUCTOS[CODIGO],PRODUCTOS[DESC CORTA],"",0)</f>
        <v>SILICONA C/FUNGICIDA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324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663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1965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263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460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348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304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303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254</v>
      </c>
      <c r="H954" s="81" t="s">
        <v>699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344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1971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1975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710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348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377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 t="str">
        <f>+_xlfn.XLOOKUP(DETALLE_GD_1[[#This Row],[CODIGO]],PRODUCTOS[CODIGO],PRODUCTOS[DESC CORTA],"",0)</f>
        <v>SILICONA C/FUNGICIDA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331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550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549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1965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247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475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478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662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348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1971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353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1975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 t="str">
        <f>+_xlfn.XLOOKUP(DETALLE_GD_1[[#This Row],[CODIGO]],PRODUCTOS[CODIGO],PRODUCTOS[DESC CORTA],"",0)</f>
        <v>CONECTOR DENTADO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349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 t="str">
        <f>+_xlfn.XLOOKUP(DETALLE_GD_1[[#This Row],[CODIGO]],PRODUCTOS[CODIGO],PRODUCTOS[DESC CORTA],"",0)</f>
        <v>PINO 2X4X2,44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377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311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478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1965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477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476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475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442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307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248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246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330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329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 t="str">
        <f>+_xlfn.XLOOKUP(DETALLE_GD_1[[#This Row],[CODIGO]],PRODUCTOS[CODIGO],PRODUCTOS[DESC CORTA],"",0)</f>
        <v>CINTA PERMACEL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304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303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243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1965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338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 t="str">
        <f>+_xlfn.XLOOKUP(DETALLE_GD_1[[#This Row],[CODIGO]],PRODUCTOS[CODIGO],PRODUCTOS[DESC CORTA],"",0)</f>
        <v>SILICONA C/FUNGICIDA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 t="str">
        <f>+_xlfn.XLOOKUP(DETALLE_GD_1[[#This Row],[CODIGO]],PRODUCTOS[CODIGO],PRODUCTOS[DESC CORTA],"",0)</f>
        <v>SILICONA ACRILICO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660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348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460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348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298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662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348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297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479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331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1975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 t="str">
        <f>+_xlfn.XLOOKUP(DETALLE_GD_1[[#This Row],[CODIGO]],PRODUCTOS[CODIGO],PRODUCTOS[DESC CORTA],"",0)</f>
        <v>CELOCIA BEAGLE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243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712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348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713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 t="str">
        <f>+_xlfn.XLOOKUP(DETALLE_GD_1[[#This Row],[CODIGO]],PRODUCTOS[CODIGO],PRODUCTOS[DESC CORTA],"",0)</f>
        <v>GRAPAS 180/40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251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 t="str">
        <f>+_xlfn.XLOOKUP(DETALLE_GD_1[[#This Row],[CODIGO]],PRODUCTOS[CODIGO],PRODUCTOS[DESC CORTA],"",0)</f>
        <v>CLAVO HELICOIDAL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349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 t="str">
        <f>+_xlfn.XLOOKUP(DETALLE_GD_1[[#This Row],[CODIGO]],PRODUCTOS[CODIGO],PRODUCTOS[DESC CORTA],"",0)</f>
        <v>PINO 2X4X2,44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1975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277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276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 t="str">
        <f>+_xlfn.XLOOKUP(DETALLE_GD_1[[#This Row],[CODIGO]],PRODUCTOS[CODIGO],PRODUCTOS[DESC CORTA],"",0)</f>
        <v>BROCHA 5/8 X2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247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1965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263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1965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264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275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281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1983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461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348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664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259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666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267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266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265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262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261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258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1983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257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260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274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271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270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318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273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323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1965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714</v>
      </c>
      <c r="G1078" s="81" t="s">
        <v>715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348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716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348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717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348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718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348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719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348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720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348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721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348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722</v>
      </c>
      <c r="H1085" s="81" t="s">
        <v>723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348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724</v>
      </c>
      <c r="H1086" s="81" t="s">
        <v>348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348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725</v>
      </c>
      <c r="H1087" s="81" t="s">
        <v>348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348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726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348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727</v>
      </c>
      <c r="H1089" s="81" t="s">
        <v>699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1981</v>
      </c>
      <c r="V1089" s="2">
        <v>4916400</v>
      </c>
      <c r="W1089">
        <v>6104</v>
      </c>
      <c r="X1089" s="2">
        <v>6579000000</v>
      </c>
      <c r="Y1089" s="6" t="s">
        <v>348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292</v>
      </c>
      <c r="G1090" s="81" t="s">
        <v>293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1967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286</v>
      </c>
      <c r="G1091" s="81" t="s">
        <v>287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1967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284</v>
      </c>
      <c r="G1092" s="81" t="s">
        <v>285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1967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341</v>
      </c>
      <c r="G1093" s="81" t="s">
        <v>354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1965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322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479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478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477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476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475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460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348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298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662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348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297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 t="str">
        <f>+_xlfn.XLOOKUP(DETALLE_GD_1[[#This Row],[CODIGO]],PRODUCTOS[CODIGO],PRODUCTOS[DESC CORTA],"",0)</f>
        <v>SILICONA C/FUNGICIDA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247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246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553</v>
      </c>
      <c r="G1111" s="81" t="s">
        <v>661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348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338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323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325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304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303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1975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344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1975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303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304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258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553</v>
      </c>
      <c r="G1127" s="81" t="s">
        <v>661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348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660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348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1975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277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245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1975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377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311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251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 t="str">
        <f>+_xlfn.XLOOKUP(DETALLE_GD_1[[#This Row],[CODIGO]],PRODUCTOS[CODIGO],PRODUCTOS[DESC CORTA],"",0)</f>
        <v>CLAVO HELICOIDAL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349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 t="str">
        <f>+_xlfn.XLOOKUP(DETALLE_GD_1[[#This Row],[CODIGO]],PRODUCTOS[CODIGO],PRODUCTOS[DESC CORTA],"",0)</f>
        <v>PINO 2X4X2,44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731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1971</v>
      </c>
      <c r="V1146" s="2">
        <v>6234</v>
      </c>
      <c r="W1146">
        <v>6076</v>
      </c>
      <c r="X1146" s="2">
        <v>6579000000</v>
      </c>
      <c r="Y1146" s="6" t="s">
        <v>348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304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254</v>
      </c>
      <c r="H1156" s="81" t="s">
        <v>699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319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1965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1965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254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275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264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263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694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348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1975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319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1965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663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344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1971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408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733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553</v>
      </c>
      <c r="G1191" s="81" t="s">
        <v>661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348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274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271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270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318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273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281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461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348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664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259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666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267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266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265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262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261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257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260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316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435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348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275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264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263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 t="str">
        <f>+_xlfn.XLOOKUP(DETALLE_GD_1[[#This Row],[CODIGO]],PRODUCTOS[CODIGO],PRODUCTOS[DESC CORTA],"",0)</f>
        <v>CINTA PERMACEL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710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348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304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303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330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329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344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460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348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298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254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307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442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280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311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389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277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276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331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316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294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694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348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736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454</v>
      </c>
      <c r="G1263" s="81" t="s">
        <v>444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348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244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349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 t="str">
        <f>+_xlfn.XLOOKUP(DETALLE_GD_1[[#This Row],[CODIGO]],PRODUCTOS[CODIGO],PRODUCTOS[DESC CORTA],"",0)</f>
        <v>PINO 2X4X2,44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408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275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264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263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 t="str">
        <f>+_xlfn.XLOOKUP(DETALLE_GD_1[[#This Row],[CODIGO]],PRODUCTOS[CODIGO],PRODUCTOS[DESC CORTA],"",0)</f>
        <v>CINTA PERMACEL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660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348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246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247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248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338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249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 t="str">
        <f>+_xlfn.XLOOKUP(DETALLE_GD_1[[#This Row],[CODIGO]],PRODUCTOS[CODIGO],PRODUCTOS[DESC CORTA],"",0)</f>
        <v>NARIZ DE GRADA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251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 t="str">
        <f>+_xlfn.XLOOKUP(DETALLE_GD_1[[#This Row],[CODIGO]],PRODUCTOS[CODIGO],PRODUCTOS[DESC CORTA],"",0)</f>
        <v>CLAVO HELICOIDAL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331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311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377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319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309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737</v>
      </c>
      <c r="H1305" s="81" t="s">
        <v>738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348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739</v>
      </c>
      <c r="H1306" s="81" t="s">
        <v>738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348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740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 t="str">
        <f>+_xlfn.XLOOKUP(DETALLE_GD_1[[#This Row],[CODIGO]],PRODUCTOS[CODIGO],PRODUCTOS[DESC CORTA],"",0)</f>
        <v>CELOCIA BEAGLE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675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348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344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276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277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276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 t="str">
        <f>+_xlfn.XLOOKUP(DETALLE_GD_1[[#This Row],[CODIGO]],PRODUCTOS[CODIGO],PRODUCTOS[DESC CORTA],"",0)</f>
        <v>CINTA PERMACEL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750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348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321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 t="str">
        <f>+_xlfn.XLOOKUP(DETALLE_GD_1[[#This Row],[CODIGO]],PRODUCTOS[CODIGO],PRODUCTOS[DESC CORTA],"",0)</f>
        <v>SILICONA ACRILICO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344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 t="str">
        <f>+_xlfn.XLOOKUP(DETALLE_GD_1[[#This Row],[CODIGO]],PRODUCTOS[CODIGO],PRODUCTOS[DESC CORTA],"",0)</f>
        <v xml:space="preserve">DILUYENTE BIDON 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1965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 t="str">
        <f>+_xlfn.XLOOKUP(DETALLE_GD_1[[#This Row],[CODIGO]],PRODUCTOS[CODIGO],PRODUCTOS[DESC CORTA],"",0)</f>
        <v>ANGULO PVC BLANCO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 t="str">
        <f>+_xlfn.XLOOKUP(DETALLE_GD_1[[#This Row],[CODIGO]],PRODUCTOS[CODIGO],PRODUCTOS[DESC CORTA],"",0)</f>
        <v>SILICONA ACRILICO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247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325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323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322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243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1965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 t="str">
        <f>+_xlfn.XLOOKUP(DETALLE_GD_1[[#This Row],[CODIGO]],PRODUCTOS[CODIGO],PRODUCTOS[DESC CORTA],"",0)</f>
        <v>SILICONA C/FUNGICIDA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1968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 t="str">
        <f>+_xlfn.XLOOKUP(DETALLE_GD_1[[#This Row],[CODIGO]],PRODUCTOS[CODIGO],PRODUCTOS[DESC CORTA],"",0)</f>
        <v>SILICONA C/FUNGICIDA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319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1965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1968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1968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660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1969</v>
      </c>
      <c r="V1343" s="2">
        <v>2301490</v>
      </c>
      <c r="W1343">
        <v>6161</v>
      </c>
      <c r="X1343" s="2">
        <v>6579000000</v>
      </c>
      <c r="Y1343" s="6" t="s">
        <v>348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304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322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246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 t="str">
        <f>+_xlfn.XLOOKUP(DETALLE_GD_1[[#This Row],[CODIGO]],PRODUCTOS[CODIGO],PRODUCTOS[DESC CORTA],"",0)</f>
        <v>ANGULO PVC BLANCO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326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324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325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247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335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344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327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321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663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713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 t="str">
        <f>+_xlfn.XLOOKUP(DETALLE_GD_1[[#This Row],[CODIGO]],PRODUCTOS[CODIGO],PRODUCTOS[DESC CORTA],"",0)</f>
        <v>GRAPAS 180/40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 t="str">
        <f>+_xlfn.XLOOKUP(DETALLE_GD_1[[#This Row],[CODIGO]],PRODUCTOS[CODIGO],PRODUCTOS[DESC CORTA],"",0)</f>
        <v>CELOCIA BEAGLE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408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338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553</v>
      </c>
      <c r="G1369" s="81" t="s">
        <v>661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348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344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1965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 t="str">
        <f>+_xlfn.XLOOKUP(DETALLE_GD_1[[#This Row],[CODIGO]],PRODUCTOS[CODIGO],PRODUCTOS[DESC CORTA],"",0)</f>
        <v xml:space="preserve">DILUYENTE BIDON 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442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675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348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 t="str">
        <f>+_xlfn.XLOOKUP(DETALLE_GD_1[[#This Row],[CODIGO]],PRODUCTOS[CODIGO],PRODUCTOS[DESC CORTA],"",0)</f>
        <v>CELOCIA BEAGLE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740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 t="str">
        <f>+_xlfn.XLOOKUP(DETALLE_GD_1[[#This Row],[CODIGO]],PRODUCTOS[CODIGO],PRODUCTOS[DESC CORTA],"",0)</f>
        <v>CINTA PERMACEL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243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1968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311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251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 t="str">
        <f>+_xlfn.XLOOKUP(DETALLE_GD_1[[#This Row],[CODIGO]],PRODUCTOS[CODIGO],PRODUCTOS[DESC CORTA],"",0)</f>
        <v>CLAVO HELICOIDAL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377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276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331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349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 t="str">
        <f>+_xlfn.XLOOKUP(DETALLE_GD_1[[#This Row],[CODIGO]],PRODUCTOS[CODIGO],PRODUCTOS[DESC CORTA],"",0)</f>
        <v>PINO 2X4X2,44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244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316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1969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248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307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442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330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329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478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479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477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476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475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243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442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460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348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408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 t="str">
        <f>+_xlfn.XLOOKUP(DETALLE_GD_1[[#This Row],[CODIGO]],PRODUCTOS[CODIGO],PRODUCTOS[DESC CORTA],"",0)</f>
        <v>SILICONA ACRILICO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 t="str">
        <f>+_xlfn.XLOOKUP(DETALLE_GD_1[[#This Row],[CODIGO]],PRODUCTOS[CODIGO],PRODUCTOS[DESC CORTA],"",0)</f>
        <v>SILICONA C/FUNGICIDA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751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348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752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348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344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 t="str">
        <f>+_xlfn.XLOOKUP(DETALLE_GD_1[[#This Row],[CODIGO]],PRODUCTOS[CODIGO],PRODUCTOS[DESC CORTA],"",0)</f>
        <v xml:space="preserve">DILUYENTE BIDON 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254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666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267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266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265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262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261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260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257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272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 t="str">
        <f>+_xlfn.XLOOKUP(DETALLE_GD_1[[#This Row],[CODIGO]],PRODUCTOS[CODIGO],PRODUCTOS[DESC CORTA],"",0)</f>
        <v>SILICONA C/FUNGICIDA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274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273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271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270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318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281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664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259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 t="str">
        <f>+_xlfn.XLOOKUP(DETALLE_GD_1[[#This Row],[CODIGO]],PRODUCTOS[CODIGO],PRODUCTOS[DESC CORTA],"",0)</f>
        <v xml:space="preserve">DILUYENTE BIDON 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248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553</v>
      </c>
      <c r="G1450" s="81" t="s">
        <v>661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348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248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 t="str">
        <f>+_xlfn.XLOOKUP(DETALLE_GD_1[[#This Row],[CODIGO]],PRODUCTOS[CODIGO],PRODUCTOS[DESC CORTA],"",0)</f>
        <v xml:space="preserve">DILUYENTE BIDON 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344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298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330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329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 t="str">
        <f>+_xlfn.XLOOKUP(DETALLE_GD_1[[#This Row],[CODIGO]],PRODUCTOS[CODIGO],PRODUCTOS[DESC CORTA],"",0)</f>
        <v>BROCHA 5/8 X2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751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348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752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348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 t="str">
        <f>+_xlfn.XLOOKUP(DETALLE_GD_1[[#This Row],[CODIGO]],PRODUCTOS[CODIGO],PRODUCTOS[DESC CORTA],"",0)</f>
        <v>SILICONA ACRILICO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247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442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 t="str">
        <f>+_xlfn.XLOOKUP(DETALLE_GD_1[[#This Row],[CODIGO]],PRODUCTOS[CODIGO],PRODUCTOS[DESC CORTA],"",0)</f>
        <v>CINTA PERMACEL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277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389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 t="str">
        <f>+_xlfn.XLOOKUP(DETALLE_GD_1[[#This Row],[CODIGO]],PRODUCTOS[CODIGO],PRODUCTOS[DESC CORTA],"",0)</f>
        <v>BROCHA 5/8 X2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349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 t="str">
        <f>+_xlfn.XLOOKUP(DETALLE_GD_1[[#This Row],[CODIGO]],PRODUCTOS[CODIGO],PRODUCTOS[DESC CORTA],"",0)</f>
        <v>PINO 2X4X2,44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344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 t="str">
        <f>+_xlfn.XLOOKUP(DETALLE_GD_1[[#This Row],[CODIGO]],PRODUCTOS[CODIGO],PRODUCTOS[DESC CORTA],"",0)</f>
        <v>SILICONA ACRILICO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 t="str">
        <f>+_xlfn.XLOOKUP(DETALLE_GD_1[[#This Row],[CODIGO]],PRODUCTOS[CODIGO],PRODUCTOS[DESC CORTA],"",0)</f>
        <v>SILICONA C/FUNGICIDA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244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316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331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276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330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329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 t="str">
        <f>+_xlfn.XLOOKUP(DETALLE_GD_1[[#This Row],[CODIGO]],PRODUCTOS[CODIGO],PRODUCTOS[DESC CORTA],"",0)</f>
        <v>BROCHA 5/8 X2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 t="str">
        <f>+_xlfn.XLOOKUP(DETALLE_GD_1[[#This Row],[CODIGO]],PRODUCTOS[CODIGO],PRODUCTOS[DESC CORTA],"",0)</f>
        <v>SILICONA ACRILICO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 t="str">
        <f>+_xlfn.XLOOKUP(DETALLE_GD_1[[#This Row],[CODIGO]],PRODUCTOS[CODIGO],PRODUCTOS[DESC CORTA],"",0)</f>
        <v>SILICONA C/FUNGICIDA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660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348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694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348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675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348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247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 t="str">
        <f>+_xlfn.XLOOKUP(DETALLE_GD_1[[#This Row],[CODIGO]],PRODUCTOS[CODIGO],PRODUCTOS[DESC CORTA],"",0)</f>
        <v>ANGULO PVC BLANCO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326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324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282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751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348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752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348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740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478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479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477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476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475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307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322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326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324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325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323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553</v>
      </c>
      <c r="G1534" s="81" t="s">
        <v>661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348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408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442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478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479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477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476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475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460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348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329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330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338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479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478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477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476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475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275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264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263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304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303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246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344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282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338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753</v>
      </c>
      <c r="H1578" s="81" t="s">
        <v>699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348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292</v>
      </c>
      <c r="G1579" s="81" t="s">
        <v>293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1967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286</v>
      </c>
      <c r="G1580" s="81" t="s">
        <v>287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1967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284</v>
      </c>
      <c r="G1581" s="81" t="s">
        <v>285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1967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304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303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675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348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294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 t="str">
        <f>+_xlfn.XLOOKUP(DETALLE_GD_1[[#This Row],[CODIGO]],PRODUCTOS[CODIGO],PRODUCTOS[DESC CORTA],"",0)</f>
        <v>CELOCIA BEAGLE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 t="str">
        <f>+_xlfn.XLOOKUP(DETALLE_GD_1[[#This Row],[CODIGO]],PRODUCTOS[CODIGO],PRODUCTOS[DESC CORTA],"",0)</f>
        <v>SILICONA ACRILICO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258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408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344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 t="str">
        <f>+_xlfn.XLOOKUP(DETALLE_GD_1[[#This Row],[CODIGO]],PRODUCTOS[CODIGO],PRODUCTOS[DESC CORTA],"",0)</f>
        <v>CINTA PERMACEL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331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320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436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348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750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348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377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349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 t="str">
        <f>+_xlfn.XLOOKUP(DETALLE_GD_1[[#This Row],[CODIGO]],PRODUCTOS[CODIGO],PRODUCTOS[DESC CORTA],"",0)</f>
        <v>PINO 2X4X2,44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254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660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348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276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246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247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 t="str">
        <f>+_xlfn.XLOOKUP(DETALLE_GD_1[[#This Row],[CODIGO]],PRODUCTOS[CODIGO],PRODUCTOS[DESC CORTA],"",0)</f>
        <v>SILICONA ACRILICO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 t="str">
        <f>+_xlfn.XLOOKUP(DETALLE_GD_1[[#This Row],[CODIGO]],PRODUCTOS[CODIGO],PRODUCTOS[DESC CORTA],"",0)</f>
        <v>SILICONA C/FUNGICIDA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276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277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251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 t="str">
        <f>+_xlfn.XLOOKUP(DETALLE_GD_1[[#This Row],[CODIGO]],PRODUCTOS[CODIGO],PRODUCTOS[DESC CORTA],"",0)</f>
        <v>CLAVO HELICOIDAL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248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258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275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264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263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311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248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 t="str">
        <f>+_xlfn.XLOOKUP(DETALLE_GD_1[[#This Row],[CODIGO]],PRODUCTOS[CODIGO],PRODUCTOS[DESC CORTA],"",0)</f>
        <v>SILICONA C/FUNGICIDA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660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348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330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329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442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460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348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298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243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479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478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477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476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475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330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329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751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348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752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348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243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479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478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477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476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475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1970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461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348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281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1554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1971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552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551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344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408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1555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348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751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1969</v>
      </c>
      <c r="V1697" s="2">
        <v>653777</v>
      </c>
      <c r="W1697">
        <v>6215</v>
      </c>
      <c r="X1697" s="2">
        <v>6579000000</v>
      </c>
      <c r="Y1697" s="6" t="s">
        <v>348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752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348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 t="str">
        <f>+_xlfn.XLOOKUP(DETALLE_GD_1[[#This Row],[CODIGO]],PRODUCTOS[CODIGO],PRODUCTOS[DESC CORTA],"",0)</f>
        <v>SILICONA ACRILICO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344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408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 t="str">
        <f>+_xlfn.XLOOKUP(DETALLE_GD_1[[#This Row],[CODIGO]],PRODUCTOS[CODIGO],PRODUCTOS[DESC CORTA],"",0)</f>
        <v>ANGULO PVC BLANCO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663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275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272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264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263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298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1972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316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751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1965</v>
      </c>
      <c r="V1717" s="2">
        <v>1492064</v>
      </c>
      <c r="W1717">
        <v>6215</v>
      </c>
      <c r="X1717" s="2">
        <v>6579000000</v>
      </c>
      <c r="Y1717" s="6" t="s">
        <v>348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752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348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275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264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263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338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244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1972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248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1965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 t="str">
        <f>+_xlfn.XLOOKUP(DETALLE_GD_1[[#This Row],[CODIGO]],PRODUCTOS[CODIGO],PRODUCTOS[DESC CORTA],"",0)</f>
        <v>CINTA PERMACEL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243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408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 t="str">
        <f>+_xlfn.XLOOKUP(DETALLE_GD_1[[#This Row],[CODIGO]],PRODUCTOS[CODIGO],PRODUCTOS[DESC CORTA],"",0)</f>
        <v>SILICONA C/FUNGICIDA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660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348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 t="str">
        <f>+_xlfn.XLOOKUP(DETALLE_GD_1[[#This Row],[CODIGO]],PRODUCTOS[CODIGO],PRODUCTOS[DESC CORTA],"",0)</f>
        <v>SILICONA ACRILICO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247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254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 t="str">
        <f>+_xlfn.XLOOKUP(DETALLE_GD_1[[#This Row],[CODIGO]],PRODUCTOS[CODIGO],PRODUCTOS[DESC CORTA],"",0)</f>
        <v>BROCHA 5/8 X2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1965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 t="str">
        <f>+_xlfn.XLOOKUP(DETALLE_GD_1[[#This Row],[CODIGO]],PRODUCTOS[CODIGO],PRODUCTOS[DESC CORTA],"",0)</f>
        <v>ANGULO PVC BLANCO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442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307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303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304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1973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316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277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276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244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1969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 t="str">
        <f>+_xlfn.XLOOKUP(DETALLE_GD_1[[#This Row],[CODIGO]],PRODUCTOS[CODIGO],PRODUCTOS[DESC CORTA],"",0)</f>
        <v>BROCHA 5/8 X2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338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304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303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1970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1970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664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274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273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272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271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270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267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266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265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262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261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260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259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257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666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318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329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1965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330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246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 t="str">
        <f>+_xlfn.XLOOKUP(DETALLE_GD_1[[#This Row],[CODIGO]],PRODUCTOS[CODIGO],PRODUCTOS[DESC CORTA],"",0)</f>
        <v>BROCHA 5/8 X2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1604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1974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1969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294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275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264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263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 t="str">
        <f>+_xlfn.XLOOKUP(DETALLE_GD_1[[#This Row],[CODIGO]],PRODUCTOS[CODIGO],PRODUCTOS[DESC CORTA],"",0)</f>
        <v>ANGULO PVC BLANCO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258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408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258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1965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282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1973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277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389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331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353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 t="str">
        <f>+_xlfn.XLOOKUP(DETALLE_GD_1[[#This Row],[CODIGO]],PRODUCTOS[CODIGO],PRODUCTOS[DESC CORTA],"",0)</f>
        <v>CONECTOR DENTADO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377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713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 t="str">
        <f>+_xlfn.XLOOKUP(DETALLE_GD_1[[#This Row],[CODIGO]],PRODUCTOS[CODIGO],PRODUCTOS[DESC CORTA],"",0)</f>
        <v>GRAPAS 180/40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740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1965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327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344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1965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1975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 t="str">
        <f>+_xlfn.XLOOKUP(DETALLE_GD_1[[#This Row],[CODIGO]],PRODUCTOS[CODIGO],PRODUCTOS[DESC CORTA],"",0)</f>
        <v>SILICONA C/FUNGICIDA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251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 t="str">
        <f>+_xlfn.XLOOKUP(DETALLE_GD_1[[#This Row],[CODIGO]],PRODUCTOS[CODIGO],PRODUCTOS[DESC CORTA],"",0)</f>
        <v>CLAVO HELICOIDAL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1975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 t="str">
        <f>+_xlfn.XLOOKUP(DETALLE_GD_1[[#This Row],[CODIGO]],PRODUCTOS[CODIGO],PRODUCTOS[DESC CORTA],"",0)</f>
        <v>CELOCIA BEAGLE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349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 t="str">
        <f>+_xlfn.XLOOKUP(DETALLE_GD_1[[#This Row],[CODIGO]],PRODUCTOS[CODIGO],PRODUCTOS[DESC CORTA],"",0)</f>
        <v>PINO 2X4X2,44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323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248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408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276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 t="str">
        <f>+_xlfn.XLOOKUP(DETALLE_GD_1[[#This Row],[CODIGO]],PRODUCTOS[CODIGO],PRODUCTOS[DESC CORTA],"",0)</f>
        <v>BROCHA 5/8 X2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344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243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750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1975</v>
      </c>
      <c r="V1880" s="2">
        <v>803254</v>
      </c>
      <c r="W1880">
        <v>6215</v>
      </c>
      <c r="X1880" s="2">
        <v>6579000000</v>
      </c>
      <c r="Y1880" s="6" t="s">
        <v>348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292</v>
      </c>
      <c r="G1881" s="81" t="s">
        <v>293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1967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286</v>
      </c>
      <c r="G1882" s="81" t="s">
        <v>287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1967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284</v>
      </c>
      <c r="G1883" s="81" t="s">
        <v>285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1967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252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1975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279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244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323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316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311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454</v>
      </c>
      <c r="G1895" s="81" t="s">
        <v>444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1975</v>
      </c>
      <c r="V1895" s="2">
        <v>715076</v>
      </c>
      <c r="W1895">
        <v>6215</v>
      </c>
      <c r="X1895" s="2">
        <v>6579000000</v>
      </c>
      <c r="Y1895" s="6" t="s">
        <v>348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326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325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324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323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435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348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247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1969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476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475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477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478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275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264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263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258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247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247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1965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 t="str">
        <f>+_xlfn.XLOOKUP(DETALLE_GD_1[[#This Row],[CODIGO]],PRODUCTOS[CODIGO],PRODUCTOS[DESC CORTA],"",0)</f>
        <v>SILICONA ACRILICO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 t="str">
        <f>+_xlfn.XLOOKUP(DETALLE_GD_1[[#This Row],[CODIGO]],PRODUCTOS[CODIGO],PRODUCTOS[DESC CORTA],"",0)</f>
        <v>SILICONA C/FUNGICIDA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 t="str">
        <f>+_xlfn.XLOOKUP(DETALLE_GD_1[[#This Row],[CODIGO]],PRODUCTOS[CODIGO],PRODUCTOS[DESC CORTA],"",0)</f>
        <v>ANGULO PVC BLANCO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1976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733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751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1965</v>
      </c>
      <c r="V1924" s="2">
        <v>6788</v>
      </c>
      <c r="W1924">
        <v>6266</v>
      </c>
      <c r="X1924" s="2">
        <v>6579000000</v>
      </c>
      <c r="Y1924" s="6" t="s">
        <v>348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479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1965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478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477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476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475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304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303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272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1970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274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273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271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270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318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664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259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267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266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265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262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261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260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257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253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1975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280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311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752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1965</v>
      </c>
      <c r="V1956" s="2">
        <v>219210</v>
      </c>
      <c r="W1956">
        <v>6266</v>
      </c>
      <c r="X1956" s="2">
        <v>6579000000</v>
      </c>
      <c r="Y1956" s="6" t="s">
        <v>348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751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348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311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1974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1662</v>
      </c>
      <c r="H1959" s="81" t="s">
        <v>699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348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1663</v>
      </c>
      <c r="H1960" s="81" t="s">
        <v>699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355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1664</v>
      </c>
      <c r="H1963" s="81" t="s">
        <v>699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348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1665</v>
      </c>
      <c r="H1964" s="81" t="s">
        <v>699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1666</v>
      </c>
      <c r="H1965" s="81" t="s">
        <v>699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1667</v>
      </c>
      <c r="H1966" s="81" t="s">
        <v>699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300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1974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299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1604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550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549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740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325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323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247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276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331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1965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1668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 t="str">
        <f>+_xlfn.XLOOKUP(DETALLE_GD_1[[#This Row],[CODIGO]],PRODUCTOS[CODIGO],PRODUCTOS[DESC CORTA],"",0)</f>
        <v>BROCHA 5/8 X2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750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348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1975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435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1969</v>
      </c>
      <c r="V2001" s="2">
        <v>1057370</v>
      </c>
      <c r="W2001">
        <v>6266</v>
      </c>
      <c r="X2001" s="2">
        <v>6579000000</v>
      </c>
      <c r="Y2001" s="6" t="s">
        <v>348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408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294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344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 t="str">
        <f>+_xlfn.XLOOKUP(DETALLE_GD_1[[#This Row],[CODIGO]],PRODUCTOS[CODIGO],PRODUCTOS[DESC CORTA],"",0)</f>
        <v>CELOCIA BEAGLE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247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1975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436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348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1975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338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1965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553</v>
      </c>
      <c r="G2014" s="81" t="s">
        <v>661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348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1965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389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277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276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246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660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348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248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247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1974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1975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 t="str">
        <f>+_xlfn.XLOOKUP(DETALLE_GD_1[[#This Row],[CODIGO]],PRODUCTOS[CODIGO],PRODUCTOS[DESC CORTA],"",0)</f>
        <v>CINTA PERMACEL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249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 t="str">
        <f>+_xlfn.XLOOKUP(DETALLE_GD_1[[#This Row],[CODIGO]],PRODUCTOS[CODIGO],PRODUCTOS[DESC CORTA],"",0)</f>
        <v>NARIZ DE GRADA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349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 t="str">
        <f>+_xlfn.XLOOKUP(DETALLE_GD_1[[#This Row],[CODIGO]],PRODUCTOS[CODIGO],PRODUCTOS[DESC CORTA],"",0)</f>
        <v>PINO 2X4X2,44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279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244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316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331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281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1970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272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274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273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271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270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318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664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259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666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267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266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265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262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261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260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257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730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1975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377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1972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1975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319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311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1554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552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551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1977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254</v>
      </c>
      <c r="H2074" s="81" t="s">
        <v>699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408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 t="str">
        <f>+_xlfn.XLOOKUP(DETALLE_GD_1[[#This Row],[CODIGO]],PRODUCTOS[CODIGO],PRODUCTOS[DESC CORTA],"",0)</f>
        <v>SILICONA ACRILICO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479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478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477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476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475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460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348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298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 t="str">
        <f>+_xlfn.XLOOKUP(DETALLE_GD_1[[#This Row],[CODIGO]],PRODUCTOS[CODIGO],PRODUCTOS[DESC CORTA],"",0)</f>
        <v>ANGULO PVC BLANCO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258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309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1975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1972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1969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 t="str">
        <f>+_xlfn.XLOOKUP(DETALLE_GD_1[[#This Row],[CODIGO]],PRODUCTOS[CODIGO],PRODUCTOS[DESC CORTA],"",0)</f>
        <v>SILICONA C/FUNGICIDA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1958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1977</v>
      </c>
      <c r="V2092" s="2">
        <v>6544</v>
      </c>
      <c r="W2092">
        <v>6294</v>
      </c>
      <c r="X2092" s="2">
        <v>6579000000</v>
      </c>
      <c r="Y2092" s="6" t="s">
        <v>348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1975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335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277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 t="str">
        <f>+_xlfn.XLOOKUP(DETALLE_GD_1[[#This Row],[CODIGO]],PRODUCTOS[CODIGO],PRODUCTOS[DESC CORTA],"",0)</f>
        <v>BROCHA 5/8 X2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344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243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282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1977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275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264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263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 t="str">
        <f>+_xlfn.XLOOKUP(DETALLE_GD_1[[#This Row],[CODIGO]],PRODUCTOS[CODIGO],PRODUCTOS[DESC CORTA],"",0)</f>
        <v>BROCHA 5/8 X2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247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1969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1969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 t="str">
        <f>+_xlfn.XLOOKUP(DETALLE_GD_1[[#This Row],[CODIGO]],PRODUCTOS[CODIGO],PRODUCTOS[DESC CORTA],"",0)</f>
        <v>CINTA PERMACEL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 t="str">
        <f>+_xlfn.XLOOKUP(DETALLE_GD_1[[#This Row],[CODIGO]],PRODUCTOS[CODIGO],PRODUCTOS[DESC CORTA],"",0)</f>
        <v>SILICONA ACRILICO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243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344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247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323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325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476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 t="str">
        <f>+_xlfn.XLOOKUP(DETALLE_GD_1[[#This Row],[CODIGO]],PRODUCTOS[CODIGO],PRODUCTOS[DESC CORTA],"",0)</f>
        <v>ANGULO PVC BLANCO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303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304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1959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1975</v>
      </c>
      <c r="V2135" s="2">
        <v>183518</v>
      </c>
      <c r="W2135">
        <v>6294</v>
      </c>
      <c r="X2135" s="2">
        <v>6579000000</v>
      </c>
      <c r="Y2135" s="6" t="s">
        <v>348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1977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303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304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258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322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1969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248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1975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322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326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324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325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 t="str">
        <f>+_xlfn.XLOOKUP(DETALLE_GD_1[[#This Row],[CODIGO]],PRODUCTOS[CODIGO],PRODUCTOS[DESC CORTA],"",0)</f>
        <v>SILICONA ACRILICO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320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1977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298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460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348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475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476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477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478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247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1962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1975</v>
      </c>
      <c r="V2163" s="2">
        <v>1352722</v>
      </c>
      <c r="W2163">
        <v>6294</v>
      </c>
      <c r="X2163" s="2">
        <v>6579000000</v>
      </c>
      <c r="Y2163" s="6" t="s">
        <v>348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331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435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348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443</v>
      </c>
      <c r="G2170" s="81" t="s">
        <v>444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348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329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1965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330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 t="str">
        <f>+_xlfn.XLOOKUP(DETALLE_GD_1[[#This Row],[CODIGO]],PRODUCTOS[CODIGO],PRODUCTOS[DESC CORTA],"",0)</f>
        <v>SILICONA ACRILICO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 t="str">
        <f>+_xlfn.XLOOKUP(DETALLE_GD_1[[#This Row],[CODIGO]],PRODUCTOS[CODIGO],PRODUCTOS[DESC CORTA],"",0)</f>
        <v>SILICONA C/FUNGICIDA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660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348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248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550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1974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1975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 t="str">
        <f>+_xlfn.XLOOKUP(DETALLE_GD_1[[#This Row],[CODIGO]],PRODUCTOS[CODIGO],PRODUCTOS[DESC CORTA],"",0)</f>
        <v>CINTA PERMACEL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335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349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 t="str">
        <f>+_xlfn.XLOOKUP(DETALLE_GD_1[[#This Row],[CODIGO]],PRODUCTOS[CODIGO],PRODUCTOS[DESC CORTA],"",0)</f>
        <v>PINO 2X4X2,44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319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750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348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331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311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338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1965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248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1969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477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1975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1975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681</v>
      </c>
      <c r="G2198" s="81" t="s">
        <v>661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1965</v>
      </c>
      <c r="V2198" s="2">
        <v>3787528</v>
      </c>
      <c r="X2198" s="2">
        <v>6579000000</v>
      </c>
      <c r="Y2198" s="6" t="s">
        <v>348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 t="str">
        <f>+_xlfn.XLOOKUP(DETALLE_GD_1[[#This Row],[CODIGO]],PRODUCTOS[CODIGO],PRODUCTOS[DESC CORTA],"",0)</f>
        <v>BROCHA 5/8 X2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247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246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254</v>
      </c>
      <c r="H2209" s="81" t="s">
        <v>699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750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348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243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344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1965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479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478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477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476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475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675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348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298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1975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460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348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752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348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344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1975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344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311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389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277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276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1975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243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1965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442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 t="str">
        <f>+_xlfn.XLOOKUP(DETALLE_GD_1[[#This Row],[CODIGO]],PRODUCTOS[CODIGO],PRODUCTOS[DESC CORTA],"",0)</f>
        <v>SILICONA ACRILICO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 t="str">
        <f>+_xlfn.XLOOKUP(DETALLE_GD_1[[#This Row],[CODIGO]],PRODUCTOS[CODIGO],PRODUCTOS[DESC CORTA],"",0)</f>
        <v>SILICONA C/FUNGICIDA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 t="str">
        <f>+_xlfn.XLOOKUP(DETALLE_GD_1[[#This Row],[CODIGO]],PRODUCTOS[CODIGO],PRODUCTOS[DESC CORTA],"",0)</f>
        <v>CINTA PERMACEL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408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1965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329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330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247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1969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254</v>
      </c>
      <c r="H2252" s="81" t="s">
        <v>699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1959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348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750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348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1969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675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348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694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348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292</v>
      </c>
      <c r="G2263" s="81" t="s">
        <v>293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1967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286</v>
      </c>
      <c r="G2264" s="81" t="s">
        <v>287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1967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284</v>
      </c>
      <c r="G2265" s="81" t="s">
        <v>285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1967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1965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338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551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1974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1554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243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1975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730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713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 t="str">
        <f>+_xlfn.XLOOKUP(DETALLE_GD_1[[#This Row],[CODIGO]],PRODUCTOS[CODIGO],PRODUCTOS[DESC CORTA],"",0)</f>
        <v>GRAPAS 180/40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408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435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348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244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316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251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 t="str">
        <f>+_xlfn.XLOOKUP(DETALLE_GD_1[[#This Row],[CODIGO]],PRODUCTOS[CODIGO],PRODUCTOS[DESC CORTA],"",0)</f>
        <v>CLAVO HELICOIDAL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331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320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1975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1555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348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349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 t="str">
        <f>+_xlfn.XLOOKUP(DETALLE_GD_1[[#This Row],[CODIGO]],PRODUCTOS[CODIGO],PRODUCTOS[DESC CORTA],"",0)</f>
        <v>PINO 2X4X2,44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247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321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663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1969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461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348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258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275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264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263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740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 t="str">
        <f>+_xlfn.XLOOKUP(DETALLE_GD_1[[#This Row],[CODIGO]],PRODUCTOS[CODIGO],PRODUCTOS[DESC CORTA],"",0)</f>
        <v>SILICONA C/FUNGICIDA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408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248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553</v>
      </c>
      <c r="G2317" s="81" t="s">
        <v>661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1969</v>
      </c>
      <c r="V2317" s="2">
        <v>3018799</v>
      </c>
      <c r="X2317" s="2">
        <v>6579000000</v>
      </c>
      <c r="Y2317" s="6" t="s">
        <v>348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338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 t="str">
        <f>+_xlfn.XLOOKUP(DETALLE_GD_1[[#This Row],[CODIGO]],PRODUCTOS[CODIGO],PRODUCTOS[DESC CORTA],"",0)</f>
        <v>CELOCIA BEAGLE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304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303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 t="str">
        <f>+_xlfn.XLOOKUP(DETALLE_GD_1[[#This Row],[CODIGO]],PRODUCTOS[CODIGO],PRODUCTOS[DESC CORTA],"",0)</f>
        <v>SILICONA ACRILICO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 t="str">
        <f>+_xlfn.XLOOKUP(DETALLE_GD_1[[#This Row],[CODIGO]],PRODUCTOS[CODIGO],PRODUCTOS[DESC CORTA],"",0)</f>
        <v>CINTA PERMACEL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660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348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329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246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442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294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1966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1969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1978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1959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1965</v>
      </c>
      <c r="V2338" s="2">
        <v>582839</v>
      </c>
      <c r="X2338" s="2">
        <v>6579000000</v>
      </c>
      <c r="Y2338" s="6" t="s">
        <v>348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307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442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247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246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344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666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1970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267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266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265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262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261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260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257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271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1970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270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318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281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461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348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664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259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273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1970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274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1965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740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348</v>
      </c>
      <c r="H2371" s="81" t="s">
        <v>348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348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1975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 t="str">
        <f>+_xlfn.XLOOKUP(DETALLE_GD_1[[#This Row],[CODIGO]],PRODUCTOS[CODIGO],PRODUCTOS[DESC CORTA],"",0)</f>
        <v>BROCHA 5/8 X2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248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316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436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348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353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 t="str">
        <f>+_xlfn.XLOOKUP(DETALLE_GD_1[[#This Row],[CODIGO]],PRODUCTOS[CODIGO],PRODUCTOS[DESC CORTA],"",0)</f>
        <v>CONECTOR DENTADO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660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348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253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1969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344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 t="str">
        <f>+_xlfn.XLOOKUP(DETALLE_GD_1[[#This Row],[CODIGO]],PRODUCTOS[CODIGO],PRODUCTOS[DESC CORTA],"",0)</f>
        <v>BROCHA 5/8 X2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1984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1973</v>
      </c>
      <c r="V2395" s="2">
        <v>95165</v>
      </c>
      <c r="X2395" s="2">
        <v>6579000000</v>
      </c>
      <c r="Y2395" s="6" t="s">
        <v>348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1985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348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1986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348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1965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 t="str">
        <f>+_xlfn.XLOOKUP(DETALLE_GD_1[[#This Row],[CODIGO]],PRODUCTOS[CODIGO],PRODUCTOS[DESC CORTA],"",0)</f>
        <v>SILICONA ACRILICO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243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258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307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442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322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751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1973</v>
      </c>
      <c r="V2406" s="2">
        <v>10370124</v>
      </c>
      <c r="X2406" s="2">
        <v>6579000000</v>
      </c>
      <c r="Y2406" s="6" t="s">
        <v>348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752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348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282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251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 t="str">
        <f>+_xlfn.XLOOKUP(DETALLE_GD_1[[#This Row],[CODIGO]],PRODUCTOS[CODIGO],PRODUCTOS[DESC CORTA],"",0)</f>
        <v>CLAVO HELICOIDAL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277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276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550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1965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338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549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1974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550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515</v>
      </c>
      <c r="D1" t="s">
        <v>672</v>
      </c>
      <c r="E1" t="s">
        <v>691</v>
      </c>
      <c r="F1" s="2" t="s">
        <v>692</v>
      </c>
      <c r="G1" s="2" t="s">
        <v>693</v>
      </c>
      <c r="H1" t="s">
        <v>695</v>
      </c>
      <c r="I1" s="2" t="s">
        <v>696</v>
      </c>
      <c r="J1" s="2" t="s">
        <v>697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245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276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257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2221.5503875968993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344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252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244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 t="str">
        <f>+_xlfn.XLOOKUP(Tabla2[[#This Row],[CODIGO]],PRODUCTOS[CODIGO],PRODUCTOS[DESC CORTA],"",0)</f>
        <v>CELOCIA BEAGLE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 t="str">
        <f>+_xlfn.XLOOKUP(Tabla2[[#This Row],[CODIGO]],PRODUCTOS[CODIGO],PRODUCTOS[DESC CORTA],"",0)</f>
        <v>TIRAFONDO 3/8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 t="str">
        <f>+_xlfn.XLOOKUP(Tabla2[[#This Row],[CODIGO]],PRODUCTOS[CODIGO],PRODUCTOS[DESC CORTA],"",0)</f>
        <v>BROCHA 5/8 X2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316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 t="str">
        <f>+_xlfn.XLOOKUP(Tabla2[[#This Row],[CODIGO]],PRODUCTOS[CODIGO],PRODUCTOS[DESC CORTA],"",0)</f>
        <v>SILICONA C/FUNGICIDA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 t="str">
        <f>+_xlfn.XLOOKUP(Tabla2[[#This Row],[CODIGO]],PRODUCTOS[CODIGO],PRODUCTOS[DESC CORTA],"",0)</f>
        <v>SILICONA ACRILICO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353</v>
      </c>
      <c r="C78" t="str">
        <f>+_xlfn.XLOOKUP(Tabla2[[#This Row],[CODIGO]],PRODUCTOS[CODIGO],PRODUCTOS[DESC CORTA],"",0)</f>
        <v>CONECTOR DENTADO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331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279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 t="str">
        <f>+_xlfn.XLOOKUP(Tabla2[[#This Row],[CODIGO]],PRODUCTOS[CODIGO],PRODUCTOS[DESC CORTA],"",0)</f>
        <v>GRAPAS 180/40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277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251</v>
      </c>
      <c r="C87" t="str">
        <f>+_xlfn.XLOOKUP(Tabla2[[#This Row],[CODIGO]],PRODUCTOS[CODIGO],PRODUCTOS[DESC CORTA],"",0)</f>
        <v>CLAVO HELICOIDAL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23724.044444444444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250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309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253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243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254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311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299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300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329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330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389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320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319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408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258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335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267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268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265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274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318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271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270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327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442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307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266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432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434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435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282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321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436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294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322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246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303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304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248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247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323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325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326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272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460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298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461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281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261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275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264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263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259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260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273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488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487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486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551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552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660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553</v>
      </c>
      <c r="B149" t="s">
        <v>661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662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475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476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477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478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479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324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280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663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664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665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666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297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2850180.5674169227</v>
      </c>
      <c r="I166" s="2">
        <f>SUM(Tabla2[PROYECCION PPTO])</f>
        <v>8004198.3624865944</v>
      </c>
      <c r="J166" s="2">
        <f>SUM(Tabla2[PROYECCIÓN PRECIO ACTUALIZADO])</f>
        <v>9927850.1093928907</v>
      </c>
    </row>
    <row r="168" spans="1:10" x14ac:dyDescent="0.25">
      <c r="G168" s="2">
        <f>+G166-F166</f>
        <v>105576.65768194012</v>
      </c>
      <c r="J168" s="2">
        <f>+J166-I166</f>
        <v>1923651.7469062964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315</v>
      </c>
      <c r="C1" t="s">
        <v>690</v>
      </c>
    </row>
    <row r="2" spans="1:3" x14ac:dyDescent="0.25">
      <c r="A2">
        <v>106022</v>
      </c>
      <c r="B2" t="s">
        <v>243</v>
      </c>
      <c r="C2">
        <v>4</v>
      </c>
    </row>
    <row r="3" spans="1:3" x14ac:dyDescent="0.25">
      <c r="A3">
        <v>302248</v>
      </c>
      <c r="B3" t="s">
        <v>279</v>
      </c>
      <c r="C3">
        <v>8.5</v>
      </c>
    </row>
    <row r="4" spans="1:3" x14ac:dyDescent="0.25">
      <c r="A4">
        <v>302010</v>
      </c>
      <c r="B4" t="s">
        <v>316</v>
      </c>
      <c r="C4">
        <v>33.25</v>
      </c>
    </row>
    <row r="5" spans="1:3" x14ac:dyDescent="0.25">
      <c r="A5">
        <v>302028</v>
      </c>
      <c r="B5" t="s">
        <v>244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245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673</v>
      </c>
      <c r="C12">
        <v>4</v>
      </c>
    </row>
    <row r="13" spans="1:3" x14ac:dyDescent="0.25">
      <c r="A13">
        <v>304049</v>
      </c>
      <c r="B13" t="s">
        <v>311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246</v>
      </c>
      <c r="C18">
        <v>7.5</v>
      </c>
    </row>
    <row r="19" spans="1:3" x14ac:dyDescent="0.25">
      <c r="A19">
        <v>307096</v>
      </c>
      <c r="B19" t="s">
        <v>247</v>
      </c>
      <c r="C19">
        <v>62</v>
      </c>
    </row>
    <row r="20" spans="1:3" x14ac:dyDescent="0.25">
      <c r="A20">
        <v>404745</v>
      </c>
      <c r="B20" t="s">
        <v>435</v>
      </c>
      <c r="C20">
        <v>1</v>
      </c>
    </row>
    <row r="21" spans="1:3" x14ac:dyDescent="0.25">
      <c r="A21">
        <v>404793</v>
      </c>
      <c r="B21" t="s">
        <v>474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280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318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674</v>
      </c>
      <c r="C34">
        <v>5.000000000000001E-2</v>
      </c>
    </row>
    <row r="35" spans="1:3" x14ac:dyDescent="0.25">
      <c r="A35">
        <v>408034</v>
      </c>
      <c r="B35" t="s">
        <v>248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348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353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675</v>
      </c>
      <c r="C43">
        <v>1</v>
      </c>
    </row>
    <row r="44" spans="1:3" x14ac:dyDescent="0.25">
      <c r="A44">
        <v>412132</v>
      </c>
      <c r="B44" t="s">
        <v>676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319</v>
      </c>
      <c r="C47">
        <v>3.5</v>
      </c>
    </row>
    <row r="48" spans="1:3" x14ac:dyDescent="0.25">
      <c r="A48">
        <v>412301</v>
      </c>
      <c r="B48" t="s">
        <v>320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251</v>
      </c>
      <c r="C50">
        <v>0.82399999999999995</v>
      </c>
    </row>
    <row r="51" spans="1:3" x14ac:dyDescent="0.25">
      <c r="A51">
        <v>412630</v>
      </c>
      <c r="B51" t="s">
        <v>282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677</v>
      </c>
      <c r="C56">
        <v>4.9999999999999996E-2</v>
      </c>
    </row>
    <row r="57" spans="1:3" x14ac:dyDescent="0.25">
      <c r="A57">
        <v>602257</v>
      </c>
      <c r="B57" t="s">
        <v>678</v>
      </c>
      <c r="C57">
        <v>0.39999999999999997</v>
      </c>
    </row>
    <row r="58" spans="1:3" x14ac:dyDescent="0.25">
      <c r="A58">
        <v>602258</v>
      </c>
      <c r="B58" t="s">
        <v>679</v>
      </c>
      <c r="C58">
        <v>0.17500000000000002</v>
      </c>
    </row>
    <row r="59" spans="1:3" x14ac:dyDescent="0.25">
      <c r="A59">
        <v>608013</v>
      </c>
      <c r="B59" t="s">
        <v>321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252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322</v>
      </c>
      <c r="C69">
        <v>20</v>
      </c>
    </row>
    <row r="70" spans="1:3" x14ac:dyDescent="0.25">
      <c r="A70">
        <v>704022</v>
      </c>
      <c r="B70" t="s">
        <v>323</v>
      </c>
      <c r="C70">
        <v>13.5</v>
      </c>
    </row>
    <row r="71" spans="1:3" x14ac:dyDescent="0.25">
      <c r="A71">
        <v>704023</v>
      </c>
      <c r="B71" t="s">
        <v>324</v>
      </c>
      <c r="C71">
        <v>22.5</v>
      </c>
    </row>
    <row r="72" spans="1:3" x14ac:dyDescent="0.25">
      <c r="A72">
        <v>704024</v>
      </c>
      <c r="B72" t="s">
        <v>325</v>
      </c>
      <c r="C72">
        <v>4</v>
      </c>
    </row>
    <row r="73" spans="1:3" x14ac:dyDescent="0.25">
      <c r="A73">
        <v>704025</v>
      </c>
      <c r="B73" t="s">
        <v>326</v>
      </c>
      <c r="C73">
        <v>4</v>
      </c>
    </row>
    <row r="74" spans="1:3" x14ac:dyDescent="0.25">
      <c r="A74">
        <v>704046</v>
      </c>
      <c r="B74" t="s">
        <v>253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680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681</v>
      </c>
      <c r="B79" t="s">
        <v>682</v>
      </c>
      <c r="C79">
        <v>1.2379999999999998</v>
      </c>
    </row>
    <row r="80" spans="1:3" x14ac:dyDescent="0.25">
      <c r="A80">
        <v>907031</v>
      </c>
      <c r="B80" t="s">
        <v>254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302</v>
      </c>
      <c r="C82">
        <v>2</v>
      </c>
    </row>
    <row r="83" spans="1:3" x14ac:dyDescent="0.25">
      <c r="A83">
        <v>1103074</v>
      </c>
      <c r="B83" t="s">
        <v>303</v>
      </c>
      <c r="C83">
        <v>2</v>
      </c>
    </row>
    <row r="84" spans="1:3" x14ac:dyDescent="0.25">
      <c r="A84">
        <v>1103076</v>
      </c>
      <c r="B84" t="s">
        <v>304</v>
      </c>
      <c r="C84">
        <v>2</v>
      </c>
    </row>
    <row r="85" spans="1:3" x14ac:dyDescent="0.25">
      <c r="A85">
        <v>1103086</v>
      </c>
      <c r="B85" t="s">
        <v>551</v>
      </c>
      <c r="C85">
        <v>1</v>
      </c>
    </row>
    <row r="86" spans="1:3" x14ac:dyDescent="0.25">
      <c r="A86">
        <v>1103087</v>
      </c>
      <c r="B86" t="s">
        <v>552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307</v>
      </c>
      <c r="C91">
        <v>1</v>
      </c>
    </row>
    <row r="92" spans="1:3" x14ac:dyDescent="0.25">
      <c r="A92">
        <v>1405040</v>
      </c>
      <c r="B92" t="s">
        <v>296</v>
      </c>
      <c r="C92">
        <v>1.5</v>
      </c>
    </row>
    <row r="93" spans="1:3" x14ac:dyDescent="0.25">
      <c r="A93">
        <v>1610007</v>
      </c>
      <c r="B93" t="s">
        <v>327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683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684</v>
      </c>
      <c r="C97">
        <v>1</v>
      </c>
    </row>
    <row r="98" spans="1:3" x14ac:dyDescent="0.25">
      <c r="A98">
        <v>1801229</v>
      </c>
      <c r="B98" t="s">
        <v>257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468</v>
      </c>
      <c r="C101">
        <v>1</v>
      </c>
    </row>
    <row r="102" spans="1:3" x14ac:dyDescent="0.25">
      <c r="A102">
        <v>1802162</v>
      </c>
      <c r="B102" t="s">
        <v>258</v>
      </c>
      <c r="C102">
        <v>1</v>
      </c>
    </row>
    <row r="103" spans="1:3" x14ac:dyDescent="0.25">
      <c r="A103">
        <v>1802164</v>
      </c>
      <c r="B103" t="s">
        <v>299</v>
      </c>
      <c r="C103">
        <v>1</v>
      </c>
    </row>
    <row r="104" spans="1:3" x14ac:dyDescent="0.25">
      <c r="A104">
        <v>1802165</v>
      </c>
      <c r="B104" t="s">
        <v>259</v>
      </c>
      <c r="C104">
        <v>1</v>
      </c>
    </row>
    <row r="105" spans="1:3" x14ac:dyDescent="0.25">
      <c r="A105">
        <v>1802166</v>
      </c>
      <c r="B105" t="s">
        <v>281</v>
      </c>
      <c r="C105">
        <v>1</v>
      </c>
    </row>
    <row r="106" spans="1:3" x14ac:dyDescent="0.25">
      <c r="A106">
        <v>1802167</v>
      </c>
      <c r="B106" t="s">
        <v>260</v>
      </c>
      <c r="C106">
        <v>1</v>
      </c>
    </row>
    <row r="107" spans="1:3" x14ac:dyDescent="0.25">
      <c r="A107">
        <v>1802169</v>
      </c>
      <c r="B107" t="s">
        <v>261</v>
      </c>
      <c r="C107">
        <v>1</v>
      </c>
    </row>
    <row r="108" spans="1:3" x14ac:dyDescent="0.25">
      <c r="A108">
        <v>1802171</v>
      </c>
      <c r="B108" t="s">
        <v>263</v>
      </c>
      <c r="C108">
        <v>1</v>
      </c>
    </row>
    <row r="109" spans="1:3" x14ac:dyDescent="0.25">
      <c r="A109">
        <v>1802172</v>
      </c>
      <c r="B109" t="s">
        <v>264</v>
      </c>
      <c r="C109">
        <v>1</v>
      </c>
    </row>
    <row r="110" spans="1:3" x14ac:dyDescent="0.25">
      <c r="A110">
        <v>1802173</v>
      </c>
      <c r="B110" t="s">
        <v>265</v>
      </c>
      <c r="C110">
        <v>1</v>
      </c>
    </row>
    <row r="111" spans="1:3" x14ac:dyDescent="0.25">
      <c r="A111">
        <v>1802174</v>
      </c>
      <c r="B111" t="s">
        <v>266</v>
      </c>
      <c r="C111">
        <v>1</v>
      </c>
    </row>
    <row r="112" spans="1:3" x14ac:dyDescent="0.25">
      <c r="A112">
        <v>1802175</v>
      </c>
      <c r="B112" t="s">
        <v>267</v>
      </c>
      <c r="C112">
        <v>1</v>
      </c>
    </row>
    <row r="113" spans="1:3" x14ac:dyDescent="0.25">
      <c r="A113">
        <v>1802176</v>
      </c>
      <c r="B113" t="s">
        <v>328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329</v>
      </c>
      <c r="C116">
        <v>2</v>
      </c>
    </row>
    <row r="117" spans="1:3" x14ac:dyDescent="0.25">
      <c r="A117">
        <v>1803045</v>
      </c>
      <c r="B117" t="s">
        <v>330</v>
      </c>
      <c r="C117">
        <v>2</v>
      </c>
    </row>
    <row r="118" spans="1:3" x14ac:dyDescent="0.25">
      <c r="A118">
        <v>1805340</v>
      </c>
      <c r="B118" t="s">
        <v>294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270</v>
      </c>
      <c r="C121">
        <v>1</v>
      </c>
    </row>
    <row r="122" spans="1:3" x14ac:dyDescent="0.25">
      <c r="A122">
        <v>1808145</v>
      </c>
      <c r="B122" t="s">
        <v>271</v>
      </c>
      <c r="C122">
        <v>1</v>
      </c>
    </row>
    <row r="123" spans="1:3" x14ac:dyDescent="0.25">
      <c r="A123">
        <v>1808146</v>
      </c>
      <c r="B123" t="s">
        <v>272</v>
      </c>
      <c r="C123">
        <v>1</v>
      </c>
    </row>
    <row r="124" spans="1:3" x14ac:dyDescent="0.25">
      <c r="A124">
        <v>1808147</v>
      </c>
      <c r="B124" t="s">
        <v>273</v>
      </c>
      <c r="C124">
        <v>1</v>
      </c>
    </row>
    <row r="125" spans="1:3" x14ac:dyDescent="0.25">
      <c r="A125">
        <v>1808156</v>
      </c>
      <c r="B125" t="s">
        <v>275</v>
      </c>
      <c r="C125">
        <v>1</v>
      </c>
    </row>
    <row r="126" spans="1:3" x14ac:dyDescent="0.25">
      <c r="A126">
        <v>1901008</v>
      </c>
      <c r="B126" t="s">
        <v>276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277</v>
      </c>
      <c r="C128">
        <v>40.373885333333334</v>
      </c>
    </row>
    <row r="129" spans="1:3" x14ac:dyDescent="0.25">
      <c r="A129">
        <v>1901466</v>
      </c>
      <c r="B129" t="s">
        <v>685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331</v>
      </c>
      <c r="C132">
        <v>2.0075000000000003</v>
      </c>
    </row>
    <row r="133" spans="1:3" x14ac:dyDescent="0.25">
      <c r="A133">
        <v>1902014</v>
      </c>
      <c r="B133" t="s">
        <v>309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432</v>
      </c>
      <c r="C136">
        <v>0.12755102040816327</v>
      </c>
    </row>
    <row r="137" spans="1:3" x14ac:dyDescent="0.25">
      <c r="A137">
        <v>2302045</v>
      </c>
      <c r="B137" t="s">
        <v>434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686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408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467</v>
      </c>
      <c r="C147">
        <v>2</v>
      </c>
    </row>
    <row r="148" spans="1:3" x14ac:dyDescent="0.25">
      <c r="A148">
        <v>2508169</v>
      </c>
      <c r="B148" t="s">
        <v>332</v>
      </c>
      <c r="C148">
        <v>1</v>
      </c>
    </row>
    <row r="149" spans="1:3" x14ac:dyDescent="0.25">
      <c r="A149">
        <v>2508985</v>
      </c>
      <c r="B149" t="s">
        <v>333</v>
      </c>
      <c r="C149">
        <v>1</v>
      </c>
    </row>
    <row r="150" spans="1:3" x14ac:dyDescent="0.25">
      <c r="A150">
        <v>2508986</v>
      </c>
      <c r="B150" t="s">
        <v>662</v>
      </c>
      <c r="C150">
        <v>1</v>
      </c>
    </row>
    <row r="151" spans="1:3" x14ac:dyDescent="0.25">
      <c r="A151">
        <v>2508987</v>
      </c>
      <c r="B151" t="s">
        <v>334</v>
      </c>
      <c r="C151">
        <v>1</v>
      </c>
    </row>
    <row r="152" spans="1:3" x14ac:dyDescent="0.25">
      <c r="A152">
        <v>2508988</v>
      </c>
      <c r="B152" t="s">
        <v>460</v>
      </c>
      <c r="C152">
        <v>1</v>
      </c>
    </row>
    <row r="153" spans="1:3" x14ac:dyDescent="0.25">
      <c r="A153">
        <v>2508990</v>
      </c>
      <c r="B153" t="s">
        <v>475</v>
      </c>
      <c r="C153">
        <v>2</v>
      </c>
    </row>
    <row r="154" spans="1:3" x14ac:dyDescent="0.25">
      <c r="A154">
        <v>2508991</v>
      </c>
      <c r="B154" t="s">
        <v>476</v>
      </c>
      <c r="C154">
        <v>2</v>
      </c>
    </row>
    <row r="155" spans="1:3" x14ac:dyDescent="0.25">
      <c r="A155">
        <v>2508992</v>
      </c>
      <c r="B155" t="s">
        <v>477</v>
      </c>
      <c r="C155">
        <v>1.5</v>
      </c>
    </row>
    <row r="156" spans="1:3" x14ac:dyDescent="0.25">
      <c r="A156">
        <v>2508993</v>
      </c>
      <c r="B156" t="s">
        <v>478</v>
      </c>
      <c r="C156">
        <v>2</v>
      </c>
    </row>
    <row r="157" spans="1:3" x14ac:dyDescent="0.25">
      <c r="A157">
        <v>2508994</v>
      </c>
      <c r="B157" t="s">
        <v>479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301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335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461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341</v>
      </c>
      <c r="B167" t="s">
        <v>354</v>
      </c>
      <c r="C167">
        <v>1.7000000000000001E-2</v>
      </c>
    </row>
    <row r="168" spans="1:3" x14ac:dyDescent="0.25">
      <c r="A168" t="s">
        <v>292</v>
      </c>
      <c r="B168" t="s">
        <v>293</v>
      </c>
      <c r="C168">
        <v>3</v>
      </c>
    </row>
    <row r="169" spans="1:3" x14ac:dyDescent="0.25">
      <c r="A169" t="s">
        <v>286</v>
      </c>
      <c r="B169" t="s">
        <v>287</v>
      </c>
      <c r="C169">
        <v>1</v>
      </c>
    </row>
    <row r="170" spans="1:3" x14ac:dyDescent="0.25">
      <c r="A170" t="s">
        <v>284</v>
      </c>
      <c r="B170" t="s">
        <v>285</v>
      </c>
      <c r="C170">
        <v>1</v>
      </c>
    </row>
    <row r="171" spans="1:3" x14ac:dyDescent="0.25">
      <c r="A171" t="s">
        <v>346</v>
      </c>
      <c r="B171" t="s">
        <v>340</v>
      </c>
      <c r="C171">
        <v>16.75</v>
      </c>
    </row>
    <row r="172" spans="1:3" x14ac:dyDescent="0.25">
      <c r="A172">
        <v>302044</v>
      </c>
      <c r="B172" t="s">
        <v>245</v>
      </c>
      <c r="C172">
        <v>35.174999999999997</v>
      </c>
    </row>
    <row r="173" spans="1:3" x14ac:dyDescent="0.25">
      <c r="A173">
        <v>302054</v>
      </c>
      <c r="B173" t="s">
        <v>687</v>
      </c>
      <c r="C173" t="s">
        <v>348</v>
      </c>
    </row>
    <row r="174" spans="1:3" x14ac:dyDescent="0.25">
      <c r="A174">
        <v>304014</v>
      </c>
      <c r="B174" t="s">
        <v>23</v>
      </c>
      <c r="C174" t="s">
        <v>348</v>
      </c>
    </row>
    <row r="175" spans="1:3" x14ac:dyDescent="0.25">
      <c r="A175">
        <v>307102</v>
      </c>
      <c r="B175" t="s">
        <v>688</v>
      </c>
      <c r="C175" t="s">
        <v>348</v>
      </c>
    </row>
    <row r="176" spans="1:3" x14ac:dyDescent="0.25">
      <c r="A176">
        <v>307256</v>
      </c>
      <c r="B176" t="s">
        <v>127</v>
      </c>
      <c r="C176" t="s">
        <v>348</v>
      </c>
    </row>
    <row r="177" spans="1:3" x14ac:dyDescent="0.25">
      <c r="A177">
        <v>404184</v>
      </c>
      <c r="B177" t="s">
        <v>66</v>
      </c>
      <c r="C177" t="s">
        <v>348</v>
      </c>
    </row>
    <row r="178" spans="1:3" x14ac:dyDescent="0.25">
      <c r="A178">
        <v>404252</v>
      </c>
      <c r="B178" t="s">
        <v>181</v>
      </c>
      <c r="C178" t="s">
        <v>348</v>
      </c>
    </row>
    <row r="179" spans="1:3" x14ac:dyDescent="0.25">
      <c r="A179">
        <v>407010</v>
      </c>
      <c r="B179" t="s">
        <v>164</v>
      </c>
      <c r="C179" t="s">
        <v>348</v>
      </c>
    </row>
    <row r="180" spans="1:3" x14ac:dyDescent="0.25">
      <c r="A180">
        <v>407117</v>
      </c>
      <c r="B180" t="s">
        <v>32</v>
      </c>
      <c r="C180" t="s">
        <v>348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250</v>
      </c>
      <c r="C182">
        <v>8.4</v>
      </c>
    </row>
    <row r="183" spans="1:3" x14ac:dyDescent="0.25">
      <c r="A183">
        <v>412592</v>
      </c>
      <c r="B183" t="s">
        <v>237</v>
      </c>
      <c r="C183" t="s">
        <v>348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348</v>
      </c>
    </row>
    <row r="186" spans="1:3" x14ac:dyDescent="0.25">
      <c r="A186">
        <v>617007</v>
      </c>
      <c r="B186" t="s">
        <v>188</v>
      </c>
      <c r="C186" t="s">
        <v>348</v>
      </c>
    </row>
    <row r="187" spans="1:3" x14ac:dyDescent="0.25">
      <c r="A187">
        <v>701183</v>
      </c>
      <c r="B187" t="s">
        <v>136</v>
      </c>
      <c r="C187" t="s">
        <v>348</v>
      </c>
    </row>
    <row r="188" spans="1:3" x14ac:dyDescent="0.25">
      <c r="A188">
        <v>704079</v>
      </c>
      <c r="B188" t="s">
        <v>209</v>
      </c>
      <c r="C188" t="s">
        <v>348</v>
      </c>
    </row>
    <row r="189" spans="1:3" x14ac:dyDescent="0.25">
      <c r="A189">
        <v>704095</v>
      </c>
      <c r="B189" t="s">
        <v>187</v>
      </c>
      <c r="C189" t="s">
        <v>348</v>
      </c>
    </row>
    <row r="190" spans="1:3" x14ac:dyDescent="0.25">
      <c r="A190">
        <v>1405026</v>
      </c>
      <c r="B190" t="s">
        <v>91</v>
      </c>
      <c r="C190" t="s">
        <v>348</v>
      </c>
    </row>
    <row r="191" spans="1:3" x14ac:dyDescent="0.25">
      <c r="A191">
        <v>1801020</v>
      </c>
      <c r="B191" t="s">
        <v>53</v>
      </c>
      <c r="C191" t="s">
        <v>348</v>
      </c>
    </row>
    <row r="192" spans="1:3" x14ac:dyDescent="0.25">
      <c r="A192">
        <v>1801231</v>
      </c>
      <c r="B192" t="s">
        <v>193</v>
      </c>
      <c r="C192" t="s">
        <v>348</v>
      </c>
    </row>
    <row r="193" spans="1:3" x14ac:dyDescent="0.25">
      <c r="A193">
        <v>1801232</v>
      </c>
      <c r="B193" t="s">
        <v>191</v>
      </c>
      <c r="C193" t="s">
        <v>348</v>
      </c>
    </row>
    <row r="194" spans="1:3" x14ac:dyDescent="0.25">
      <c r="A194">
        <v>1801233</v>
      </c>
      <c r="B194" t="s">
        <v>190</v>
      </c>
      <c r="C194" t="s">
        <v>348</v>
      </c>
    </row>
    <row r="195" spans="1:3" x14ac:dyDescent="0.25">
      <c r="A195">
        <v>1802177</v>
      </c>
      <c r="B195" t="s">
        <v>268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348</v>
      </c>
    </row>
    <row r="197" spans="1:3" x14ac:dyDescent="0.25">
      <c r="A197">
        <v>1808148</v>
      </c>
      <c r="B197" t="s">
        <v>274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348</v>
      </c>
    </row>
    <row r="199" spans="1:3" x14ac:dyDescent="0.25">
      <c r="A199" t="s">
        <v>689</v>
      </c>
      <c r="B199" t="s">
        <v>207</v>
      </c>
      <c r="C199" t="s">
        <v>348</v>
      </c>
    </row>
    <row r="200" spans="1:3" x14ac:dyDescent="0.25">
      <c r="A200" t="s">
        <v>183</v>
      </c>
      <c r="B200" t="s">
        <v>184</v>
      </c>
      <c r="C200" t="s">
        <v>348</v>
      </c>
    </row>
    <row r="201" spans="1:3" x14ac:dyDescent="0.25">
      <c r="C201" t="s">
        <v>348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1673</v>
      </c>
      <c r="B1" t="s">
        <v>1674</v>
      </c>
      <c r="C1" t="s">
        <v>12</v>
      </c>
      <c r="D1" t="s">
        <v>1670</v>
      </c>
      <c r="E1" t="s">
        <v>1544</v>
      </c>
      <c r="F1" s="48" t="s">
        <v>1671</v>
      </c>
      <c r="G1" t="s">
        <v>1672</v>
      </c>
      <c r="H1" t="s">
        <v>775</v>
      </c>
      <c r="I1" t="s">
        <v>778</v>
      </c>
      <c r="J1" t="s">
        <v>1957</v>
      </c>
      <c r="M1" s="1" t="s">
        <v>1669</v>
      </c>
      <c r="N1" t="s">
        <v>732</v>
      </c>
      <c r="O1" t="s">
        <v>1684</v>
      </c>
      <c r="P1" t="s">
        <v>1685</v>
      </c>
      <c r="Q1" t="s">
        <v>1686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785</v>
      </c>
      <c r="I2" s="81" t="s">
        <v>786</v>
      </c>
      <c r="J2" s="81" t="e">
        <f>+GD_MODULOS[[#This Row],[CANTIDAD]]+J1</f>
        <v>#VALUE!</v>
      </c>
      <c r="M2" s="1">
        <v>46147</v>
      </c>
      <c r="N2" t="s">
        <v>1584</v>
      </c>
      <c r="O2">
        <v>2</v>
      </c>
      <c r="P2" t="s">
        <v>1687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785</v>
      </c>
      <c r="I3" s="81" t="s">
        <v>787</v>
      </c>
      <c r="J3" s="81" t="e">
        <f>+GD_MODULOS[[#This Row],[CANTIDAD]]+J2</f>
        <v>#VALUE!</v>
      </c>
      <c r="M3" s="1">
        <v>46148</v>
      </c>
      <c r="N3" t="s">
        <v>1584</v>
      </c>
      <c r="O3">
        <v>2</v>
      </c>
      <c r="P3" t="s">
        <v>1688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790</v>
      </c>
      <c r="H4" s="81" t="s">
        <v>785</v>
      </c>
      <c r="I4" s="81" t="s">
        <v>787</v>
      </c>
      <c r="J4" s="81" t="e">
        <f>+GD_MODULOS[[#This Row],[CANTIDAD]]+J3</f>
        <v>#VALUE!</v>
      </c>
      <c r="M4" s="1">
        <v>46149</v>
      </c>
      <c r="N4" t="s">
        <v>1584</v>
      </c>
      <c r="O4">
        <v>2</v>
      </c>
      <c r="P4" t="s">
        <v>1689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785</v>
      </c>
      <c r="I5" s="81" t="s">
        <v>786</v>
      </c>
      <c r="J5" s="81" t="e">
        <f>+GD_MODULOS[[#This Row],[CANTIDAD]]+J4</f>
        <v>#VALUE!</v>
      </c>
      <c r="M5" s="1">
        <v>46150</v>
      </c>
      <c r="N5" t="s">
        <v>1584</v>
      </c>
      <c r="O5">
        <v>2</v>
      </c>
      <c r="P5" t="s">
        <v>1690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795</v>
      </c>
      <c r="H6" s="81" t="s">
        <v>785</v>
      </c>
      <c r="I6" s="81" t="s">
        <v>786</v>
      </c>
      <c r="J6" s="81" t="e">
        <f>+GD_MODULOS[[#This Row],[CANTIDAD]]+J5</f>
        <v>#VALUE!</v>
      </c>
      <c r="M6" s="1">
        <v>46151</v>
      </c>
      <c r="N6" t="s">
        <v>1584</v>
      </c>
      <c r="O6">
        <v>2</v>
      </c>
      <c r="P6" t="s">
        <v>1691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796</v>
      </c>
      <c r="H7" s="81" t="s">
        <v>785</v>
      </c>
      <c r="I7" s="81" t="s">
        <v>787</v>
      </c>
      <c r="J7" s="81" t="e">
        <f>+GD_MODULOS[[#This Row],[CANTIDAD]]+J6</f>
        <v>#VALUE!</v>
      </c>
      <c r="M7" s="1">
        <v>46154</v>
      </c>
      <c r="N7" t="s">
        <v>1584</v>
      </c>
      <c r="O7">
        <v>2</v>
      </c>
      <c r="P7" t="s">
        <v>1692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785</v>
      </c>
      <c r="I8" s="81" t="s">
        <v>787</v>
      </c>
      <c r="J8" s="81" t="e">
        <f>+GD_MODULOS[[#This Row],[CANTIDAD]]+J7</f>
        <v>#VALUE!</v>
      </c>
      <c r="M8" s="1">
        <v>46155</v>
      </c>
      <c r="N8" t="s">
        <v>1584</v>
      </c>
      <c r="O8">
        <v>2</v>
      </c>
      <c r="P8" t="s">
        <v>1693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802</v>
      </c>
      <c r="H9" s="81" t="s">
        <v>785</v>
      </c>
      <c r="I9" s="81" t="s">
        <v>786</v>
      </c>
      <c r="J9" s="81" t="e">
        <f>+GD_MODULOS[[#This Row],[CANTIDAD]]+J8</f>
        <v>#VALUE!</v>
      </c>
      <c r="M9" s="1">
        <v>46156</v>
      </c>
      <c r="N9" t="s">
        <v>1584</v>
      </c>
      <c r="O9">
        <v>2</v>
      </c>
      <c r="P9" t="s">
        <v>1694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803</v>
      </c>
      <c r="H10" s="81" t="s">
        <v>785</v>
      </c>
      <c r="I10" s="81" t="s">
        <v>787</v>
      </c>
      <c r="J10" s="81" t="e">
        <f>+GD_MODULOS[[#This Row],[CANTIDAD]]+J9</f>
        <v>#VALUE!</v>
      </c>
      <c r="M10" s="1">
        <v>46157</v>
      </c>
      <c r="N10" t="s">
        <v>1584</v>
      </c>
      <c r="O10">
        <v>2</v>
      </c>
      <c r="P10" t="s">
        <v>1695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785</v>
      </c>
      <c r="I11" s="81" t="s">
        <v>787</v>
      </c>
      <c r="J11" s="81" t="e">
        <f>+GD_MODULOS[[#This Row],[CANTIDAD]]+J10</f>
        <v>#VALUE!</v>
      </c>
      <c r="M11" s="1">
        <v>46158</v>
      </c>
      <c r="N11" t="s">
        <v>1584</v>
      </c>
      <c r="O11">
        <v>2</v>
      </c>
      <c r="P11" t="s">
        <v>1696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797</v>
      </c>
      <c r="H12" s="81" t="s">
        <v>785</v>
      </c>
      <c r="I12" s="81" t="s">
        <v>787</v>
      </c>
      <c r="J12" s="81" t="e">
        <f>+GD_MODULOS[[#This Row],[CANTIDAD]]+J11</f>
        <v>#VALUE!</v>
      </c>
      <c r="M12" s="1">
        <v>46161</v>
      </c>
      <c r="N12" t="s">
        <v>1584</v>
      </c>
      <c r="O12">
        <v>2</v>
      </c>
      <c r="P12" t="s">
        <v>1697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804</v>
      </c>
      <c r="H13" s="81" t="s">
        <v>785</v>
      </c>
      <c r="I13" s="81" t="s">
        <v>787</v>
      </c>
      <c r="J13" s="81" t="e">
        <f>+GD_MODULOS[[#This Row],[CANTIDAD]]+J12</f>
        <v>#VALUE!</v>
      </c>
      <c r="M13" s="1">
        <v>46162</v>
      </c>
      <c r="N13" t="s">
        <v>1584</v>
      </c>
      <c r="O13">
        <v>2</v>
      </c>
      <c r="P13" t="s">
        <v>1698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798</v>
      </c>
      <c r="H14" s="81" t="s">
        <v>785</v>
      </c>
      <c r="I14" s="81" t="s">
        <v>786</v>
      </c>
      <c r="J14" s="81" t="e">
        <f>+GD_MODULOS[[#This Row],[CANTIDAD]]+J13</f>
        <v>#VALUE!</v>
      </c>
      <c r="M14" s="1">
        <v>46164</v>
      </c>
      <c r="N14" t="s">
        <v>1584</v>
      </c>
      <c r="O14">
        <v>2</v>
      </c>
      <c r="P14" t="s">
        <v>1699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785</v>
      </c>
      <c r="I15" s="81" t="s">
        <v>787</v>
      </c>
      <c r="J15" s="81" t="e">
        <f>+GD_MODULOS[[#This Row],[CANTIDAD]]+J14</f>
        <v>#VALUE!</v>
      </c>
      <c r="M15" s="1">
        <v>46165</v>
      </c>
      <c r="N15" t="s">
        <v>1584</v>
      </c>
      <c r="O15">
        <v>1</v>
      </c>
      <c r="P15" t="s">
        <v>1700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785</v>
      </c>
      <c r="I16" s="81" t="s">
        <v>786</v>
      </c>
      <c r="J16" s="81" t="e">
        <f>+GD_MODULOS[[#This Row],[CANTIDAD]]+J15</f>
        <v>#VALUE!</v>
      </c>
      <c r="M16" s="1">
        <v>46168</v>
      </c>
      <c r="N16" t="s">
        <v>1584</v>
      </c>
      <c r="O16">
        <v>1</v>
      </c>
      <c r="P16" t="s">
        <v>1701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805</v>
      </c>
      <c r="H17" s="81" t="s">
        <v>785</v>
      </c>
      <c r="I17" s="81" t="s">
        <v>786</v>
      </c>
      <c r="J17" s="81" t="e">
        <f>+GD_MODULOS[[#This Row],[CANTIDAD]]+J16</f>
        <v>#VALUE!</v>
      </c>
      <c r="M17" s="1">
        <v>46169</v>
      </c>
      <c r="N17" t="s">
        <v>1584</v>
      </c>
      <c r="O17">
        <v>1</v>
      </c>
      <c r="P17" t="s">
        <v>1702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792</v>
      </c>
      <c r="H18" s="81" t="s">
        <v>785</v>
      </c>
      <c r="I18" s="81" t="s">
        <v>787</v>
      </c>
      <c r="J18" s="81" t="e">
        <f>+GD_MODULOS[[#This Row],[CANTIDAD]]+J17</f>
        <v>#VALUE!</v>
      </c>
      <c r="M18" s="1">
        <v>46170</v>
      </c>
      <c r="N18" t="s">
        <v>1584</v>
      </c>
      <c r="O18">
        <v>1</v>
      </c>
      <c r="P18" t="s">
        <v>1703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791</v>
      </c>
      <c r="H19" s="81" t="s">
        <v>785</v>
      </c>
      <c r="I19" s="81" t="s">
        <v>786</v>
      </c>
      <c r="J19" s="81" t="e">
        <f>+GD_MODULOS[[#This Row],[CANTIDAD]]+J18</f>
        <v>#VALUE!</v>
      </c>
      <c r="M19" s="1">
        <v>46171</v>
      </c>
      <c r="N19" t="s">
        <v>1584</v>
      </c>
      <c r="O19">
        <v>1</v>
      </c>
      <c r="P19" t="s">
        <v>1704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799</v>
      </c>
      <c r="H20" s="81" t="s">
        <v>785</v>
      </c>
      <c r="I20" s="81" t="s">
        <v>786</v>
      </c>
      <c r="J20" s="81" t="e">
        <f>+GD_MODULOS[[#This Row],[CANTIDAD]]+J19</f>
        <v>#VALUE!</v>
      </c>
      <c r="M20" s="1">
        <v>46172</v>
      </c>
      <c r="N20" t="s">
        <v>1584</v>
      </c>
      <c r="O20">
        <v>1</v>
      </c>
      <c r="P20" t="s">
        <v>1705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789</v>
      </c>
      <c r="H21" s="81" t="s">
        <v>785</v>
      </c>
      <c r="I21" s="81" t="s">
        <v>786</v>
      </c>
      <c r="J21" s="81" t="e">
        <f>+GD_MODULOS[[#This Row],[CANTIDAD]]+J20</f>
        <v>#VALUE!</v>
      </c>
      <c r="M21" s="1">
        <v>46175</v>
      </c>
      <c r="N21" t="s">
        <v>1585</v>
      </c>
      <c r="O21">
        <v>2</v>
      </c>
      <c r="P21" t="s">
        <v>1706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793</v>
      </c>
      <c r="H22" s="81" t="s">
        <v>785</v>
      </c>
      <c r="I22" s="81" t="s">
        <v>787</v>
      </c>
      <c r="J22" s="81" t="e">
        <f>+GD_MODULOS[[#This Row],[CANTIDAD]]+J21</f>
        <v>#VALUE!</v>
      </c>
      <c r="M22" s="1">
        <v>46176</v>
      </c>
      <c r="N22" t="s">
        <v>1585</v>
      </c>
      <c r="O22">
        <v>2</v>
      </c>
      <c r="P22" t="s">
        <v>1707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788</v>
      </c>
      <c r="H23" s="81" t="s">
        <v>785</v>
      </c>
      <c r="I23" s="81" t="s">
        <v>787</v>
      </c>
      <c r="J23" s="81" t="e">
        <f>+GD_MODULOS[[#This Row],[CANTIDAD]]+J22</f>
        <v>#VALUE!</v>
      </c>
      <c r="M23" s="1">
        <v>46177</v>
      </c>
      <c r="N23" t="s">
        <v>1585</v>
      </c>
      <c r="O23">
        <v>2</v>
      </c>
      <c r="P23" t="s">
        <v>1708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785</v>
      </c>
      <c r="I24" s="81" t="s">
        <v>786</v>
      </c>
      <c r="J24" s="81" t="e">
        <f>+GD_MODULOS[[#This Row],[CANTIDAD]]+J23</f>
        <v>#VALUE!</v>
      </c>
      <c r="M24" s="1">
        <v>46178</v>
      </c>
      <c r="N24" t="s">
        <v>1585</v>
      </c>
      <c r="O24">
        <v>2</v>
      </c>
      <c r="P24" t="s">
        <v>1709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785</v>
      </c>
      <c r="I25" s="81" t="s">
        <v>786</v>
      </c>
      <c r="J25" s="81" t="e">
        <f>+GD_MODULOS[[#This Row],[CANTIDAD]]+J24</f>
        <v>#VALUE!</v>
      </c>
      <c r="M25" s="1">
        <v>46179</v>
      </c>
      <c r="N25" t="s">
        <v>1585</v>
      </c>
      <c r="O25">
        <v>2</v>
      </c>
      <c r="P25" t="s">
        <v>1710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800</v>
      </c>
      <c r="H26" s="81" t="s">
        <v>785</v>
      </c>
      <c r="I26" s="81" t="s">
        <v>787</v>
      </c>
      <c r="J26" s="81" t="e">
        <f>+GD_MODULOS[[#This Row],[CANTIDAD]]+J25</f>
        <v>#VALUE!</v>
      </c>
      <c r="M26" s="1">
        <v>46182</v>
      </c>
      <c r="N26" t="s">
        <v>1585</v>
      </c>
      <c r="O26">
        <v>2</v>
      </c>
      <c r="P26" t="s">
        <v>1711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806</v>
      </c>
      <c r="H27" s="81" t="s">
        <v>785</v>
      </c>
      <c r="I27" s="81" t="s">
        <v>786</v>
      </c>
      <c r="J27" s="81" t="e">
        <f>+GD_MODULOS[[#This Row],[CANTIDAD]]+J26</f>
        <v>#VALUE!</v>
      </c>
      <c r="M27" s="1">
        <v>46183</v>
      </c>
      <c r="N27" t="s">
        <v>1585</v>
      </c>
      <c r="O27">
        <v>2</v>
      </c>
      <c r="P27" t="s">
        <v>1712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807</v>
      </c>
      <c r="H28" s="81" t="s">
        <v>785</v>
      </c>
      <c r="I28" s="81" t="s">
        <v>787</v>
      </c>
      <c r="J28" s="81" t="e">
        <f>+GD_MODULOS[[#This Row],[CANTIDAD]]+J27</f>
        <v>#VALUE!</v>
      </c>
      <c r="M28" s="1">
        <v>46184</v>
      </c>
      <c r="N28" t="s">
        <v>1585</v>
      </c>
      <c r="O28">
        <v>2</v>
      </c>
      <c r="P28" t="s">
        <v>1713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794</v>
      </c>
      <c r="H29" s="81" t="s">
        <v>785</v>
      </c>
      <c r="I29" s="81" t="s">
        <v>786</v>
      </c>
      <c r="J29" s="81" t="e">
        <f>+GD_MODULOS[[#This Row],[CANTIDAD]]+J28</f>
        <v>#VALUE!</v>
      </c>
      <c r="M29" s="1">
        <v>46185</v>
      </c>
      <c r="N29" t="s">
        <v>1585</v>
      </c>
      <c r="O29">
        <v>2</v>
      </c>
      <c r="P29" t="s">
        <v>1714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785</v>
      </c>
      <c r="I30" s="81" t="s">
        <v>786</v>
      </c>
      <c r="J30" s="81" t="e">
        <f>+GD_MODULOS[[#This Row],[CANTIDAD]]+J29</f>
        <v>#VALUE!</v>
      </c>
      <c r="M30" s="1">
        <v>46186</v>
      </c>
      <c r="N30" t="s">
        <v>1585</v>
      </c>
      <c r="O30">
        <v>2</v>
      </c>
      <c r="P30" t="s">
        <v>1715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801</v>
      </c>
      <c r="H31" s="81" t="s">
        <v>785</v>
      </c>
      <c r="I31" s="81" t="s">
        <v>787</v>
      </c>
      <c r="J31" s="81" t="e">
        <f>+GD_MODULOS[[#This Row],[CANTIDAD]]+J30</f>
        <v>#VALUE!</v>
      </c>
      <c r="M31" s="1">
        <v>46189</v>
      </c>
      <c r="N31" t="s">
        <v>1585</v>
      </c>
      <c r="O31">
        <v>2</v>
      </c>
      <c r="P31" t="s">
        <v>1716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808</v>
      </c>
      <c r="H32" s="81" t="s">
        <v>785</v>
      </c>
      <c r="I32" s="81" t="s">
        <v>787</v>
      </c>
      <c r="J32" s="81" t="e">
        <f>+GD_MODULOS[[#This Row],[CANTIDAD]]+J31</f>
        <v>#VALUE!</v>
      </c>
      <c r="M32" s="1">
        <v>46190</v>
      </c>
      <c r="N32" t="s">
        <v>1585</v>
      </c>
      <c r="O32">
        <v>2</v>
      </c>
      <c r="P32" t="s">
        <v>1717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809</v>
      </c>
      <c r="H33" s="81" t="s">
        <v>785</v>
      </c>
      <c r="I33" s="81" t="s">
        <v>786</v>
      </c>
      <c r="J33" s="81" t="e">
        <f>+GD_MODULOS[[#This Row],[CANTIDAD]]+J32</f>
        <v>#VALUE!</v>
      </c>
      <c r="M33" s="1">
        <v>46191</v>
      </c>
      <c r="N33" t="s">
        <v>1585</v>
      </c>
      <c r="O33">
        <v>2</v>
      </c>
      <c r="P33" t="s">
        <v>1718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813</v>
      </c>
      <c r="H34" s="81" t="s">
        <v>810</v>
      </c>
      <c r="I34" s="81" t="s">
        <v>787</v>
      </c>
      <c r="J34" s="81" t="e">
        <f>+GD_MODULOS[[#This Row],[CANTIDAD]]+J33</f>
        <v>#VALUE!</v>
      </c>
      <c r="M34" s="1">
        <v>46192</v>
      </c>
      <c r="N34" t="s">
        <v>1585</v>
      </c>
      <c r="O34">
        <v>2</v>
      </c>
      <c r="P34" t="s">
        <v>1719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811</v>
      </c>
      <c r="H35" s="81" t="s">
        <v>810</v>
      </c>
      <c r="I35" s="81" t="s">
        <v>786</v>
      </c>
      <c r="J35" s="81" t="e">
        <f>+GD_MODULOS[[#This Row],[CANTIDAD]]+J34</f>
        <v>#VALUE!</v>
      </c>
      <c r="M35" s="1">
        <v>46193</v>
      </c>
      <c r="N35" t="s">
        <v>1585</v>
      </c>
      <c r="O35">
        <v>2</v>
      </c>
      <c r="P35" t="s">
        <v>1720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812</v>
      </c>
      <c r="H36" s="81" t="s">
        <v>810</v>
      </c>
      <c r="I36" s="81" t="s">
        <v>787</v>
      </c>
      <c r="J36" s="81" t="e">
        <f>+GD_MODULOS[[#This Row],[CANTIDAD]]+J35</f>
        <v>#VALUE!</v>
      </c>
      <c r="M36" s="1">
        <v>46196</v>
      </c>
      <c r="N36" t="s">
        <v>1585</v>
      </c>
      <c r="O36">
        <v>2</v>
      </c>
      <c r="P36" t="s">
        <v>1721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814</v>
      </c>
      <c r="H37" s="81" t="s">
        <v>810</v>
      </c>
      <c r="I37" s="81" t="s">
        <v>786</v>
      </c>
      <c r="J37" s="81" t="e">
        <f>+GD_MODULOS[[#This Row],[CANTIDAD]]+J36</f>
        <v>#VALUE!</v>
      </c>
      <c r="M37" s="1">
        <v>46197</v>
      </c>
      <c r="N37" t="s">
        <v>1585</v>
      </c>
      <c r="O37">
        <v>2</v>
      </c>
      <c r="P37" t="s">
        <v>1722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815</v>
      </c>
      <c r="H38" s="81" t="s">
        <v>810</v>
      </c>
      <c r="I38" s="81" t="s">
        <v>786</v>
      </c>
      <c r="J38" s="81" t="e">
        <f>+GD_MODULOS[[#This Row],[CANTIDAD]]+J37</f>
        <v>#VALUE!</v>
      </c>
      <c r="M38" s="1">
        <v>46198</v>
      </c>
      <c r="N38" t="s">
        <v>1585</v>
      </c>
      <c r="O38">
        <v>2</v>
      </c>
      <c r="P38" t="s">
        <v>1723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816</v>
      </c>
      <c r="H39" s="81" t="s">
        <v>810</v>
      </c>
      <c r="I39" s="81" t="s">
        <v>787</v>
      </c>
      <c r="J39" s="81" t="e">
        <f>+GD_MODULOS[[#This Row],[CANTIDAD]]+J38</f>
        <v>#VALUE!</v>
      </c>
      <c r="M39" s="1">
        <v>46199</v>
      </c>
      <c r="N39" t="s">
        <v>1585</v>
      </c>
      <c r="O39">
        <v>2</v>
      </c>
      <c r="P39" t="s">
        <v>1724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818</v>
      </c>
      <c r="H40" s="81" t="s">
        <v>810</v>
      </c>
      <c r="I40" s="81" t="s">
        <v>786</v>
      </c>
      <c r="J40" s="81" t="e">
        <f>+GD_MODULOS[[#This Row],[CANTIDAD]]+J39</f>
        <v>#VALUE!</v>
      </c>
      <c r="M40" s="1">
        <v>46200</v>
      </c>
      <c r="N40" t="s">
        <v>1585</v>
      </c>
      <c r="O40">
        <v>2</v>
      </c>
      <c r="P40" t="s">
        <v>1725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820</v>
      </c>
      <c r="H41" s="81" t="s">
        <v>810</v>
      </c>
      <c r="I41" s="81" t="s">
        <v>787</v>
      </c>
      <c r="J41" s="81" t="e">
        <f>+GD_MODULOS[[#This Row],[CANTIDAD]]+J40</f>
        <v>#VALUE!</v>
      </c>
      <c r="M41" s="1">
        <v>46203</v>
      </c>
      <c r="N41" t="s">
        <v>1585</v>
      </c>
      <c r="O41">
        <v>2</v>
      </c>
      <c r="P41" t="s">
        <v>1726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819</v>
      </c>
      <c r="H42" s="81" t="s">
        <v>810</v>
      </c>
      <c r="I42" s="81" t="s">
        <v>786</v>
      </c>
      <c r="J42" s="81" t="e">
        <f>+GD_MODULOS[[#This Row],[CANTIDAD]]+J41</f>
        <v>#VALUE!</v>
      </c>
      <c r="M42" s="1">
        <v>46204</v>
      </c>
      <c r="N42" t="s">
        <v>1586</v>
      </c>
      <c r="O42">
        <v>2</v>
      </c>
      <c r="P42" t="s">
        <v>1727</v>
      </c>
      <c r="Q42">
        <v>76</v>
      </c>
    </row>
    <row r="43" spans="1:17" x14ac:dyDescent="0.25">
      <c r="M43" s="1">
        <v>46205</v>
      </c>
      <c r="N43" t="s">
        <v>1586</v>
      </c>
      <c r="O43">
        <v>2</v>
      </c>
      <c r="P43" t="s">
        <v>1728</v>
      </c>
      <c r="Q43">
        <v>78</v>
      </c>
    </row>
    <row r="44" spans="1:17" x14ac:dyDescent="0.25">
      <c r="M44" s="1">
        <v>46206</v>
      </c>
      <c r="N44" t="s">
        <v>1586</v>
      </c>
      <c r="O44">
        <v>2</v>
      </c>
      <c r="P44" t="s">
        <v>1729</v>
      </c>
      <c r="Q44">
        <v>80</v>
      </c>
    </row>
    <row r="45" spans="1:17" x14ac:dyDescent="0.25">
      <c r="M45" s="1">
        <v>46207</v>
      </c>
      <c r="N45" t="s">
        <v>1586</v>
      </c>
      <c r="O45">
        <v>2</v>
      </c>
      <c r="P45" t="s">
        <v>1730</v>
      </c>
      <c r="Q45">
        <v>82</v>
      </c>
    </row>
    <row r="46" spans="1:17" x14ac:dyDescent="0.25">
      <c r="M46" s="1">
        <v>46210</v>
      </c>
      <c r="N46" t="s">
        <v>1586</v>
      </c>
      <c r="O46">
        <v>2</v>
      </c>
      <c r="P46" t="s">
        <v>1731</v>
      </c>
      <c r="Q46">
        <v>84</v>
      </c>
    </row>
    <row r="47" spans="1:17" x14ac:dyDescent="0.25">
      <c r="M47" s="1">
        <v>46211</v>
      </c>
      <c r="N47" t="s">
        <v>1586</v>
      </c>
      <c r="O47">
        <v>2</v>
      </c>
      <c r="P47" t="s">
        <v>1732</v>
      </c>
      <c r="Q47">
        <v>86</v>
      </c>
    </row>
    <row r="48" spans="1:17" x14ac:dyDescent="0.25">
      <c r="M48" s="1">
        <v>46212</v>
      </c>
      <c r="N48" t="s">
        <v>1586</v>
      </c>
      <c r="O48">
        <v>2</v>
      </c>
      <c r="P48" t="s">
        <v>1733</v>
      </c>
      <c r="Q48">
        <v>88</v>
      </c>
    </row>
    <row r="49" spans="13:17" x14ac:dyDescent="0.25">
      <c r="M49" s="1">
        <v>46213</v>
      </c>
      <c r="N49" t="s">
        <v>1586</v>
      </c>
      <c r="O49">
        <v>2</v>
      </c>
      <c r="P49" t="s">
        <v>1734</v>
      </c>
      <c r="Q49">
        <v>90</v>
      </c>
    </row>
    <row r="50" spans="13:17" x14ac:dyDescent="0.25">
      <c r="M50" s="1">
        <v>46214</v>
      </c>
      <c r="N50" t="s">
        <v>1586</v>
      </c>
      <c r="O50">
        <v>2</v>
      </c>
      <c r="P50" t="s">
        <v>1735</v>
      </c>
      <c r="Q50">
        <v>92</v>
      </c>
    </row>
    <row r="51" spans="13:17" x14ac:dyDescent="0.25">
      <c r="M51" s="1">
        <v>46217</v>
      </c>
      <c r="N51" t="s">
        <v>1586</v>
      </c>
      <c r="O51">
        <v>2</v>
      </c>
      <c r="P51" t="s">
        <v>1736</v>
      </c>
      <c r="Q51">
        <v>94</v>
      </c>
    </row>
    <row r="52" spans="13:17" x14ac:dyDescent="0.25">
      <c r="M52" s="1">
        <v>46218</v>
      </c>
      <c r="N52" t="s">
        <v>1586</v>
      </c>
      <c r="O52">
        <v>2</v>
      </c>
      <c r="P52" t="s">
        <v>1737</v>
      </c>
      <c r="Q52">
        <v>96</v>
      </c>
    </row>
    <row r="53" spans="13:17" x14ac:dyDescent="0.25">
      <c r="M53" s="1">
        <v>46220</v>
      </c>
      <c r="N53" t="s">
        <v>1586</v>
      </c>
      <c r="O53">
        <v>2</v>
      </c>
      <c r="P53" t="s">
        <v>1738</v>
      </c>
      <c r="Q53">
        <v>98</v>
      </c>
    </row>
    <row r="54" spans="13:17" x14ac:dyDescent="0.25">
      <c r="M54" s="1">
        <v>46221</v>
      </c>
      <c r="N54" t="s">
        <v>1586</v>
      </c>
      <c r="O54">
        <v>2</v>
      </c>
      <c r="P54" t="s">
        <v>1739</v>
      </c>
      <c r="Q54">
        <v>100</v>
      </c>
    </row>
    <row r="55" spans="13:17" x14ac:dyDescent="0.25">
      <c r="M55" s="1">
        <v>46224</v>
      </c>
      <c r="N55" t="s">
        <v>1586</v>
      </c>
      <c r="O55">
        <v>2</v>
      </c>
      <c r="P55" t="s">
        <v>1740</v>
      </c>
      <c r="Q55">
        <v>102</v>
      </c>
    </row>
    <row r="56" spans="13:17" x14ac:dyDescent="0.25">
      <c r="M56" s="1">
        <v>46225</v>
      </c>
      <c r="N56" t="s">
        <v>1586</v>
      </c>
      <c r="O56">
        <v>2</v>
      </c>
      <c r="P56" t="s">
        <v>1741</v>
      </c>
      <c r="Q56">
        <v>104</v>
      </c>
    </row>
    <row r="57" spans="13:17" x14ac:dyDescent="0.25">
      <c r="M57" s="1">
        <v>46226</v>
      </c>
      <c r="N57" t="s">
        <v>1586</v>
      </c>
      <c r="O57">
        <v>2</v>
      </c>
      <c r="P57" t="s">
        <v>1742</v>
      </c>
      <c r="Q57">
        <v>106</v>
      </c>
    </row>
    <row r="58" spans="13:17" x14ac:dyDescent="0.25">
      <c r="M58" s="1">
        <v>46227</v>
      </c>
      <c r="N58" t="s">
        <v>1586</v>
      </c>
      <c r="O58">
        <v>2</v>
      </c>
      <c r="P58" t="s">
        <v>1743</v>
      </c>
      <c r="Q58">
        <v>108</v>
      </c>
    </row>
    <row r="59" spans="13:17" x14ac:dyDescent="0.25">
      <c r="M59" s="1">
        <v>46228</v>
      </c>
      <c r="N59" t="s">
        <v>1586</v>
      </c>
      <c r="O59">
        <v>2</v>
      </c>
      <c r="P59" t="s">
        <v>1744</v>
      </c>
      <c r="Q59">
        <v>110</v>
      </c>
    </row>
    <row r="60" spans="13:17" x14ac:dyDescent="0.25">
      <c r="M60" s="1">
        <v>46231</v>
      </c>
      <c r="N60" t="s">
        <v>1586</v>
      </c>
      <c r="O60">
        <v>2</v>
      </c>
      <c r="P60" t="s">
        <v>1745</v>
      </c>
      <c r="Q60">
        <v>112</v>
      </c>
    </row>
    <row r="61" spans="13:17" x14ac:dyDescent="0.25">
      <c r="M61" s="1">
        <v>46232</v>
      </c>
      <c r="N61" t="s">
        <v>1586</v>
      </c>
      <c r="O61">
        <v>2</v>
      </c>
      <c r="P61" t="s">
        <v>1746</v>
      </c>
      <c r="Q61">
        <v>114</v>
      </c>
    </row>
    <row r="62" spans="13:17" x14ac:dyDescent="0.25">
      <c r="M62" s="1">
        <v>46233</v>
      </c>
      <c r="N62" t="s">
        <v>1586</v>
      </c>
      <c r="O62">
        <v>1</v>
      </c>
      <c r="P62" t="s">
        <v>1747</v>
      </c>
      <c r="Q62">
        <v>115</v>
      </c>
    </row>
    <row r="63" spans="13:17" x14ac:dyDescent="0.25">
      <c r="M63" s="1">
        <v>46234</v>
      </c>
      <c r="N63" t="s">
        <v>1586</v>
      </c>
      <c r="O63">
        <v>1</v>
      </c>
      <c r="P63" t="s">
        <v>1748</v>
      </c>
      <c r="Q63">
        <v>116</v>
      </c>
    </row>
    <row r="64" spans="13:17" x14ac:dyDescent="0.25">
      <c r="M64" s="1">
        <v>46235</v>
      </c>
      <c r="N64" t="s">
        <v>1587</v>
      </c>
      <c r="O64">
        <v>3</v>
      </c>
      <c r="P64" t="s">
        <v>1749</v>
      </c>
      <c r="Q64">
        <v>119</v>
      </c>
    </row>
    <row r="65" spans="13:17" x14ac:dyDescent="0.25">
      <c r="M65" s="1">
        <v>46238</v>
      </c>
      <c r="N65" t="s">
        <v>1587</v>
      </c>
      <c r="O65">
        <v>3</v>
      </c>
      <c r="P65" t="s">
        <v>1750</v>
      </c>
      <c r="Q65">
        <v>122</v>
      </c>
    </row>
    <row r="66" spans="13:17" x14ac:dyDescent="0.25">
      <c r="M66" s="1">
        <v>46239</v>
      </c>
      <c r="N66" t="s">
        <v>1587</v>
      </c>
      <c r="O66">
        <v>3</v>
      </c>
      <c r="P66" t="s">
        <v>1751</v>
      </c>
      <c r="Q66">
        <v>125</v>
      </c>
    </row>
    <row r="67" spans="13:17" x14ac:dyDescent="0.25">
      <c r="M67" s="1">
        <v>46240</v>
      </c>
      <c r="N67" t="s">
        <v>1587</v>
      </c>
      <c r="O67">
        <v>3</v>
      </c>
      <c r="P67" t="s">
        <v>1752</v>
      </c>
      <c r="Q67">
        <v>128</v>
      </c>
    </row>
    <row r="68" spans="13:17" x14ac:dyDescent="0.25">
      <c r="M68" s="1">
        <v>46241</v>
      </c>
      <c r="N68" t="s">
        <v>1587</v>
      </c>
      <c r="O68">
        <v>3</v>
      </c>
      <c r="P68" t="s">
        <v>1753</v>
      </c>
      <c r="Q68">
        <v>131</v>
      </c>
    </row>
    <row r="69" spans="13:17" x14ac:dyDescent="0.25">
      <c r="M69" s="1">
        <v>46242</v>
      </c>
      <c r="N69" t="s">
        <v>1587</v>
      </c>
      <c r="O69">
        <v>3</v>
      </c>
      <c r="P69" t="s">
        <v>1754</v>
      </c>
      <c r="Q69">
        <v>134</v>
      </c>
    </row>
    <row r="70" spans="13:17" x14ac:dyDescent="0.25">
      <c r="M70" s="1">
        <v>46245</v>
      </c>
      <c r="N70" t="s">
        <v>1587</v>
      </c>
      <c r="O70">
        <v>3</v>
      </c>
      <c r="P70" t="s">
        <v>1755</v>
      </c>
      <c r="Q70">
        <v>137</v>
      </c>
    </row>
    <row r="71" spans="13:17" x14ac:dyDescent="0.25">
      <c r="M71" s="1">
        <v>46246</v>
      </c>
      <c r="N71" t="s">
        <v>1587</v>
      </c>
      <c r="O71">
        <v>3</v>
      </c>
      <c r="P71" t="s">
        <v>1756</v>
      </c>
      <c r="Q71">
        <v>140</v>
      </c>
    </row>
    <row r="72" spans="13:17" x14ac:dyDescent="0.25">
      <c r="M72" s="1">
        <v>46247</v>
      </c>
      <c r="N72" t="s">
        <v>1587</v>
      </c>
      <c r="O72">
        <v>3</v>
      </c>
      <c r="P72" t="s">
        <v>1757</v>
      </c>
      <c r="Q72">
        <v>143</v>
      </c>
    </row>
    <row r="73" spans="13:17" x14ac:dyDescent="0.25">
      <c r="M73" s="1">
        <v>46248</v>
      </c>
      <c r="N73" t="s">
        <v>1587</v>
      </c>
      <c r="O73">
        <v>3</v>
      </c>
      <c r="P73" t="s">
        <v>1758</v>
      </c>
      <c r="Q73">
        <v>146</v>
      </c>
    </row>
    <row r="74" spans="13:17" x14ac:dyDescent="0.25">
      <c r="M74" s="1">
        <v>46252</v>
      </c>
      <c r="N74" t="s">
        <v>1587</v>
      </c>
      <c r="O74">
        <v>3</v>
      </c>
      <c r="P74" t="s">
        <v>1759</v>
      </c>
      <c r="Q74">
        <v>149</v>
      </c>
    </row>
    <row r="75" spans="13:17" x14ac:dyDescent="0.25">
      <c r="M75" s="1">
        <v>46253</v>
      </c>
      <c r="N75" t="s">
        <v>1587</v>
      </c>
      <c r="O75">
        <v>3</v>
      </c>
      <c r="P75" t="s">
        <v>1760</v>
      </c>
      <c r="Q75">
        <v>152</v>
      </c>
    </row>
    <row r="76" spans="13:17" x14ac:dyDescent="0.25">
      <c r="M76" s="1">
        <v>46254</v>
      </c>
      <c r="N76" t="s">
        <v>1587</v>
      </c>
      <c r="O76">
        <v>3</v>
      </c>
      <c r="P76" t="s">
        <v>1761</v>
      </c>
      <c r="Q76">
        <v>155</v>
      </c>
    </row>
    <row r="77" spans="13:17" x14ac:dyDescent="0.25">
      <c r="M77" s="1">
        <v>46255</v>
      </c>
      <c r="N77" t="s">
        <v>1587</v>
      </c>
      <c r="O77">
        <v>3</v>
      </c>
      <c r="P77" t="s">
        <v>1762</v>
      </c>
      <c r="Q77">
        <v>158</v>
      </c>
    </row>
    <row r="78" spans="13:17" x14ac:dyDescent="0.25">
      <c r="M78" s="1">
        <v>46256</v>
      </c>
      <c r="N78" t="s">
        <v>1587</v>
      </c>
      <c r="O78">
        <v>2</v>
      </c>
      <c r="P78" t="s">
        <v>1763</v>
      </c>
      <c r="Q78">
        <v>160</v>
      </c>
    </row>
    <row r="79" spans="13:17" x14ac:dyDescent="0.25">
      <c r="M79" s="1">
        <v>46259</v>
      </c>
      <c r="N79" t="s">
        <v>1587</v>
      </c>
      <c r="O79">
        <v>2</v>
      </c>
      <c r="P79" t="s">
        <v>1764</v>
      </c>
      <c r="Q79">
        <v>162</v>
      </c>
    </row>
    <row r="80" spans="13:17" x14ac:dyDescent="0.25">
      <c r="M80" s="1">
        <v>46260</v>
      </c>
      <c r="N80" t="s">
        <v>1587</v>
      </c>
      <c r="O80">
        <v>2</v>
      </c>
      <c r="P80" t="s">
        <v>1765</v>
      </c>
      <c r="Q80">
        <v>164</v>
      </c>
    </row>
    <row r="81" spans="13:17" x14ac:dyDescent="0.25">
      <c r="M81" s="1">
        <v>46261</v>
      </c>
      <c r="N81" t="s">
        <v>1587</v>
      </c>
      <c r="O81">
        <v>2</v>
      </c>
      <c r="P81" t="s">
        <v>1766</v>
      </c>
      <c r="Q81">
        <v>166</v>
      </c>
    </row>
    <row r="82" spans="13:17" x14ac:dyDescent="0.25">
      <c r="M82" s="1">
        <v>46262</v>
      </c>
      <c r="N82" t="s">
        <v>1587</v>
      </c>
      <c r="O82">
        <v>2</v>
      </c>
      <c r="P82" t="s">
        <v>1767</v>
      </c>
      <c r="Q82">
        <v>168</v>
      </c>
    </row>
    <row r="83" spans="13:17" x14ac:dyDescent="0.25">
      <c r="M83" s="1">
        <v>46263</v>
      </c>
      <c r="N83" t="s">
        <v>1587</v>
      </c>
      <c r="O83">
        <v>2</v>
      </c>
      <c r="P83" t="s">
        <v>1768</v>
      </c>
      <c r="Q83">
        <v>170</v>
      </c>
    </row>
    <row r="84" spans="13:17" x14ac:dyDescent="0.25">
      <c r="M84" s="1">
        <v>46266</v>
      </c>
      <c r="N84" t="s">
        <v>1588</v>
      </c>
      <c r="O84">
        <v>3</v>
      </c>
      <c r="P84" t="s">
        <v>1769</v>
      </c>
      <c r="Q84">
        <v>173</v>
      </c>
    </row>
    <row r="85" spans="13:17" x14ac:dyDescent="0.25">
      <c r="M85" s="1">
        <v>46267</v>
      </c>
      <c r="N85" t="s">
        <v>1588</v>
      </c>
      <c r="O85">
        <v>3</v>
      </c>
      <c r="P85" t="s">
        <v>1770</v>
      </c>
      <c r="Q85">
        <v>176</v>
      </c>
    </row>
    <row r="86" spans="13:17" x14ac:dyDescent="0.25">
      <c r="M86" s="1">
        <v>46268</v>
      </c>
      <c r="N86" t="s">
        <v>1588</v>
      </c>
      <c r="O86">
        <v>3</v>
      </c>
      <c r="P86" t="s">
        <v>1771</v>
      </c>
      <c r="Q86">
        <v>179</v>
      </c>
    </row>
    <row r="87" spans="13:17" x14ac:dyDescent="0.25">
      <c r="M87" s="1">
        <v>46269</v>
      </c>
      <c r="N87" t="s">
        <v>1588</v>
      </c>
      <c r="O87">
        <v>3</v>
      </c>
      <c r="P87" t="s">
        <v>1772</v>
      </c>
      <c r="Q87">
        <v>182</v>
      </c>
    </row>
    <row r="88" spans="13:17" x14ac:dyDescent="0.25">
      <c r="M88" s="1">
        <v>46270</v>
      </c>
      <c r="N88" t="s">
        <v>1588</v>
      </c>
      <c r="O88">
        <v>3</v>
      </c>
      <c r="P88" t="s">
        <v>1773</v>
      </c>
      <c r="Q88">
        <v>185</v>
      </c>
    </row>
    <row r="89" spans="13:17" x14ac:dyDescent="0.25">
      <c r="M89" s="1">
        <v>46273</v>
      </c>
      <c r="N89" t="s">
        <v>1588</v>
      </c>
      <c r="O89">
        <v>3</v>
      </c>
      <c r="P89" t="s">
        <v>1774</v>
      </c>
      <c r="Q89">
        <v>188</v>
      </c>
    </row>
    <row r="90" spans="13:17" x14ac:dyDescent="0.25">
      <c r="M90" s="1">
        <v>46274</v>
      </c>
      <c r="N90" t="s">
        <v>1588</v>
      </c>
      <c r="O90">
        <v>3</v>
      </c>
      <c r="P90" t="s">
        <v>1775</v>
      </c>
      <c r="Q90">
        <v>191</v>
      </c>
    </row>
    <row r="91" spans="13:17" x14ac:dyDescent="0.25">
      <c r="M91" s="1">
        <v>46275</v>
      </c>
      <c r="N91" t="s">
        <v>1588</v>
      </c>
      <c r="O91">
        <v>3</v>
      </c>
      <c r="P91" t="s">
        <v>1776</v>
      </c>
      <c r="Q91">
        <v>194</v>
      </c>
    </row>
    <row r="92" spans="13:17" x14ac:dyDescent="0.25">
      <c r="M92" s="1">
        <v>46276</v>
      </c>
      <c r="N92" t="s">
        <v>1588</v>
      </c>
      <c r="O92">
        <v>3</v>
      </c>
      <c r="P92" t="s">
        <v>1777</v>
      </c>
      <c r="Q92">
        <v>197</v>
      </c>
    </row>
    <row r="93" spans="13:17" x14ac:dyDescent="0.25">
      <c r="M93" s="1">
        <v>46277</v>
      </c>
      <c r="N93" t="s">
        <v>1588</v>
      </c>
      <c r="O93">
        <v>3</v>
      </c>
      <c r="P93" t="s">
        <v>1778</v>
      </c>
      <c r="Q93">
        <v>200</v>
      </c>
    </row>
    <row r="94" spans="13:17" x14ac:dyDescent="0.25">
      <c r="M94" s="1">
        <v>46280</v>
      </c>
      <c r="N94" t="s">
        <v>1588</v>
      </c>
      <c r="O94">
        <v>3</v>
      </c>
      <c r="P94" t="s">
        <v>1779</v>
      </c>
      <c r="Q94">
        <v>203</v>
      </c>
    </row>
    <row r="95" spans="13:17" x14ac:dyDescent="0.25">
      <c r="M95" s="1">
        <v>46281</v>
      </c>
      <c r="N95" t="s">
        <v>1588</v>
      </c>
      <c r="O95">
        <v>3</v>
      </c>
      <c r="P95" t="s">
        <v>1780</v>
      </c>
      <c r="Q95">
        <v>206</v>
      </c>
    </row>
    <row r="96" spans="13:17" x14ac:dyDescent="0.25">
      <c r="M96" s="1">
        <v>46282</v>
      </c>
      <c r="N96" t="s">
        <v>1588</v>
      </c>
      <c r="O96">
        <v>3</v>
      </c>
      <c r="P96" t="s">
        <v>1781</v>
      </c>
      <c r="Q96">
        <v>209</v>
      </c>
    </row>
    <row r="97" spans="13:17" x14ac:dyDescent="0.25">
      <c r="M97" s="1">
        <v>46287</v>
      </c>
      <c r="N97" t="s">
        <v>1588</v>
      </c>
      <c r="O97">
        <v>3</v>
      </c>
      <c r="P97" t="s">
        <v>1782</v>
      </c>
      <c r="Q97">
        <v>212</v>
      </c>
    </row>
    <row r="98" spans="13:17" x14ac:dyDescent="0.25">
      <c r="M98" s="1">
        <v>46288</v>
      </c>
      <c r="N98" t="s">
        <v>1588</v>
      </c>
      <c r="O98">
        <v>2</v>
      </c>
      <c r="P98" t="s">
        <v>1783</v>
      </c>
      <c r="Q98">
        <v>214</v>
      </c>
    </row>
    <row r="99" spans="13:17" x14ac:dyDescent="0.25">
      <c r="M99" s="1">
        <v>46289</v>
      </c>
      <c r="N99" t="s">
        <v>1588</v>
      </c>
      <c r="O99">
        <v>2</v>
      </c>
      <c r="P99" t="s">
        <v>1784</v>
      </c>
      <c r="Q99">
        <v>216</v>
      </c>
    </row>
    <row r="100" spans="13:17" x14ac:dyDescent="0.25">
      <c r="M100" s="1">
        <v>46290</v>
      </c>
      <c r="N100" t="s">
        <v>1588</v>
      </c>
      <c r="O100">
        <v>2</v>
      </c>
      <c r="P100" t="s">
        <v>1785</v>
      </c>
      <c r="Q100">
        <v>218</v>
      </c>
    </row>
    <row r="101" spans="13:17" x14ac:dyDescent="0.25">
      <c r="M101" s="1">
        <v>46291</v>
      </c>
      <c r="N101" t="s">
        <v>1588</v>
      </c>
      <c r="O101">
        <v>2</v>
      </c>
      <c r="P101" t="s">
        <v>1786</v>
      </c>
      <c r="Q101">
        <v>220</v>
      </c>
    </row>
    <row r="102" spans="13:17" x14ac:dyDescent="0.25">
      <c r="M102" s="1">
        <v>46294</v>
      </c>
      <c r="N102" t="s">
        <v>1588</v>
      </c>
      <c r="O102">
        <v>2</v>
      </c>
      <c r="P102" t="s">
        <v>1787</v>
      </c>
      <c r="Q102">
        <v>222</v>
      </c>
    </row>
    <row r="103" spans="13:17" x14ac:dyDescent="0.25">
      <c r="M103" s="1">
        <v>46295</v>
      </c>
      <c r="N103" t="s">
        <v>1588</v>
      </c>
      <c r="O103">
        <v>2</v>
      </c>
      <c r="P103" t="s">
        <v>1788</v>
      </c>
      <c r="Q103">
        <v>224</v>
      </c>
    </row>
    <row r="104" spans="13:17" x14ac:dyDescent="0.25">
      <c r="M104" s="1">
        <v>46296</v>
      </c>
      <c r="N104" t="s">
        <v>1589</v>
      </c>
      <c r="O104">
        <v>3</v>
      </c>
      <c r="P104" t="s">
        <v>1789</v>
      </c>
      <c r="Q104">
        <v>227</v>
      </c>
    </row>
    <row r="105" spans="13:17" x14ac:dyDescent="0.25">
      <c r="M105" s="1">
        <v>46297</v>
      </c>
      <c r="N105" t="s">
        <v>1589</v>
      </c>
      <c r="O105">
        <v>3</v>
      </c>
      <c r="P105" t="s">
        <v>1790</v>
      </c>
      <c r="Q105">
        <v>230</v>
      </c>
    </row>
    <row r="106" spans="13:17" x14ac:dyDescent="0.25">
      <c r="M106" s="1">
        <v>46298</v>
      </c>
      <c r="N106" t="s">
        <v>1589</v>
      </c>
      <c r="O106">
        <v>3</v>
      </c>
      <c r="P106" t="s">
        <v>1791</v>
      </c>
      <c r="Q106">
        <v>233</v>
      </c>
    </row>
    <row r="107" spans="13:17" x14ac:dyDescent="0.25">
      <c r="M107" s="1">
        <v>46301</v>
      </c>
      <c r="N107" t="s">
        <v>1589</v>
      </c>
      <c r="O107">
        <v>3</v>
      </c>
      <c r="P107" t="s">
        <v>1792</v>
      </c>
      <c r="Q107">
        <v>236</v>
      </c>
    </row>
    <row r="108" spans="13:17" x14ac:dyDescent="0.25">
      <c r="M108" s="1">
        <v>46302</v>
      </c>
      <c r="N108" t="s">
        <v>1589</v>
      </c>
      <c r="O108">
        <v>3</v>
      </c>
      <c r="P108" t="s">
        <v>1793</v>
      </c>
      <c r="Q108">
        <v>239</v>
      </c>
    </row>
    <row r="109" spans="13:17" x14ac:dyDescent="0.25">
      <c r="M109" s="1">
        <v>46303</v>
      </c>
      <c r="N109" t="s">
        <v>1589</v>
      </c>
      <c r="O109">
        <v>3</v>
      </c>
      <c r="P109" t="s">
        <v>1794</v>
      </c>
      <c r="Q109">
        <v>242</v>
      </c>
    </row>
    <row r="110" spans="13:17" x14ac:dyDescent="0.25">
      <c r="M110" s="1">
        <v>46304</v>
      </c>
      <c r="N110" t="s">
        <v>1589</v>
      </c>
      <c r="O110">
        <v>3</v>
      </c>
      <c r="P110" t="s">
        <v>1795</v>
      </c>
      <c r="Q110">
        <v>245</v>
      </c>
    </row>
    <row r="111" spans="13:17" x14ac:dyDescent="0.25">
      <c r="M111" s="1">
        <v>46305</v>
      </c>
      <c r="N111" t="s">
        <v>1589</v>
      </c>
      <c r="O111">
        <v>3</v>
      </c>
      <c r="P111" t="s">
        <v>1796</v>
      </c>
      <c r="Q111">
        <v>248</v>
      </c>
    </row>
    <row r="112" spans="13:17" x14ac:dyDescent="0.25">
      <c r="M112" s="1">
        <v>46308</v>
      </c>
      <c r="N112" t="s">
        <v>1589</v>
      </c>
      <c r="O112">
        <v>3</v>
      </c>
      <c r="P112" t="s">
        <v>1797</v>
      </c>
      <c r="Q112">
        <v>251</v>
      </c>
    </row>
    <row r="113" spans="13:17" x14ac:dyDescent="0.25">
      <c r="M113" s="1">
        <v>46309</v>
      </c>
      <c r="N113" t="s">
        <v>1589</v>
      </c>
      <c r="O113">
        <v>3</v>
      </c>
      <c r="P113" t="s">
        <v>1798</v>
      </c>
      <c r="Q113">
        <v>254</v>
      </c>
    </row>
    <row r="114" spans="13:17" x14ac:dyDescent="0.25">
      <c r="M114" s="1">
        <v>46310</v>
      </c>
      <c r="N114" t="s">
        <v>1589</v>
      </c>
      <c r="O114">
        <v>3</v>
      </c>
      <c r="P114" t="s">
        <v>1799</v>
      </c>
      <c r="Q114">
        <v>257</v>
      </c>
    </row>
    <row r="115" spans="13:17" x14ac:dyDescent="0.25">
      <c r="M115" s="1">
        <v>46311</v>
      </c>
      <c r="N115" t="s">
        <v>1589</v>
      </c>
      <c r="O115">
        <v>3</v>
      </c>
      <c r="P115" t="s">
        <v>1800</v>
      </c>
      <c r="Q115">
        <v>260</v>
      </c>
    </row>
    <row r="116" spans="13:17" x14ac:dyDescent="0.25">
      <c r="M116" s="1">
        <v>46312</v>
      </c>
      <c r="N116" t="s">
        <v>1589</v>
      </c>
      <c r="O116">
        <v>3</v>
      </c>
      <c r="P116" t="s">
        <v>1801</v>
      </c>
      <c r="Q116">
        <v>263</v>
      </c>
    </row>
    <row r="117" spans="13:17" x14ac:dyDescent="0.25">
      <c r="M117" s="1">
        <v>46315</v>
      </c>
      <c r="N117" t="s">
        <v>1589</v>
      </c>
      <c r="O117">
        <v>3</v>
      </c>
      <c r="P117" t="s">
        <v>1802</v>
      </c>
      <c r="Q117">
        <v>266</v>
      </c>
    </row>
    <row r="118" spans="13:17" x14ac:dyDescent="0.25">
      <c r="M118" s="1">
        <v>46316</v>
      </c>
      <c r="N118" t="s">
        <v>1589</v>
      </c>
      <c r="O118">
        <v>3</v>
      </c>
      <c r="P118" t="s">
        <v>1803</v>
      </c>
      <c r="Q118">
        <v>269</v>
      </c>
    </row>
    <row r="119" spans="13:17" x14ac:dyDescent="0.25">
      <c r="M119" s="1">
        <v>46317</v>
      </c>
      <c r="N119" t="s">
        <v>1589</v>
      </c>
      <c r="O119">
        <v>3</v>
      </c>
      <c r="P119" t="s">
        <v>1804</v>
      </c>
      <c r="Q119">
        <v>272</v>
      </c>
    </row>
    <row r="120" spans="13:17" x14ac:dyDescent="0.25">
      <c r="M120" s="1">
        <v>46318</v>
      </c>
      <c r="N120" t="s">
        <v>1589</v>
      </c>
      <c r="O120">
        <v>2</v>
      </c>
      <c r="P120" t="s">
        <v>1805</v>
      </c>
      <c r="Q120">
        <v>274</v>
      </c>
    </row>
    <row r="121" spans="13:17" x14ac:dyDescent="0.25">
      <c r="M121" s="1">
        <v>46319</v>
      </c>
      <c r="N121" t="s">
        <v>1589</v>
      </c>
      <c r="O121">
        <v>2</v>
      </c>
      <c r="P121" t="s">
        <v>1806</v>
      </c>
      <c r="Q121">
        <v>276</v>
      </c>
    </row>
    <row r="122" spans="13:17" x14ac:dyDescent="0.25">
      <c r="M122" s="1">
        <v>46322</v>
      </c>
      <c r="N122" t="s">
        <v>1589</v>
      </c>
      <c r="O122">
        <v>2</v>
      </c>
      <c r="P122" t="s">
        <v>1807</v>
      </c>
      <c r="Q122">
        <v>278</v>
      </c>
    </row>
    <row r="123" spans="13:17" x14ac:dyDescent="0.25">
      <c r="M123" s="1">
        <v>46323</v>
      </c>
      <c r="N123" t="s">
        <v>1589</v>
      </c>
      <c r="O123">
        <v>2</v>
      </c>
      <c r="P123" t="s">
        <v>1808</v>
      </c>
      <c r="Q123">
        <v>280</v>
      </c>
    </row>
    <row r="124" spans="13:17" x14ac:dyDescent="0.25">
      <c r="M124" s="1">
        <v>46324</v>
      </c>
      <c r="N124" t="s">
        <v>1589</v>
      </c>
      <c r="O124">
        <v>2</v>
      </c>
      <c r="P124" t="s">
        <v>1809</v>
      </c>
      <c r="Q124">
        <v>282</v>
      </c>
    </row>
    <row r="125" spans="13:17" x14ac:dyDescent="0.25">
      <c r="M125" s="1">
        <v>46325</v>
      </c>
      <c r="N125" t="s">
        <v>1589</v>
      </c>
      <c r="O125">
        <v>2</v>
      </c>
      <c r="P125" t="s">
        <v>1810</v>
      </c>
      <c r="Q125">
        <v>284</v>
      </c>
    </row>
    <row r="126" spans="13:17" x14ac:dyDescent="0.25">
      <c r="M126" s="1">
        <v>46329</v>
      </c>
      <c r="N126" t="s">
        <v>1590</v>
      </c>
      <c r="O126">
        <v>3</v>
      </c>
      <c r="P126" t="s">
        <v>1811</v>
      </c>
      <c r="Q126">
        <v>287</v>
      </c>
    </row>
    <row r="127" spans="13:17" x14ac:dyDescent="0.25">
      <c r="M127" s="1">
        <v>46330</v>
      </c>
      <c r="N127" t="s">
        <v>1590</v>
      </c>
      <c r="O127">
        <v>3</v>
      </c>
      <c r="P127" t="s">
        <v>1812</v>
      </c>
      <c r="Q127">
        <v>290</v>
      </c>
    </row>
    <row r="128" spans="13:17" x14ac:dyDescent="0.25">
      <c r="M128" s="1">
        <v>46331</v>
      </c>
      <c r="N128" t="s">
        <v>1590</v>
      </c>
      <c r="O128">
        <v>3</v>
      </c>
      <c r="P128" t="s">
        <v>1813</v>
      </c>
      <c r="Q128">
        <v>293</v>
      </c>
    </row>
    <row r="129" spans="13:17" x14ac:dyDescent="0.25">
      <c r="M129" s="1">
        <v>46332</v>
      </c>
      <c r="N129" t="s">
        <v>1590</v>
      </c>
      <c r="O129">
        <v>3</v>
      </c>
      <c r="P129" t="s">
        <v>1814</v>
      </c>
      <c r="Q129">
        <v>296</v>
      </c>
    </row>
    <row r="130" spans="13:17" x14ac:dyDescent="0.25">
      <c r="M130" s="1">
        <v>46333</v>
      </c>
      <c r="N130" t="s">
        <v>1590</v>
      </c>
      <c r="O130">
        <v>3</v>
      </c>
      <c r="P130" t="s">
        <v>1815</v>
      </c>
      <c r="Q130">
        <v>299</v>
      </c>
    </row>
    <row r="131" spans="13:17" x14ac:dyDescent="0.25">
      <c r="M131" s="1">
        <v>46336</v>
      </c>
      <c r="N131" t="s">
        <v>1590</v>
      </c>
      <c r="O131">
        <v>3</v>
      </c>
      <c r="P131" t="s">
        <v>1816</v>
      </c>
      <c r="Q131">
        <v>302</v>
      </c>
    </row>
    <row r="132" spans="13:17" x14ac:dyDescent="0.25">
      <c r="M132" s="1">
        <v>46337</v>
      </c>
      <c r="N132" t="s">
        <v>1590</v>
      </c>
      <c r="O132">
        <v>3</v>
      </c>
      <c r="P132" t="s">
        <v>1817</v>
      </c>
      <c r="Q132">
        <v>305</v>
      </c>
    </row>
    <row r="133" spans="13:17" x14ac:dyDescent="0.25">
      <c r="M133" s="1">
        <v>46338</v>
      </c>
      <c r="N133" t="s">
        <v>1590</v>
      </c>
      <c r="O133">
        <v>3</v>
      </c>
      <c r="P133" t="s">
        <v>1818</v>
      </c>
      <c r="Q133">
        <v>308</v>
      </c>
    </row>
    <row r="134" spans="13:17" x14ac:dyDescent="0.25">
      <c r="M134" s="1">
        <v>46339</v>
      </c>
      <c r="N134" t="s">
        <v>1590</v>
      </c>
      <c r="O134">
        <v>3</v>
      </c>
      <c r="P134" t="s">
        <v>1819</v>
      </c>
      <c r="Q134">
        <v>311</v>
      </c>
    </row>
    <row r="135" spans="13:17" x14ac:dyDescent="0.25">
      <c r="M135" s="1">
        <v>46340</v>
      </c>
      <c r="N135" t="s">
        <v>1590</v>
      </c>
      <c r="O135">
        <v>3</v>
      </c>
      <c r="P135" t="s">
        <v>1820</v>
      </c>
      <c r="Q135">
        <v>314</v>
      </c>
    </row>
    <row r="136" spans="13:17" x14ac:dyDescent="0.25">
      <c r="M136" s="1">
        <v>46343</v>
      </c>
      <c r="N136" t="s">
        <v>1590</v>
      </c>
      <c r="O136">
        <v>3</v>
      </c>
      <c r="P136" t="s">
        <v>1821</v>
      </c>
      <c r="Q136">
        <v>317</v>
      </c>
    </row>
    <row r="137" spans="13:17" x14ac:dyDescent="0.25">
      <c r="M137" s="1">
        <v>46344</v>
      </c>
      <c r="N137" t="s">
        <v>1590</v>
      </c>
      <c r="O137">
        <v>3</v>
      </c>
      <c r="P137" t="s">
        <v>1822</v>
      </c>
      <c r="Q137">
        <v>320</v>
      </c>
    </row>
    <row r="138" spans="13:17" x14ac:dyDescent="0.25">
      <c r="M138" s="1">
        <v>46345</v>
      </c>
      <c r="N138" t="s">
        <v>1590</v>
      </c>
      <c r="O138">
        <v>3</v>
      </c>
      <c r="P138" t="s">
        <v>1823</v>
      </c>
      <c r="Q138">
        <v>323</v>
      </c>
    </row>
    <row r="139" spans="13:17" x14ac:dyDescent="0.25">
      <c r="M139" s="1">
        <v>46346</v>
      </c>
      <c r="N139" t="s">
        <v>1590</v>
      </c>
      <c r="O139">
        <v>3</v>
      </c>
      <c r="P139" t="s">
        <v>1824</v>
      </c>
      <c r="Q139">
        <v>326</v>
      </c>
    </row>
    <row r="140" spans="13:17" x14ac:dyDescent="0.25">
      <c r="M140" s="1">
        <v>46347</v>
      </c>
      <c r="N140" t="s">
        <v>1590</v>
      </c>
      <c r="O140">
        <v>3</v>
      </c>
      <c r="P140" t="s">
        <v>1825</v>
      </c>
      <c r="Q140">
        <v>329</v>
      </c>
    </row>
    <row r="141" spans="13:17" x14ac:dyDescent="0.25">
      <c r="M141" s="1">
        <v>46350</v>
      </c>
      <c r="N141" t="s">
        <v>1590</v>
      </c>
      <c r="O141">
        <v>3</v>
      </c>
      <c r="P141" t="s">
        <v>1826</v>
      </c>
      <c r="Q141">
        <v>332</v>
      </c>
    </row>
    <row r="142" spans="13:17" x14ac:dyDescent="0.25">
      <c r="M142" s="1">
        <v>46351</v>
      </c>
      <c r="N142" t="s">
        <v>1590</v>
      </c>
      <c r="O142">
        <v>3</v>
      </c>
      <c r="P142" t="s">
        <v>1827</v>
      </c>
      <c r="Q142">
        <v>335</v>
      </c>
    </row>
    <row r="143" spans="13:17" x14ac:dyDescent="0.25">
      <c r="M143" s="1">
        <v>46352</v>
      </c>
      <c r="N143" t="s">
        <v>1590</v>
      </c>
      <c r="O143">
        <v>3</v>
      </c>
      <c r="P143" t="s">
        <v>1828</v>
      </c>
      <c r="Q143">
        <v>338</v>
      </c>
    </row>
    <row r="144" spans="13:17" x14ac:dyDescent="0.25">
      <c r="M144" s="1">
        <v>46353</v>
      </c>
      <c r="N144" t="s">
        <v>1590</v>
      </c>
      <c r="O144">
        <v>3</v>
      </c>
      <c r="P144" t="s">
        <v>1829</v>
      </c>
      <c r="Q144">
        <v>341</v>
      </c>
    </row>
    <row r="145" spans="13:17" x14ac:dyDescent="0.25">
      <c r="M145" s="1">
        <v>46354</v>
      </c>
      <c r="N145" t="s">
        <v>1590</v>
      </c>
      <c r="O145">
        <v>3</v>
      </c>
      <c r="P145" t="s">
        <v>1830</v>
      </c>
      <c r="Q145">
        <v>344</v>
      </c>
    </row>
    <row r="146" spans="13:17" x14ac:dyDescent="0.25">
      <c r="M146" s="1">
        <v>46357</v>
      </c>
      <c r="N146" t="s">
        <v>1591</v>
      </c>
      <c r="O146">
        <v>3</v>
      </c>
      <c r="P146" t="s">
        <v>1831</v>
      </c>
      <c r="Q146">
        <v>347</v>
      </c>
    </row>
    <row r="147" spans="13:17" x14ac:dyDescent="0.25">
      <c r="M147" s="1">
        <v>46358</v>
      </c>
      <c r="N147" t="s">
        <v>1591</v>
      </c>
      <c r="O147">
        <v>3</v>
      </c>
      <c r="P147" t="s">
        <v>1832</v>
      </c>
      <c r="Q147">
        <v>350</v>
      </c>
    </row>
    <row r="148" spans="13:17" x14ac:dyDescent="0.25">
      <c r="M148" s="1">
        <v>46359</v>
      </c>
      <c r="N148" t="s">
        <v>1591</v>
      </c>
      <c r="O148">
        <v>3</v>
      </c>
      <c r="P148" t="s">
        <v>1833</v>
      </c>
      <c r="Q148">
        <v>353</v>
      </c>
    </row>
    <row r="149" spans="13:17" x14ac:dyDescent="0.25">
      <c r="M149" s="1">
        <v>46360</v>
      </c>
      <c r="N149" t="s">
        <v>1591</v>
      </c>
      <c r="O149">
        <v>3</v>
      </c>
      <c r="P149" t="s">
        <v>1834</v>
      </c>
      <c r="Q149">
        <v>356</v>
      </c>
    </row>
    <row r="150" spans="13:17" x14ac:dyDescent="0.25">
      <c r="M150" s="1">
        <v>46361</v>
      </c>
      <c r="N150" t="s">
        <v>1591</v>
      </c>
      <c r="O150">
        <v>3</v>
      </c>
      <c r="P150" t="s">
        <v>1835</v>
      </c>
      <c r="Q150">
        <v>359</v>
      </c>
    </row>
    <row r="151" spans="13:17" x14ac:dyDescent="0.25">
      <c r="M151" s="1">
        <v>46365</v>
      </c>
      <c r="N151" t="s">
        <v>1591</v>
      </c>
      <c r="O151">
        <v>3</v>
      </c>
      <c r="P151" t="s">
        <v>1836</v>
      </c>
      <c r="Q151">
        <v>362</v>
      </c>
    </row>
    <row r="152" spans="13:17" x14ac:dyDescent="0.25">
      <c r="M152" s="1">
        <v>46366</v>
      </c>
      <c r="N152" t="s">
        <v>1591</v>
      </c>
      <c r="O152">
        <v>3</v>
      </c>
      <c r="P152" t="s">
        <v>1837</v>
      </c>
      <c r="Q152">
        <v>365</v>
      </c>
    </row>
    <row r="153" spans="13:17" x14ac:dyDescent="0.25">
      <c r="M153" s="1">
        <v>46367</v>
      </c>
      <c r="N153" t="s">
        <v>1591</v>
      </c>
      <c r="O153">
        <v>3</v>
      </c>
      <c r="P153" t="s">
        <v>1838</v>
      </c>
      <c r="Q153">
        <v>368</v>
      </c>
    </row>
    <row r="154" spans="13:17" x14ac:dyDescent="0.25">
      <c r="M154" s="1">
        <v>46368</v>
      </c>
      <c r="N154" t="s">
        <v>1591</v>
      </c>
      <c r="O154">
        <v>3</v>
      </c>
      <c r="P154" t="s">
        <v>1839</v>
      </c>
      <c r="Q154">
        <v>371</v>
      </c>
    </row>
    <row r="155" spans="13:17" x14ac:dyDescent="0.25">
      <c r="M155" s="1">
        <v>46371</v>
      </c>
      <c r="N155" t="s">
        <v>1591</v>
      </c>
      <c r="O155">
        <v>3</v>
      </c>
      <c r="P155" t="s">
        <v>1840</v>
      </c>
      <c r="Q155">
        <v>374</v>
      </c>
    </row>
    <row r="156" spans="13:17" x14ac:dyDescent="0.25">
      <c r="M156" s="1">
        <v>46372</v>
      </c>
      <c r="N156" t="s">
        <v>1591</v>
      </c>
      <c r="O156">
        <v>3</v>
      </c>
      <c r="P156" t="s">
        <v>1841</v>
      </c>
      <c r="Q156">
        <v>377</v>
      </c>
    </row>
    <row r="157" spans="13:17" x14ac:dyDescent="0.25">
      <c r="M157" s="1">
        <v>46373</v>
      </c>
      <c r="N157" t="s">
        <v>1591</v>
      </c>
      <c r="O157">
        <v>3</v>
      </c>
      <c r="P157" t="s">
        <v>1842</v>
      </c>
      <c r="Q157">
        <v>380</v>
      </c>
    </row>
    <row r="158" spans="13:17" x14ac:dyDescent="0.25">
      <c r="M158" s="1">
        <v>46374</v>
      </c>
      <c r="N158" t="s">
        <v>1591</v>
      </c>
      <c r="O158">
        <v>3</v>
      </c>
      <c r="P158" t="s">
        <v>1843</v>
      </c>
      <c r="Q158">
        <v>383</v>
      </c>
    </row>
    <row r="159" spans="13:17" x14ac:dyDescent="0.25">
      <c r="M159" s="1">
        <v>46375</v>
      </c>
      <c r="N159" t="s">
        <v>1591</v>
      </c>
      <c r="O159">
        <v>3</v>
      </c>
      <c r="P159" t="s">
        <v>1844</v>
      </c>
      <c r="Q159">
        <v>386</v>
      </c>
    </row>
    <row r="160" spans="13:17" x14ac:dyDescent="0.25">
      <c r="M160" s="1">
        <v>46378</v>
      </c>
      <c r="N160" t="s">
        <v>1591</v>
      </c>
      <c r="O160">
        <v>3</v>
      </c>
      <c r="P160" t="s">
        <v>1845</v>
      </c>
      <c r="Q160">
        <v>389</v>
      </c>
    </row>
    <row r="161" spans="13:17" x14ac:dyDescent="0.25">
      <c r="M161" s="1">
        <v>46379</v>
      </c>
      <c r="N161" t="s">
        <v>1591</v>
      </c>
      <c r="O161">
        <v>3</v>
      </c>
      <c r="P161" t="s">
        <v>1846</v>
      </c>
      <c r="Q161">
        <v>392</v>
      </c>
    </row>
    <row r="162" spans="13:17" x14ac:dyDescent="0.25">
      <c r="M162" s="1">
        <v>46380</v>
      </c>
      <c r="N162" t="s">
        <v>1591</v>
      </c>
      <c r="O162">
        <v>3</v>
      </c>
      <c r="P162" t="s">
        <v>1847</v>
      </c>
      <c r="Q162">
        <v>395</v>
      </c>
    </row>
    <row r="163" spans="13:17" x14ac:dyDescent="0.25">
      <c r="M163" s="1">
        <v>46382</v>
      </c>
      <c r="N163" t="s">
        <v>1591</v>
      </c>
      <c r="O163">
        <v>3</v>
      </c>
      <c r="P163" t="s">
        <v>1848</v>
      </c>
      <c r="Q163">
        <v>398</v>
      </c>
    </row>
    <row r="164" spans="13:17" x14ac:dyDescent="0.25">
      <c r="M164" s="1">
        <v>46385</v>
      </c>
      <c r="N164" t="s">
        <v>1591</v>
      </c>
      <c r="O164">
        <v>2</v>
      </c>
      <c r="P164" t="s">
        <v>1849</v>
      </c>
      <c r="Q164">
        <v>400</v>
      </c>
    </row>
    <row r="165" spans="13:17" x14ac:dyDescent="0.25">
      <c r="M165" s="1">
        <v>46386</v>
      </c>
      <c r="N165" t="s">
        <v>1591</v>
      </c>
      <c r="O165">
        <v>2</v>
      </c>
      <c r="P165" t="s">
        <v>1850</v>
      </c>
      <c r="Q165">
        <v>402</v>
      </c>
    </row>
    <row r="166" spans="13:17" x14ac:dyDescent="0.25">
      <c r="M166" s="1">
        <v>46387</v>
      </c>
      <c r="N166" t="s">
        <v>1591</v>
      </c>
      <c r="O166">
        <v>2</v>
      </c>
      <c r="P166" t="s">
        <v>1851</v>
      </c>
      <c r="Q166">
        <v>404</v>
      </c>
    </row>
    <row r="167" spans="13:17" x14ac:dyDescent="0.25">
      <c r="M167" s="1">
        <v>46389</v>
      </c>
      <c r="N167" t="s">
        <v>1580</v>
      </c>
      <c r="O167">
        <v>3</v>
      </c>
      <c r="P167" t="s">
        <v>1852</v>
      </c>
      <c r="Q167">
        <v>407</v>
      </c>
    </row>
    <row r="168" spans="13:17" x14ac:dyDescent="0.25">
      <c r="M168" s="1">
        <v>46392</v>
      </c>
      <c r="N168" t="s">
        <v>1580</v>
      </c>
      <c r="O168">
        <v>3</v>
      </c>
      <c r="P168" t="s">
        <v>1853</v>
      </c>
      <c r="Q168">
        <v>410</v>
      </c>
    </row>
    <row r="169" spans="13:17" x14ac:dyDescent="0.25">
      <c r="M169" s="1">
        <v>46393</v>
      </c>
      <c r="N169" t="s">
        <v>1580</v>
      </c>
      <c r="O169">
        <v>3</v>
      </c>
      <c r="P169" t="s">
        <v>1854</v>
      </c>
      <c r="Q169">
        <v>413</v>
      </c>
    </row>
    <row r="170" spans="13:17" x14ac:dyDescent="0.25">
      <c r="M170" s="1">
        <v>46394</v>
      </c>
      <c r="N170" t="s">
        <v>1580</v>
      </c>
      <c r="O170">
        <v>3</v>
      </c>
      <c r="P170" t="s">
        <v>1855</v>
      </c>
      <c r="Q170">
        <v>416</v>
      </c>
    </row>
    <row r="171" spans="13:17" x14ac:dyDescent="0.25">
      <c r="M171" s="1">
        <v>46395</v>
      </c>
      <c r="N171" t="s">
        <v>1580</v>
      </c>
      <c r="O171">
        <v>3</v>
      </c>
      <c r="P171" t="s">
        <v>1856</v>
      </c>
      <c r="Q171">
        <v>419</v>
      </c>
    </row>
    <row r="172" spans="13:17" x14ac:dyDescent="0.25">
      <c r="M172" s="1">
        <v>46396</v>
      </c>
      <c r="N172" t="s">
        <v>1580</v>
      </c>
      <c r="O172">
        <v>3</v>
      </c>
      <c r="P172" t="s">
        <v>1857</v>
      </c>
      <c r="Q172">
        <v>422</v>
      </c>
    </row>
    <row r="173" spans="13:17" x14ac:dyDescent="0.25">
      <c r="M173" s="1">
        <v>46399</v>
      </c>
      <c r="N173" t="s">
        <v>1580</v>
      </c>
      <c r="O173">
        <v>3</v>
      </c>
      <c r="P173" t="s">
        <v>1858</v>
      </c>
      <c r="Q173">
        <v>425</v>
      </c>
    </row>
    <row r="174" spans="13:17" x14ac:dyDescent="0.25">
      <c r="M174" s="1">
        <v>46400</v>
      </c>
      <c r="N174" t="s">
        <v>1580</v>
      </c>
      <c r="O174">
        <v>3</v>
      </c>
      <c r="P174" t="s">
        <v>1859</v>
      </c>
      <c r="Q174">
        <v>428</v>
      </c>
    </row>
    <row r="175" spans="13:17" x14ac:dyDescent="0.25">
      <c r="M175" s="1">
        <v>46401</v>
      </c>
      <c r="N175" t="s">
        <v>1580</v>
      </c>
      <c r="O175">
        <v>3</v>
      </c>
      <c r="P175" t="s">
        <v>1860</v>
      </c>
      <c r="Q175">
        <v>431</v>
      </c>
    </row>
    <row r="176" spans="13:17" x14ac:dyDescent="0.25">
      <c r="M176" s="1">
        <v>46402</v>
      </c>
      <c r="N176" t="s">
        <v>1580</v>
      </c>
      <c r="O176">
        <v>3</v>
      </c>
      <c r="P176" t="s">
        <v>1861</v>
      </c>
      <c r="Q176">
        <v>434</v>
      </c>
    </row>
    <row r="177" spans="13:17" x14ac:dyDescent="0.25">
      <c r="M177" s="1">
        <v>46403</v>
      </c>
      <c r="N177" t="s">
        <v>1580</v>
      </c>
      <c r="O177">
        <v>3</v>
      </c>
      <c r="P177" t="s">
        <v>1862</v>
      </c>
      <c r="Q177">
        <v>437</v>
      </c>
    </row>
    <row r="178" spans="13:17" x14ac:dyDescent="0.25">
      <c r="M178" s="1">
        <v>46406</v>
      </c>
      <c r="N178" t="s">
        <v>1580</v>
      </c>
      <c r="O178">
        <v>3</v>
      </c>
      <c r="P178" t="s">
        <v>1863</v>
      </c>
      <c r="Q178">
        <v>440</v>
      </c>
    </row>
    <row r="179" spans="13:17" x14ac:dyDescent="0.25">
      <c r="M179" s="1">
        <v>46407</v>
      </c>
      <c r="N179" t="s">
        <v>1580</v>
      </c>
      <c r="O179">
        <v>3</v>
      </c>
      <c r="P179" t="s">
        <v>1864</v>
      </c>
      <c r="Q179">
        <v>443</v>
      </c>
    </row>
    <row r="180" spans="13:17" x14ac:dyDescent="0.25">
      <c r="M180" s="1">
        <v>46408</v>
      </c>
      <c r="N180" t="s">
        <v>1580</v>
      </c>
      <c r="O180">
        <v>3</v>
      </c>
      <c r="P180" t="s">
        <v>1865</v>
      </c>
      <c r="Q180">
        <v>446</v>
      </c>
    </row>
    <row r="181" spans="13:17" x14ac:dyDescent="0.25">
      <c r="M181" s="1">
        <v>46409</v>
      </c>
      <c r="N181" t="s">
        <v>1580</v>
      </c>
      <c r="O181">
        <v>3</v>
      </c>
      <c r="P181" t="s">
        <v>1866</v>
      </c>
      <c r="Q181">
        <v>449</v>
      </c>
    </row>
    <row r="182" spans="13:17" x14ac:dyDescent="0.25">
      <c r="M182" s="1">
        <v>46410</v>
      </c>
      <c r="N182" t="s">
        <v>1580</v>
      </c>
      <c r="O182">
        <v>3</v>
      </c>
      <c r="P182" t="s">
        <v>1867</v>
      </c>
      <c r="Q182">
        <v>452</v>
      </c>
    </row>
    <row r="183" spans="13:17" x14ac:dyDescent="0.25">
      <c r="M183" s="1">
        <v>46413</v>
      </c>
      <c r="N183" t="s">
        <v>1580</v>
      </c>
      <c r="O183">
        <v>3</v>
      </c>
      <c r="P183" t="s">
        <v>1868</v>
      </c>
      <c r="Q183">
        <v>455</v>
      </c>
    </row>
    <row r="184" spans="13:17" x14ac:dyDescent="0.25">
      <c r="M184" s="1">
        <v>46414</v>
      </c>
      <c r="N184" t="s">
        <v>1580</v>
      </c>
      <c r="O184">
        <v>3</v>
      </c>
      <c r="P184" t="s">
        <v>1869</v>
      </c>
      <c r="Q184">
        <v>458</v>
      </c>
    </row>
    <row r="185" spans="13:17" x14ac:dyDescent="0.25">
      <c r="M185" s="1">
        <v>46415</v>
      </c>
      <c r="N185" t="s">
        <v>1580</v>
      </c>
      <c r="O185">
        <v>2</v>
      </c>
      <c r="P185" t="s">
        <v>1870</v>
      </c>
      <c r="Q185">
        <v>460</v>
      </c>
    </row>
    <row r="186" spans="13:17" x14ac:dyDescent="0.25">
      <c r="M186" s="1">
        <v>46416</v>
      </c>
      <c r="N186" t="s">
        <v>1580</v>
      </c>
      <c r="O186">
        <v>2</v>
      </c>
      <c r="P186" t="s">
        <v>1871</v>
      </c>
      <c r="Q186">
        <v>462</v>
      </c>
    </row>
    <row r="187" spans="13:17" x14ac:dyDescent="0.25">
      <c r="M187" s="1">
        <v>46417</v>
      </c>
      <c r="N187" t="s">
        <v>1580</v>
      </c>
      <c r="O187">
        <v>2</v>
      </c>
      <c r="P187" t="s">
        <v>1872</v>
      </c>
      <c r="Q187">
        <v>464</v>
      </c>
    </row>
    <row r="188" spans="13:17" x14ac:dyDescent="0.25">
      <c r="M188" s="1">
        <v>46420</v>
      </c>
      <c r="N188" t="s">
        <v>1581</v>
      </c>
      <c r="O188">
        <v>3</v>
      </c>
      <c r="P188" t="s">
        <v>1873</v>
      </c>
      <c r="Q188">
        <v>467</v>
      </c>
    </row>
    <row r="189" spans="13:17" x14ac:dyDescent="0.25">
      <c r="M189" s="1">
        <v>46421</v>
      </c>
      <c r="N189" t="s">
        <v>1581</v>
      </c>
      <c r="O189">
        <v>3</v>
      </c>
      <c r="P189" t="s">
        <v>1874</v>
      </c>
      <c r="Q189">
        <v>470</v>
      </c>
    </row>
    <row r="190" spans="13:17" x14ac:dyDescent="0.25">
      <c r="M190" s="1">
        <v>46422</v>
      </c>
      <c r="N190" t="s">
        <v>1581</v>
      </c>
      <c r="O190">
        <v>3</v>
      </c>
      <c r="P190" t="s">
        <v>1875</v>
      </c>
      <c r="Q190">
        <v>473</v>
      </c>
    </row>
    <row r="191" spans="13:17" x14ac:dyDescent="0.25">
      <c r="M191" s="1">
        <v>46423</v>
      </c>
      <c r="N191" t="s">
        <v>1581</v>
      </c>
      <c r="O191">
        <v>3</v>
      </c>
      <c r="P191" t="s">
        <v>1876</v>
      </c>
      <c r="Q191">
        <v>476</v>
      </c>
    </row>
    <row r="192" spans="13:17" x14ac:dyDescent="0.25">
      <c r="M192" s="1">
        <v>46424</v>
      </c>
      <c r="N192" t="s">
        <v>1581</v>
      </c>
      <c r="O192">
        <v>3</v>
      </c>
      <c r="P192" t="s">
        <v>1877</v>
      </c>
      <c r="Q192">
        <v>479</v>
      </c>
    </row>
    <row r="193" spans="13:17" x14ac:dyDescent="0.25">
      <c r="M193" s="1">
        <v>46427</v>
      </c>
      <c r="N193" t="s">
        <v>1581</v>
      </c>
      <c r="O193">
        <v>3</v>
      </c>
      <c r="P193" t="s">
        <v>1878</v>
      </c>
      <c r="Q193">
        <v>482</v>
      </c>
    </row>
    <row r="194" spans="13:17" x14ac:dyDescent="0.25">
      <c r="M194" s="1">
        <v>46428</v>
      </c>
      <c r="N194" t="s">
        <v>1581</v>
      </c>
      <c r="O194">
        <v>3</v>
      </c>
      <c r="P194" t="s">
        <v>1879</v>
      </c>
      <c r="Q194">
        <v>485</v>
      </c>
    </row>
    <row r="195" spans="13:17" x14ac:dyDescent="0.25">
      <c r="M195" s="1">
        <v>46429</v>
      </c>
      <c r="N195" t="s">
        <v>1581</v>
      </c>
      <c r="O195">
        <v>3</v>
      </c>
      <c r="P195" t="s">
        <v>1880</v>
      </c>
      <c r="Q195">
        <v>488</v>
      </c>
    </row>
    <row r="196" spans="13:17" x14ac:dyDescent="0.25">
      <c r="M196" s="1">
        <v>46430</v>
      </c>
      <c r="N196" t="s">
        <v>1581</v>
      </c>
      <c r="O196">
        <v>3</v>
      </c>
      <c r="P196" t="s">
        <v>1881</v>
      </c>
      <c r="Q196">
        <v>491</v>
      </c>
    </row>
    <row r="197" spans="13:17" x14ac:dyDescent="0.25">
      <c r="M197" s="1">
        <v>46431</v>
      </c>
      <c r="N197" t="s">
        <v>1581</v>
      </c>
      <c r="O197">
        <v>3</v>
      </c>
      <c r="P197" t="s">
        <v>1882</v>
      </c>
      <c r="Q197">
        <v>494</v>
      </c>
    </row>
    <row r="198" spans="13:17" x14ac:dyDescent="0.25">
      <c r="M198" s="1">
        <v>46434</v>
      </c>
      <c r="N198" t="s">
        <v>1581</v>
      </c>
      <c r="O198">
        <v>3</v>
      </c>
      <c r="P198" t="s">
        <v>1883</v>
      </c>
      <c r="Q198">
        <v>497</v>
      </c>
    </row>
    <row r="199" spans="13:17" x14ac:dyDescent="0.25">
      <c r="M199" s="1">
        <v>46435</v>
      </c>
      <c r="N199" t="s">
        <v>1581</v>
      </c>
      <c r="O199">
        <v>3</v>
      </c>
      <c r="P199" t="s">
        <v>1884</v>
      </c>
      <c r="Q199">
        <v>500</v>
      </c>
    </row>
    <row r="200" spans="13:17" x14ac:dyDescent="0.25">
      <c r="M200" s="1">
        <v>46436</v>
      </c>
      <c r="N200" t="s">
        <v>1581</v>
      </c>
      <c r="O200">
        <v>3</v>
      </c>
      <c r="P200" t="s">
        <v>1885</v>
      </c>
      <c r="Q200">
        <v>503</v>
      </c>
    </row>
    <row r="201" spans="13:17" x14ac:dyDescent="0.25">
      <c r="M201" s="1">
        <v>46437</v>
      </c>
      <c r="N201" t="s">
        <v>1581</v>
      </c>
      <c r="O201">
        <v>3</v>
      </c>
      <c r="P201" t="s">
        <v>1886</v>
      </c>
      <c r="Q201">
        <v>506</v>
      </c>
    </row>
    <row r="202" spans="13:17" x14ac:dyDescent="0.25">
      <c r="M202" s="1">
        <v>46438</v>
      </c>
      <c r="N202" t="s">
        <v>1581</v>
      </c>
      <c r="O202">
        <v>3</v>
      </c>
      <c r="P202" t="s">
        <v>1887</v>
      </c>
      <c r="Q202">
        <v>509</v>
      </c>
    </row>
    <row r="203" spans="13:17" x14ac:dyDescent="0.25">
      <c r="M203" s="1">
        <v>46441</v>
      </c>
      <c r="N203" t="s">
        <v>1581</v>
      </c>
      <c r="O203">
        <v>3</v>
      </c>
      <c r="P203" t="s">
        <v>1888</v>
      </c>
      <c r="Q203">
        <v>512</v>
      </c>
    </row>
    <row r="204" spans="13:17" x14ac:dyDescent="0.25">
      <c r="M204" s="1">
        <v>46442</v>
      </c>
      <c r="N204" t="s">
        <v>1581</v>
      </c>
      <c r="O204">
        <v>3</v>
      </c>
      <c r="P204" t="s">
        <v>1889</v>
      </c>
      <c r="Q204">
        <v>515</v>
      </c>
    </row>
    <row r="205" spans="13:17" x14ac:dyDescent="0.25">
      <c r="M205" s="1">
        <v>46443</v>
      </c>
      <c r="N205" t="s">
        <v>1581</v>
      </c>
      <c r="O205">
        <v>3</v>
      </c>
      <c r="P205" t="s">
        <v>1890</v>
      </c>
      <c r="Q205">
        <v>518</v>
      </c>
    </row>
    <row r="206" spans="13:17" x14ac:dyDescent="0.25">
      <c r="M206" s="1">
        <v>46444</v>
      </c>
      <c r="N206" t="s">
        <v>1581</v>
      </c>
      <c r="O206">
        <v>3</v>
      </c>
      <c r="P206" t="s">
        <v>1891</v>
      </c>
      <c r="Q206">
        <v>521</v>
      </c>
    </row>
    <row r="207" spans="13:17" x14ac:dyDescent="0.25">
      <c r="M207" s="1">
        <v>46445</v>
      </c>
      <c r="N207" t="s">
        <v>1581</v>
      </c>
      <c r="O207">
        <v>3</v>
      </c>
      <c r="P207" t="s">
        <v>1892</v>
      </c>
      <c r="Q207">
        <v>524</v>
      </c>
    </row>
    <row r="208" spans="13:17" x14ac:dyDescent="0.25">
      <c r="M208" s="1">
        <v>46448</v>
      </c>
      <c r="N208" t="s">
        <v>1582</v>
      </c>
      <c r="O208">
        <v>3</v>
      </c>
      <c r="P208" t="s">
        <v>1893</v>
      </c>
      <c r="Q208">
        <v>527</v>
      </c>
    </row>
    <row r="209" spans="13:17" x14ac:dyDescent="0.25">
      <c r="M209" s="1">
        <v>46449</v>
      </c>
      <c r="N209" t="s">
        <v>1582</v>
      </c>
      <c r="O209">
        <v>3</v>
      </c>
      <c r="P209" t="s">
        <v>1894</v>
      </c>
      <c r="Q209">
        <v>530</v>
      </c>
    </row>
    <row r="210" spans="13:17" x14ac:dyDescent="0.25">
      <c r="M210" s="1">
        <v>46450</v>
      </c>
      <c r="N210" t="s">
        <v>1582</v>
      </c>
      <c r="O210">
        <v>3</v>
      </c>
      <c r="P210" t="s">
        <v>1895</v>
      </c>
      <c r="Q210">
        <v>533</v>
      </c>
    </row>
    <row r="211" spans="13:17" x14ac:dyDescent="0.25">
      <c r="M211" s="1">
        <v>46451</v>
      </c>
      <c r="N211" t="s">
        <v>1582</v>
      </c>
      <c r="O211">
        <v>3</v>
      </c>
      <c r="P211" t="s">
        <v>1896</v>
      </c>
      <c r="Q211">
        <v>536</v>
      </c>
    </row>
    <row r="212" spans="13:17" x14ac:dyDescent="0.25">
      <c r="M212" s="1">
        <v>46452</v>
      </c>
      <c r="N212" t="s">
        <v>1582</v>
      </c>
      <c r="O212">
        <v>3</v>
      </c>
      <c r="P212" t="s">
        <v>1897</v>
      </c>
      <c r="Q212">
        <v>539</v>
      </c>
    </row>
    <row r="213" spans="13:17" x14ac:dyDescent="0.25">
      <c r="M213" s="1">
        <v>46455</v>
      </c>
      <c r="N213" t="s">
        <v>1582</v>
      </c>
      <c r="O213">
        <v>3</v>
      </c>
      <c r="P213" t="s">
        <v>1898</v>
      </c>
      <c r="Q213">
        <v>542</v>
      </c>
    </row>
    <row r="214" spans="13:17" x14ac:dyDescent="0.25">
      <c r="M214" s="1">
        <v>46456</v>
      </c>
      <c r="N214" t="s">
        <v>1582</v>
      </c>
      <c r="O214">
        <v>3</v>
      </c>
      <c r="P214" t="s">
        <v>1899</v>
      </c>
      <c r="Q214">
        <v>545</v>
      </c>
    </row>
    <row r="215" spans="13:17" x14ac:dyDescent="0.25">
      <c r="M215" s="1">
        <v>46457</v>
      </c>
      <c r="N215" t="s">
        <v>1582</v>
      </c>
      <c r="O215">
        <v>3</v>
      </c>
      <c r="P215" t="s">
        <v>1900</v>
      </c>
      <c r="Q215">
        <v>548</v>
      </c>
    </row>
    <row r="216" spans="13:17" x14ac:dyDescent="0.25">
      <c r="M216" s="1">
        <v>46458</v>
      </c>
      <c r="N216" t="s">
        <v>1582</v>
      </c>
      <c r="O216">
        <v>3</v>
      </c>
      <c r="P216" t="s">
        <v>1901</v>
      </c>
      <c r="Q216">
        <v>551</v>
      </c>
    </row>
    <row r="217" spans="13:17" x14ac:dyDescent="0.25">
      <c r="M217" s="1">
        <v>46459</v>
      </c>
      <c r="N217" t="s">
        <v>1582</v>
      </c>
      <c r="O217">
        <v>3</v>
      </c>
      <c r="P217" t="s">
        <v>1902</v>
      </c>
      <c r="Q217">
        <v>554</v>
      </c>
    </row>
    <row r="218" spans="13:17" x14ac:dyDescent="0.25">
      <c r="M218" s="1">
        <v>46462</v>
      </c>
      <c r="N218" t="s">
        <v>1582</v>
      </c>
      <c r="O218">
        <v>3</v>
      </c>
      <c r="P218" t="s">
        <v>1903</v>
      </c>
      <c r="Q218">
        <v>557</v>
      </c>
    </row>
    <row r="219" spans="13:17" x14ac:dyDescent="0.25">
      <c r="M219" s="1">
        <v>46463</v>
      </c>
      <c r="N219" t="s">
        <v>1582</v>
      </c>
      <c r="O219">
        <v>3</v>
      </c>
      <c r="P219" t="s">
        <v>1904</v>
      </c>
      <c r="Q219">
        <v>560</v>
      </c>
    </row>
    <row r="220" spans="13:17" x14ac:dyDescent="0.25">
      <c r="M220" s="1">
        <v>46464</v>
      </c>
      <c r="N220" t="s">
        <v>1582</v>
      </c>
      <c r="O220">
        <v>3</v>
      </c>
      <c r="P220" t="s">
        <v>1905</v>
      </c>
      <c r="Q220">
        <v>563</v>
      </c>
    </row>
    <row r="221" spans="13:17" x14ac:dyDescent="0.25">
      <c r="M221" s="1">
        <v>46465</v>
      </c>
      <c r="N221" t="s">
        <v>1582</v>
      </c>
      <c r="O221">
        <v>3</v>
      </c>
      <c r="P221" t="s">
        <v>1906</v>
      </c>
      <c r="Q221">
        <v>566</v>
      </c>
    </row>
    <row r="222" spans="13:17" x14ac:dyDescent="0.25">
      <c r="M222" s="1">
        <v>46466</v>
      </c>
      <c r="N222" t="s">
        <v>1582</v>
      </c>
      <c r="O222">
        <v>3</v>
      </c>
      <c r="P222" t="s">
        <v>1907</v>
      </c>
      <c r="Q222">
        <v>569</v>
      </c>
    </row>
    <row r="223" spans="13:17" x14ac:dyDescent="0.25">
      <c r="M223" s="1">
        <v>46469</v>
      </c>
      <c r="N223" t="s">
        <v>1582</v>
      </c>
      <c r="O223">
        <v>3</v>
      </c>
      <c r="P223" t="s">
        <v>1908</v>
      </c>
      <c r="Q223">
        <v>572</v>
      </c>
    </row>
    <row r="224" spans="13:17" x14ac:dyDescent="0.25">
      <c r="M224" s="1">
        <v>46470</v>
      </c>
      <c r="N224" t="s">
        <v>1582</v>
      </c>
      <c r="O224">
        <v>2</v>
      </c>
      <c r="P224" t="s">
        <v>1909</v>
      </c>
      <c r="Q224">
        <v>574</v>
      </c>
    </row>
    <row r="225" spans="13:17" x14ac:dyDescent="0.25">
      <c r="M225" s="1">
        <v>46471</v>
      </c>
      <c r="N225" t="s">
        <v>1582</v>
      </c>
      <c r="O225">
        <v>2</v>
      </c>
      <c r="P225" t="s">
        <v>1910</v>
      </c>
      <c r="Q225">
        <v>576</v>
      </c>
    </row>
    <row r="226" spans="13:17" x14ac:dyDescent="0.25">
      <c r="M226" s="1">
        <v>46472</v>
      </c>
      <c r="N226" t="s">
        <v>1582</v>
      </c>
      <c r="O226">
        <v>2</v>
      </c>
      <c r="P226" t="s">
        <v>1911</v>
      </c>
      <c r="Q226">
        <v>578</v>
      </c>
    </row>
    <row r="227" spans="13:17" x14ac:dyDescent="0.25">
      <c r="M227" s="1">
        <v>46473</v>
      </c>
      <c r="N227" t="s">
        <v>1582</v>
      </c>
      <c r="O227">
        <v>2</v>
      </c>
      <c r="P227" t="s">
        <v>1912</v>
      </c>
      <c r="Q227">
        <v>580</v>
      </c>
    </row>
    <row r="228" spans="13:17" x14ac:dyDescent="0.25">
      <c r="M228" s="1">
        <v>46476</v>
      </c>
      <c r="N228" t="s">
        <v>1582</v>
      </c>
      <c r="O228">
        <v>2</v>
      </c>
      <c r="P228" t="s">
        <v>1913</v>
      </c>
      <c r="Q228">
        <v>582</v>
      </c>
    </row>
    <row r="229" spans="13:17" x14ac:dyDescent="0.25">
      <c r="M229" s="1">
        <v>46477</v>
      </c>
      <c r="N229" t="s">
        <v>1582</v>
      </c>
      <c r="O229">
        <v>2</v>
      </c>
      <c r="P229" t="s">
        <v>1914</v>
      </c>
      <c r="Q229">
        <v>584</v>
      </c>
    </row>
    <row r="230" spans="13:17" x14ac:dyDescent="0.25">
      <c r="M230" s="1">
        <v>46478</v>
      </c>
      <c r="N230" t="s">
        <v>1583</v>
      </c>
      <c r="O230">
        <v>3</v>
      </c>
      <c r="P230" t="s">
        <v>1915</v>
      </c>
      <c r="Q230">
        <v>587</v>
      </c>
    </row>
    <row r="231" spans="13:17" x14ac:dyDescent="0.25">
      <c r="M231" s="1">
        <v>46479</v>
      </c>
      <c r="N231" t="s">
        <v>1583</v>
      </c>
      <c r="O231">
        <v>3</v>
      </c>
      <c r="P231" t="s">
        <v>1916</v>
      </c>
      <c r="Q231">
        <v>590</v>
      </c>
    </row>
    <row r="232" spans="13:17" x14ac:dyDescent="0.25">
      <c r="M232" s="1">
        <v>46483</v>
      </c>
      <c r="N232" t="s">
        <v>1583</v>
      </c>
      <c r="O232">
        <v>3</v>
      </c>
      <c r="P232" t="s">
        <v>1917</v>
      </c>
      <c r="Q232">
        <v>593</v>
      </c>
    </row>
    <row r="233" spans="13:17" x14ac:dyDescent="0.25">
      <c r="M233" s="1">
        <v>46484</v>
      </c>
      <c r="N233" t="s">
        <v>1583</v>
      </c>
      <c r="O233">
        <v>3</v>
      </c>
      <c r="P233" t="s">
        <v>1918</v>
      </c>
      <c r="Q233">
        <v>596</v>
      </c>
    </row>
    <row r="234" spans="13:17" x14ac:dyDescent="0.25">
      <c r="M234" s="1">
        <v>46485</v>
      </c>
      <c r="N234" t="s">
        <v>1583</v>
      </c>
      <c r="O234">
        <v>3</v>
      </c>
      <c r="P234" t="s">
        <v>1919</v>
      </c>
      <c r="Q234">
        <v>599</v>
      </c>
    </row>
    <row r="235" spans="13:17" x14ac:dyDescent="0.25">
      <c r="M235" s="1">
        <v>46486</v>
      </c>
      <c r="N235" t="s">
        <v>1583</v>
      </c>
      <c r="O235">
        <v>3</v>
      </c>
      <c r="P235" t="s">
        <v>1920</v>
      </c>
      <c r="Q235">
        <v>602</v>
      </c>
    </row>
    <row r="236" spans="13:17" x14ac:dyDescent="0.25">
      <c r="M236" s="1">
        <v>46487</v>
      </c>
      <c r="N236" t="s">
        <v>1583</v>
      </c>
      <c r="O236">
        <v>3</v>
      </c>
      <c r="P236" t="s">
        <v>1921</v>
      </c>
      <c r="Q236">
        <v>605</v>
      </c>
    </row>
    <row r="237" spans="13:17" x14ac:dyDescent="0.25">
      <c r="M237" s="1">
        <v>46490</v>
      </c>
      <c r="N237" t="s">
        <v>1583</v>
      </c>
      <c r="O237">
        <v>3</v>
      </c>
      <c r="P237" t="s">
        <v>1922</v>
      </c>
      <c r="Q237">
        <v>608</v>
      </c>
    </row>
    <row r="238" spans="13:17" x14ac:dyDescent="0.25">
      <c r="M238" s="1">
        <v>46491</v>
      </c>
      <c r="N238" t="s">
        <v>1583</v>
      </c>
      <c r="O238">
        <v>3</v>
      </c>
      <c r="P238" t="s">
        <v>1923</v>
      </c>
      <c r="Q238">
        <v>611</v>
      </c>
    </row>
    <row r="239" spans="13:17" x14ac:dyDescent="0.25">
      <c r="M239" s="1">
        <v>46492</v>
      </c>
      <c r="N239" t="s">
        <v>1583</v>
      </c>
      <c r="O239">
        <v>3</v>
      </c>
      <c r="P239" t="s">
        <v>1924</v>
      </c>
      <c r="Q239">
        <v>614</v>
      </c>
    </row>
    <row r="240" spans="13:17" x14ac:dyDescent="0.25">
      <c r="M240" s="1">
        <v>46493</v>
      </c>
      <c r="N240" t="s">
        <v>1583</v>
      </c>
      <c r="O240">
        <v>3</v>
      </c>
      <c r="P240" t="s">
        <v>1925</v>
      </c>
      <c r="Q240">
        <v>617</v>
      </c>
    </row>
    <row r="241" spans="13:17" x14ac:dyDescent="0.25">
      <c r="M241" s="1">
        <v>46494</v>
      </c>
      <c r="N241" t="s">
        <v>1583</v>
      </c>
      <c r="O241">
        <v>3</v>
      </c>
      <c r="P241" t="s">
        <v>1926</v>
      </c>
      <c r="Q241">
        <v>620</v>
      </c>
    </row>
    <row r="242" spans="13:17" x14ac:dyDescent="0.25">
      <c r="M242" s="1">
        <v>46497</v>
      </c>
      <c r="N242" t="s">
        <v>1583</v>
      </c>
      <c r="O242">
        <v>3</v>
      </c>
      <c r="P242" t="s">
        <v>1927</v>
      </c>
      <c r="Q242">
        <v>623</v>
      </c>
    </row>
    <row r="243" spans="13:17" x14ac:dyDescent="0.25">
      <c r="M243" s="1">
        <v>46498</v>
      </c>
      <c r="N243" t="s">
        <v>1583</v>
      </c>
      <c r="O243">
        <v>3</v>
      </c>
      <c r="P243" t="s">
        <v>1928</v>
      </c>
      <c r="Q243">
        <v>626</v>
      </c>
    </row>
    <row r="244" spans="13:17" x14ac:dyDescent="0.25">
      <c r="M244" s="1">
        <v>46499</v>
      </c>
      <c r="N244" t="s">
        <v>1583</v>
      </c>
      <c r="O244">
        <v>3</v>
      </c>
      <c r="P244" t="s">
        <v>1929</v>
      </c>
      <c r="Q244">
        <v>629</v>
      </c>
    </row>
    <row r="245" spans="13:17" x14ac:dyDescent="0.25">
      <c r="M245" s="1">
        <v>46500</v>
      </c>
      <c r="N245" t="s">
        <v>1583</v>
      </c>
      <c r="O245">
        <v>3</v>
      </c>
      <c r="P245" t="s">
        <v>1930</v>
      </c>
      <c r="Q245">
        <v>632</v>
      </c>
    </row>
    <row r="246" spans="13:17" x14ac:dyDescent="0.25">
      <c r="M246" s="1">
        <v>46501</v>
      </c>
      <c r="N246" t="s">
        <v>1583</v>
      </c>
      <c r="O246">
        <v>3</v>
      </c>
      <c r="P246" t="s">
        <v>1931</v>
      </c>
      <c r="Q246">
        <v>635</v>
      </c>
    </row>
    <row r="247" spans="13:17" x14ac:dyDescent="0.25">
      <c r="M247" s="1">
        <v>46504</v>
      </c>
      <c r="N247" t="s">
        <v>1583</v>
      </c>
      <c r="O247">
        <v>3</v>
      </c>
      <c r="P247" t="s">
        <v>1932</v>
      </c>
      <c r="Q247">
        <v>638</v>
      </c>
    </row>
    <row r="248" spans="13:17" x14ac:dyDescent="0.25">
      <c r="M248" s="1">
        <v>46505</v>
      </c>
      <c r="N248" t="s">
        <v>1583</v>
      </c>
      <c r="O248">
        <v>2</v>
      </c>
      <c r="P248" t="s">
        <v>1933</v>
      </c>
      <c r="Q248">
        <v>640</v>
      </c>
    </row>
    <row r="249" spans="13:17" x14ac:dyDescent="0.25">
      <c r="M249" s="1">
        <v>46506</v>
      </c>
      <c r="N249" t="s">
        <v>1583</v>
      </c>
      <c r="O249">
        <v>2</v>
      </c>
      <c r="P249" t="s">
        <v>1934</v>
      </c>
      <c r="Q249">
        <v>642</v>
      </c>
    </row>
    <row r="250" spans="13:17" x14ac:dyDescent="0.25">
      <c r="M250" s="1">
        <v>46507</v>
      </c>
      <c r="N250" t="s">
        <v>1583</v>
      </c>
      <c r="O250">
        <v>2</v>
      </c>
      <c r="P250" t="s">
        <v>1935</v>
      </c>
      <c r="Q250">
        <v>644</v>
      </c>
    </row>
    <row r="251" spans="13:17" x14ac:dyDescent="0.25">
      <c r="M251" s="1">
        <v>46511</v>
      </c>
      <c r="N251" t="s">
        <v>1936</v>
      </c>
      <c r="O251">
        <v>3</v>
      </c>
      <c r="P251" t="s">
        <v>1937</v>
      </c>
      <c r="Q251">
        <v>647</v>
      </c>
    </row>
    <row r="252" spans="13:17" x14ac:dyDescent="0.25">
      <c r="M252" s="1">
        <v>46512</v>
      </c>
      <c r="N252" t="s">
        <v>1936</v>
      </c>
      <c r="O252">
        <v>3</v>
      </c>
      <c r="P252" t="s">
        <v>1938</v>
      </c>
      <c r="Q252">
        <v>650</v>
      </c>
    </row>
    <row r="253" spans="13:17" x14ac:dyDescent="0.25">
      <c r="M253" s="1">
        <v>46513</v>
      </c>
      <c r="N253" t="s">
        <v>1936</v>
      </c>
      <c r="O253">
        <v>3</v>
      </c>
      <c r="P253" t="s">
        <v>1939</v>
      </c>
      <c r="Q253">
        <v>653</v>
      </c>
    </row>
    <row r="254" spans="13:17" x14ac:dyDescent="0.25">
      <c r="M254" s="1">
        <v>46514</v>
      </c>
      <c r="N254" t="s">
        <v>1936</v>
      </c>
      <c r="O254">
        <v>3</v>
      </c>
      <c r="P254" t="s">
        <v>1940</v>
      </c>
      <c r="Q254">
        <v>656</v>
      </c>
    </row>
    <row r="255" spans="13:17" x14ac:dyDescent="0.25">
      <c r="M255" s="1">
        <v>46515</v>
      </c>
      <c r="N255" t="s">
        <v>1936</v>
      </c>
      <c r="O255">
        <v>3</v>
      </c>
      <c r="P255" t="s">
        <v>1941</v>
      </c>
      <c r="Q255">
        <v>659</v>
      </c>
    </row>
    <row r="256" spans="13:17" x14ac:dyDescent="0.25">
      <c r="M256" s="1">
        <v>46518</v>
      </c>
      <c r="N256" t="s">
        <v>1936</v>
      </c>
      <c r="O256">
        <v>3</v>
      </c>
      <c r="P256" t="s">
        <v>1942</v>
      </c>
      <c r="Q256">
        <v>662</v>
      </c>
    </row>
    <row r="257" spans="13:17" x14ac:dyDescent="0.25">
      <c r="M257" s="1">
        <v>46519</v>
      </c>
      <c r="N257" t="s">
        <v>1936</v>
      </c>
      <c r="O257">
        <v>3</v>
      </c>
      <c r="P257" t="s">
        <v>1943</v>
      </c>
      <c r="Q257">
        <v>665</v>
      </c>
    </row>
    <row r="258" spans="13:17" x14ac:dyDescent="0.25">
      <c r="M258" s="1">
        <v>46520</v>
      </c>
      <c r="N258" t="s">
        <v>1936</v>
      </c>
      <c r="O258">
        <v>3</v>
      </c>
      <c r="P258" t="s">
        <v>1944</v>
      </c>
      <c r="Q258">
        <v>668</v>
      </c>
    </row>
    <row r="259" spans="13:17" x14ac:dyDescent="0.25">
      <c r="M259" s="1">
        <v>46521</v>
      </c>
      <c r="N259" t="s">
        <v>1936</v>
      </c>
      <c r="O259">
        <v>3</v>
      </c>
      <c r="P259" t="s">
        <v>1945</v>
      </c>
      <c r="Q259">
        <v>671</v>
      </c>
    </row>
    <row r="260" spans="13:17" x14ac:dyDescent="0.25">
      <c r="M260" s="1">
        <v>46522</v>
      </c>
      <c r="N260" t="s">
        <v>1936</v>
      </c>
      <c r="O260">
        <v>3</v>
      </c>
      <c r="P260" t="s">
        <v>1946</v>
      </c>
      <c r="Q260">
        <v>674</v>
      </c>
    </row>
    <row r="261" spans="13:17" x14ac:dyDescent="0.25">
      <c r="M261" s="1">
        <v>46525</v>
      </c>
      <c r="N261" t="s">
        <v>1936</v>
      </c>
      <c r="O261">
        <v>3</v>
      </c>
      <c r="P261" t="s">
        <v>1947</v>
      </c>
      <c r="Q261">
        <v>677</v>
      </c>
    </row>
    <row r="262" spans="13:17" x14ac:dyDescent="0.25">
      <c r="M262" s="1">
        <v>46526</v>
      </c>
      <c r="N262" t="s">
        <v>1936</v>
      </c>
      <c r="O262">
        <v>3</v>
      </c>
      <c r="P262" t="s">
        <v>1948</v>
      </c>
      <c r="Q262">
        <v>680</v>
      </c>
    </row>
    <row r="263" spans="13:17" x14ac:dyDescent="0.25">
      <c r="M263" s="1">
        <v>46527</v>
      </c>
      <c r="N263" t="s">
        <v>1936</v>
      </c>
      <c r="O263">
        <v>3</v>
      </c>
      <c r="P263" t="s">
        <v>1949</v>
      </c>
      <c r="Q263">
        <v>683</v>
      </c>
    </row>
    <row r="264" spans="13:17" x14ac:dyDescent="0.25">
      <c r="M264" s="1">
        <v>46528</v>
      </c>
      <c r="N264" t="s">
        <v>1936</v>
      </c>
      <c r="O264">
        <v>3</v>
      </c>
      <c r="P264" t="s">
        <v>1950</v>
      </c>
      <c r="Q264">
        <v>686</v>
      </c>
    </row>
    <row r="265" spans="13:17" x14ac:dyDescent="0.25">
      <c r="M265" s="1">
        <v>46529</v>
      </c>
      <c r="N265" t="s">
        <v>1936</v>
      </c>
      <c r="O265">
        <v>3</v>
      </c>
      <c r="P265" t="s">
        <v>1951</v>
      </c>
      <c r="Q265">
        <v>689</v>
      </c>
    </row>
    <row r="266" spans="13:17" x14ac:dyDescent="0.25">
      <c r="M266" s="1">
        <v>46532</v>
      </c>
      <c r="N266" t="s">
        <v>1936</v>
      </c>
      <c r="O266">
        <v>3</v>
      </c>
      <c r="P266" t="s">
        <v>1952</v>
      </c>
      <c r="Q266">
        <v>692</v>
      </c>
    </row>
    <row r="267" spans="13:17" x14ac:dyDescent="0.25">
      <c r="M267" s="1">
        <v>46533</v>
      </c>
      <c r="N267" t="s">
        <v>1936</v>
      </c>
      <c r="O267">
        <v>3</v>
      </c>
      <c r="P267" t="s">
        <v>1953</v>
      </c>
      <c r="Q267">
        <v>695</v>
      </c>
    </row>
    <row r="268" spans="13:17" x14ac:dyDescent="0.25">
      <c r="M268" s="1">
        <v>46534</v>
      </c>
      <c r="N268" t="s">
        <v>1936</v>
      </c>
      <c r="O268">
        <v>3</v>
      </c>
      <c r="P268" t="s">
        <v>1954</v>
      </c>
      <c r="Q268">
        <v>698</v>
      </c>
    </row>
    <row r="269" spans="13:17" x14ac:dyDescent="0.25">
      <c r="M269" s="1">
        <v>46535</v>
      </c>
      <c r="N269" t="s">
        <v>1936</v>
      </c>
      <c r="O269">
        <v>3</v>
      </c>
      <c r="P269" t="s">
        <v>1955</v>
      </c>
      <c r="Q269">
        <v>701</v>
      </c>
    </row>
    <row r="270" spans="13:17" x14ac:dyDescent="0.25">
      <c r="M270" s="1">
        <v>46536</v>
      </c>
      <c r="N270" t="s">
        <v>1936</v>
      </c>
      <c r="O270">
        <v>3</v>
      </c>
      <c r="P270" t="s">
        <v>1956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6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423</v>
      </c>
    </row>
    <row r="3" spans="2:12" ht="15.75" hidden="1" customHeight="1" x14ac:dyDescent="0.25">
      <c r="C3" t="s">
        <v>412</v>
      </c>
      <c r="F3" t="s">
        <v>413</v>
      </c>
      <c r="L3" t="s">
        <v>411</v>
      </c>
    </row>
    <row r="4" spans="2:12" ht="15.75" hidden="1" customHeight="1" x14ac:dyDescent="0.25">
      <c r="C4" t="s">
        <v>417</v>
      </c>
      <c r="D4" t="s">
        <v>418</v>
      </c>
      <c r="E4" t="s">
        <v>419</v>
      </c>
      <c r="F4" t="s">
        <v>414</v>
      </c>
      <c r="G4" t="s">
        <v>415</v>
      </c>
      <c r="H4" t="s">
        <v>416</v>
      </c>
      <c r="I4" t="s">
        <v>446</v>
      </c>
      <c r="J4" t="s">
        <v>734</v>
      </c>
      <c r="K4" t="s">
        <v>1549</v>
      </c>
    </row>
    <row r="5" spans="2:12" ht="15.75" hidden="1" customHeight="1" x14ac:dyDescent="0.25">
      <c r="B5" t="s">
        <v>1545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1580</v>
      </c>
    </row>
    <row r="11" spans="2:12" ht="15.75" hidden="1" customHeight="1" x14ac:dyDescent="0.25">
      <c r="C11" t="s">
        <v>1542</v>
      </c>
      <c r="D11" t="s">
        <v>411</v>
      </c>
    </row>
    <row r="12" spans="2:12" ht="15.75" hidden="1" customHeight="1" x14ac:dyDescent="0.25">
      <c r="B12" t="s">
        <v>1543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1581</v>
      </c>
    </row>
    <row r="15" spans="2:12" ht="15.75" hidden="1" customHeight="1" x14ac:dyDescent="0.25">
      <c r="C15" t="s">
        <v>1542</v>
      </c>
      <c r="D15" t="s">
        <v>415</v>
      </c>
      <c r="E15" t="s">
        <v>411</v>
      </c>
    </row>
    <row r="16" spans="2:12" ht="15.75" hidden="1" customHeight="1" x14ac:dyDescent="0.25">
      <c r="B16" t="s">
        <v>1543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1582</v>
      </c>
    </row>
    <row r="19" spans="2:9" ht="15.75" hidden="1" customHeight="1" x14ac:dyDescent="0.25">
      <c r="C19" t="s">
        <v>1542</v>
      </c>
      <c r="D19" t="s">
        <v>415</v>
      </c>
      <c r="E19" t="s">
        <v>416</v>
      </c>
      <c r="F19" t="s">
        <v>411</v>
      </c>
    </row>
    <row r="20" spans="2:9" ht="15.75" hidden="1" customHeight="1" x14ac:dyDescent="0.25">
      <c r="B20" t="s">
        <v>1543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1583</v>
      </c>
    </row>
    <row r="23" spans="2:9" ht="15.75" hidden="1" customHeight="1" x14ac:dyDescent="0.25">
      <c r="C23" t="s">
        <v>1542</v>
      </c>
      <c r="D23" t="s">
        <v>415</v>
      </c>
      <c r="E23" t="s">
        <v>416</v>
      </c>
      <c r="F23" t="s">
        <v>446</v>
      </c>
      <c r="G23" t="s">
        <v>411</v>
      </c>
    </row>
    <row r="24" spans="2:9" ht="15.75" hidden="1" customHeight="1" x14ac:dyDescent="0.25">
      <c r="B24" t="s">
        <v>1543</v>
      </c>
      <c r="C24" s="13">
        <v>0</v>
      </c>
      <c r="D24" s="13">
        <v>0.99999999999999978</v>
      </c>
      <c r="E24" s="13">
        <v>0.99999999999999978</v>
      </c>
      <c r="F24" s="13">
        <v>0.98269230769230775</v>
      </c>
      <c r="G24" s="13">
        <v>8.5199386503067479E-2</v>
      </c>
    </row>
    <row r="25" spans="2:9" ht="15.75" hidden="1" customHeight="1" x14ac:dyDescent="0.25"/>
    <row r="26" spans="2:9" ht="15.75" hidden="1" customHeight="1" x14ac:dyDescent="0.25">
      <c r="C26" s="8" t="s">
        <v>1584</v>
      </c>
    </row>
    <row r="27" spans="2:9" ht="15.75" hidden="1" customHeight="1" x14ac:dyDescent="0.25">
      <c r="C27" t="s">
        <v>1542</v>
      </c>
      <c r="D27" t="s">
        <v>415</v>
      </c>
      <c r="E27" t="s">
        <v>416</v>
      </c>
      <c r="F27" t="s">
        <v>446</v>
      </c>
      <c r="G27" t="s">
        <v>734</v>
      </c>
      <c r="H27" t="s">
        <v>411</v>
      </c>
    </row>
    <row r="28" spans="2:9" ht="15.75" hidden="1" customHeight="1" x14ac:dyDescent="0.25">
      <c r="B28" t="s">
        <v>1543</v>
      </c>
      <c r="C28" s="13">
        <v>0</v>
      </c>
      <c r="D28" s="13">
        <v>0.99999999999999978</v>
      </c>
      <c r="E28" s="13">
        <v>0.99999999999999978</v>
      </c>
      <c r="F28" s="13">
        <v>0.98269230769230775</v>
      </c>
      <c r="G28" s="13">
        <v>0.83616666666666661</v>
      </c>
      <c r="H28" s="13">
        <v>0.11823313782991199</v>
      </c>
    </row>
    <row r="29" spans="2:9" ht="15.75" hidden="1" customHeight="1" x14ac:dyDescent="0.25"/>
    <row r="30" spans="2:9" ht="15.75" hidden="1" customHeight="1" x14ac:dyDescent="0.25">
      <c r="C30" s="8" t="s">
        <v>1585</v>
      </c>
    </row>
    <row r="31" spans="2:9" ht="15.75" hidden="1" customHeight="1" x14ac:dyDescent="0.25">
      <c r="C31" t="s">
        <v>1542</v>
      </c>
      <c r="D31" t="s">
        <v>415</v>
      </c>
      <c r="E31" t="s">
        <v>416</v>
      </c>
      <c r="F31" t="s">
        <v>446</v>
      </c>
      <c r="G31" t="s">
        <v>734</v>
      </c>
      <c r="H31" t="s">
        <v>1549</v>
      </c>
      <c r="I31" t="s">
        <v>411</v>
      </c>
    </row>
    <row r="32" spans="2:9" ht="15.75" hidden="1" customHeight="1" x14ac:dyDescent="0.25">
      <c r="B32" t="s">
        <v>1543</v>
      </c>
      <c r="C32" s="13">
        <v>0</v>
      </c>
      <c r="D32" s="13">
        <v>0.99999999999999978</v>
      </c>
      <c r="E32" s="13">
        <v>0.99999999999999978</v>
      </c>
      <c r="F32" s="13">
        <v>0.98269230769230775</v>
      </c>
      <c r="G32" s="13">
        <v>0.83616666666666661</v>
      </c>
      <c r="H32" s="13">
        <v>0.53181818181818197</v>
      </c>
      <c r="I32" s="13">
        <v>0.13115767045454543</v>
      </c>
    </row>
    <row r="33" spans="2:9" ht="15.75" hidden="1" customHeight="1" x14ac:dyDescent="0.25"/>
    <row r="34" spans="2:9" ht="15.75" hidden="1" customHeight="1" x14ac:dyDescent="0.25">
      <c r="C34" s="8" t="s">
        <v>1586</v>
      </c>
    </row>
    <row r="35" spans="2:9" ht="15.75" hidden="1" customHeight="1" x14ac:dyDescent="0.25">
      <c r="C35" t="s">
        <v>1542</v>
      </c>
      <c r="D35" t="s">
        <v>415</v>
      </c>
      <c r="E35" t="s">
        <v>416</v>
      </c>
      <c r="F35" t="s">
        <v>446</v>
      </c>
      <c r="G35" t="s">
        <v>734</v>
      </c>
      <c r="H35" t="s">
        <v>1549</v>
      </c>
      <c r="I35" t="s">
        <v>411</v>
      </c>
    </row>
    <row r="36" spans="2:9" ht="15.75" hidden="1" customHeight="1" x14ac:dyDescent="0.25">
      <c r="B36" t="s">
        <v>1543</v>
      </c>
      <c r="C36" s="13">
        <v>0</v>
      </c>
      <c r="D36" s="13">
        <v>0.99999999999999978</v>
      </c>
      <c r="E36" s="13">
        <v>0.99999999999999978</v>
      </c>
      <c r="F36" s="13">
        <v>0.98269230769230775</v>
      </c>
      <c r="G36" s="13">
        <v>0.83616666666666661</v>
      </c>
      <c r="H36" s="13">
        <v>0.53181818181818197</v>
      </c>
      <c r="I36" s="13">
        <v>0.13115767045454543</v>
      </c>
    </row>
    <row r="37" spans="2:9" ht="15.75" hidden="1" customHeight="1" x14ac:dyDescent="0.25"/>
    <row r="38" spans="2:9" ht="15.75" hidden="1" customHeight="1" x14ac:dyDescent="0.25">
      <c r="C38" s="8" t="s">
        <v>1587</v>
      </c>
    </row>
    <row r="39" spans="2:9" ht="15.75" hidden="1" customHeight="1" x14ac:dyDescent="0.25">
      <c r="C39" t="s">
        <v>1542</v>
      </c>
      <c r="D39" t="s">
        <v>415</v>
      </c>
      <c r="E39" t="s">
        <v>416</v>
      </c>
      <c r="F39" t="s">
        <v>446</v>
      </c>
      <c r="G39" t="s">
        <v>734</v>
      </c>
      <c r="H39" t="s">
        <v>1549</v>
      </c>
      <c r="I39" t="s">
        <v>411</v>
      </c>
    </row>
    <row r="40" spans="2:9" ht="15.75" hidden="1" customHeight="1" x14ac:dyDescent="0.25">
      <c r="B40" t="s">
        <v>1543</v>
      </c>
      <c r="C40" s="13">
        <v>0</v>
      </c>
      <c r="D40" s="13">
        <v>0.99999999999999978</v>
      </c>
      <c r="E40" s="13">
        <v>0.99999999999999978</v>
      </c>
      <c r="F40" s="13">
        <v>0.98269230769230775</v>
      </c>
      <c r="G40" s="13">
        <v>0.83616666666666661</v>
      </c>
      <c r="H40" s="13">
        <v>0.53181818181818197</v>
      </c>
      <c r="I40" s="13">
        <v>0.13115767045454543</v>
      </c>
    </row>
    <row r="41" spans="2:9" ht="15.75" hidden="1" customHeight="1" x14ac:dyDescent="0.25"/>
    <row r="42" spans="2:9" ht="15.75" hidden="1" customHeight="1" x14ac:dyDescent="0.25">
      <c r="C42" s="8" t="s">
        <v>1588</v>
      </c>
    </row>
    <row r="43" spans="2:9" ht="15.75" hidden="1" customHeight="1" x14ac:dyDescent="0.25">
      <c r="C43" t="s">
        <v>1542</v>
      </c>
      <c r="D43" t="s">
        <v>415</v>
      </c>
      <c r="E43" t="s">
        <v>416</v>
      </c>
      <c r="F43" t="s">
        <v>446</v>
      </c>
      <c r="G43" t="s">
        <v>734</v>
      </c>
      <c r="H43" t="s">
        <v>1549</v>
      </c>
      <c r="I43" t="s">
        <v>411</v>
      </c>
    </row>
    <row r="44" spans="2:9" ht="15.75" hidden="1" customHeight="1" x14ac:dyDescent="0.25">
      <c r="B44" t="s">
        <v>1543</v>
      </c>
      <c r="C44" s="13">
        <v>0</v>
      </c>
      <c r="D44" s="13">
        <v>0.99999999999999978</v>
      </c>
      <c r="E44" s="13">
        <v>0.99999999999999978</v>
      </c>
      <c r="F44" s="13">
        <v>0.98269230769230775</v>
      </c>
      <c r="G44" s="13">
        <v>0.83616666666666661</v>
      </c>
      <c r="H44" s="13">
        <v>0.53181818181818197</v>
      </c>
      <c r="I44" s="13">
        <v>0.13115767045454543</v>
      </c>
    </row>
    <row r="45" spans="2:9" ht="15.75" hidden="1" customHeight="1" x14ac:dyDescent="0.25"/>
    <row r="46" spans="2:9" ht="15.75" hidden="1" customHeight="1" x14ac:dyDescent="0.25">
      <c r="C46" s="8" t="s">
        <v>1589</v>
      </c>
    </row>
    <row r="47" spans="2:9" ht="15.75" hidden="1" customHeight="1" x14ac:dyDescent="0.25">
      <c r="C47" t="s">
        <v>1542</v>
      </c>
      <c r="D47" t="s">
        <v>415</v>
      </c>
      <c r="E47" t="s">
        <v>416</v>
      </c>
      <c r="F47" t="s">
        <v>446</v>
      </c>
      <c r="G47" t="s">
        <v>734</v>
      </c>
      <c r="H47" t="s">
        <v>1549</v>
      </c>
      <c r="I47" t="s">
        <v>411</v>
      </c>
    </row>
    <row r="48" spans="2:9" ht="15.75" hidden="1" customHeight="1" x14ac:dyDescent="0.25">
      <c r="B48" t="s">
        <v>1543</v>
      </c>
      <c r="C48" s="13">
        <v>0</v>
      </c>
      <c r="D48" s="13">
        <v>0.99999999999999978</v>
      </c>
      <c r="E48" s="13">
        <v>0.99999999999999978</v>
      </c>
      <c r="F48" s="13">
        <v>0.98269230769230775</v>
      </c>
      <c r="G48" s="13">
        <v>0.83616666666666661</v>
      </c>
      <c r="H48" s="13">
        <v>0.53181818181818197</v>
      </c>
      <c r="I48" s="13">
        <v>0.13115767045454543</v>
      </c>
    </row>
    <row r="49" spans="2:9" ht="15.75" hidden="1" customHeight="1" x14ac:dyDescent="0.25"/>
    <row r="50" spans="2:9" ht="15.75" hidden="1" customHeight="1" x14ac:dyDescent="0.25">
      <c r="C50" s="8" t="s">
        <v>1590</v>
      </c>
    </row>
    <row r="51" spans="2:9" ht="15.75" hidden="1" customHeight="1" x14ac:dyDescent="0.25">
      <c r="C51" t="s">
        <v>1542</v>
      </c>
      <c r="D51" t="s">
        <v>415</v>
      </c>
      <c r="E51" t="s">
        <v>416</v>
      </c>
      <c r="F51" t="s">
        <v>446</v>
      </c>
      <c r="G51" t="s">
        <v>734</v>
      </c>
      <c r="H51" t="s">
        <v>1549</v>
      </c>
      <c r="I51" t="s">
        <v>411</v>
      </c>
    </row>
    <row r="52" spans="2:9" ht="15.75" hidden="1" customHeight="1" x14ac:dyDescent="0.25">
      <c r="B52" t="s">
        <v>1543</v>
      </c>
      <c r="C52" s="13">
        <v>0</v>
      </c>
      <c r="D52" s="13">
        <v>0.99999999999999978</v>
      </c>
      <c r="E52" s="13">
        <v>0.99999999999999978</v>
      </c>
      <c r="F52" s="13">
        <v>0.98269230769230775</v>
      </c>
      <c r="G52" s="13">
        <v>0.83616666666666661</v>
      </c>
      <c r="H52" s="13">
        <v>0.53181818181818197</v>
      </c>
      <c r="I52" s="13">
        <v>0.13115767045454543</v>
      </c>
    </row>
    <row r="53" spans="2:9" ht="15.75" hidden="1" customHeight="1" x14ac:dyDescent="0.25"/>
    <row r="54" spans="2:9" ht="15.75" hidden="1" customHeight="1" x14ac:dyDescent="0.25">
      <c r="C54" s="8" t="s">
        <v>1591</v>
      </c>
    </row>
    <row r="55" spans="2:9" ht="15.75" hidden="1" customHeight="1" x14ac:dyDescent="0.25">
      <c r="C55" t="s">
        <v>1542</v>
      </c>
      <c r="D55" t="s">
        <v>415</v>
      </c>
      <c r="E55" t="s">
        <v>416</v>
      </c>
      <c r="F55" t="s">
        <v>446</v>
      </c>
      <c r="G55" t="s">
        <v>734</v>
      </c>
      <c r="H55" t="s">
        <v>1549</v>
      </c>
      <c r="I55" t="s">
        <v>411</v>
      </c>
    </row>
    <row r="56" spans="2:9" ht="15.75" hidden="1" customHeight="1" x14ac:dyDescent="0.25">
      <c r="B56" t="s">
        <v>1543</v>
      </c>
      <c r="C56" s="13">
        <v>0</v>
      </c>
      <c r="D56" s="13">
        <v>0.99999999999999978</v>
      </c>
      <c r="E56" s="13">
        <v>0.99999999999999978</v>
      </c>
      <c r="F56" s="13">
        <v>0.98269230769230775</v>
      </c>
      <c r="G56" s="13">
        <v>0.83616666666666661</v>
      </c>
      <c r="H56" s="13">
        <v>0.53181818181818197</v>
      </c>
      <c r="I56" s="13">
        <v>0.13115767045454543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1546</v>
      </c>
      <c r="C60" s="48">
        <v>6579000000</v>
      </c>
    </row>
    <row r="61" spans="2:9" ht="15.75" hidden="1" customHeight="1" x14ac:dyDescent="0.25">
      <c r="B61" t="s">
        <v>1548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1566</v>
      </c>
      <c r="C66" s="18" t="s">
        <v>414</v>
      </c>
      <c r="D66" s="18" t="s">
        <v>415</v>
      </c>
      <c r="E66" s="18" t="s">
        <v>416</v>
      </c>
      <c r="F66" s="18" t="s">
        <v>446</v>
      </c>
      <c r="G66" s="18" t="s">
        <v>734</v>
      </c>
      <c r="H66" s="18" t="s">
        <v>1549</v>
      </c>
      <c r="I66" s="18" t="s">
        <v>1550</v>
      </c>
      <c r="J66" s="18" t="s">
        <v>1551</v>
      </c>
      <c r="K66" s="18" t="s">
        <v>1552</v>
      </c>
      <c r="L66" s="18" t="s">
        <v>417</v>
      </c>
      <c r="M66" s="18" t="s">
        <v>418</v>
      </c>
      <c r="N66" s="18" t="s">
        <v>419</v>
      </c>
    </row>
    <row r="67" spans="2:14" ht="15.75" hidden="1" customHeight="1" x14ac:dyDescent="0.25">
      <c r="B67" t="s">
        <v>1545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1565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1559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1560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1547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1553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1561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1562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1557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8.5199386503067479E-2</v>
      </c>
      <c r="G75" s="7">
        <f>+GETPIVOTDATA("% AVANCE",$B$26)</f>
        <v>0.11823313782991199</v>
      </c>
      <c r="H75" s="7">
        <f>+GETPIVOTDATA("% AVANCE",$B$30)</f>
        <v>0.13115767045454543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1558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5.3777713984377917E-2</v>
      </c>
      <c r="G76" s="7">
        <f>+G75-F76</f>
        <v>6.4455423845534071E-2</v>
      </c>
      <c r="H76" s="7">
        <f>+H75-G76</f>
        <v>6.6702246609011362E-2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1564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1567</v>
      </c>
      <c r="C80" t="s">
        <v>1545</v>
      </c>
      <c r="D80" t="s">
        <v>1565</v>
      </c>
      <c r="E80" t="s">
        <v>1559</v>
      </c>
      <c r="F80" t="s">
        <v>1560</v>
      </c>
      <c r="G80" t="s">
        <v>1547</v>
      </c>
      <c r="H80" t="s">
        <v>1553</v>
      </c>
      <c r="I80" t="s">
        <v>1561</v>
      </c>
      <c r="J80" t="s">
        <v>1562</v>
      </c>
      <c r="K80" t="s">
        <v>1557</v>
      </c>
      <c r="L80" t="s">
        <v>1558</v>
      </c>
      <c r="M80" t="s">
        <v>1564</v>
      </c>
    </row>
    <row r="81" spans="2:14" ht="15.75" customHeight="1" x14ac:dyDescent="0.25">
      <c r="B81" s="18" t="s">
        <v>1568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1569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1570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1571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8.5199386503067479E-2</v>
      </c>
      <c r="L84" s="7">
        <f>+K84-L83</f>
        <v>5.3777713984377917E-2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1572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0.11823313782991199</v>
      </c>
      <c r="L85" s="7">
        <f>+K85-L84</f>
        <v>6.4455423845534071E-2</v>
      </c>
      <c r="M85" s="13">
        <f t="shared" si="12"/>
        <v>2.3300414321049061E-2</v>
      </c>
    </row>
    <row r="86" spans="2:14" ht="15.75" customHeight="1" x14ac:dyDescent="0.25">
      <c r="B86" s="18" t="s">
        <v>1573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0.13115767045454543</v>
      </c>
      <c r="L86" s="7">
        <f>+K86-L85</f>
        <v>6.6702246609011362E-2</v>
      </c>
      <c r="M86" s="13">
        <f t="shared" si="12"/>
        <v>5.6508571860879653E-2</v>
      </c>
    </row>
    <row r="87" spans="2:14" ht="15.75" customHeight="1" x14ac:dyDescent="0.25">
      <c r="B87" s="18" t="s">
        <v>1574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0.13115767045454543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1575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0.13115767045454543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1576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0.13115767045454543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1577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0.13115767045454543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1578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0.13115767045454543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1579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0.13115767045454543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410</v>
      </c>
      <c r="C101" t="s">
        <v>1592</v>
      </c>
      <c r="D101" t="s">
        <v>1593</v>
      </c>
      <c r="F101" s="8" t="s">
        <v>410</v>
      </c>
      <c r="G101" t="s">
        <v>1599</v>
      </c>
      <c r="H101" t="s">
        <v>1600</v>
      </c>
      <c r="J101" s="8" t="s">
        <v>410</v>
      </c>
      <c r="K101" t="s">
        <v>1592</v>
      </c>
      <c r="L101" t="s">
        <v>1594</v>
      </c>
      <c r="N101" s="8" t="s">
        <v>410</v>
      </c>
      <c r="O101" t="s">
        <v>1603</v>
      </c>
      <c r="P101" t="s">
        <v>1650</v>
      </c>
    </row>
    <row r="102" spans="2:16" ht="15.75" customHeight="1" x14ac:dyDescent="0.25">
      <c r="B102" s="9" t="s">
        <v>1568</v>
      </c>
      <c r="C102" s="13">
        <v>7.2013199574403408E-3</v>
      </c>
      <c r="D102" s="13">
        <v>0</v>
      </c>
      <c r="F102" s="9" t="s">
        <v>1568</v>
      </c>
      <c r="G102" s="49">
        <v>47377484</v>
      </c>
      <c r="H102" s="49">
        <v>204967292.05585891</v>
      </c>
      <c r="J102" s="9" t="s">
        <v>1568</v>
      </c>
      <c r="K102" s="13">
        <v>7.2013199574403408E-3</v>
      </c>
      <c r="L102" s="13">
        <v>0</v>
      </c>
      <c r="N102" s="9" t="s">
        <v>1568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1569</v>
      </c>
      <c r="C103" s="13">
        <v>2.0472061863505094E-2</v>
      </c>
      <c r="D103" s="13">
        <v>1.65016501650165E-2</v>
      </c>
      <c r="F103" s="9" t="s">
        <v>1569</v>
      </c>
      <c r="G103" s="49">
        <v>134685695</v>
      </c>
      <c r="H103" s="49">
        <v>374912302.83420801</v>
      </c>
      <c r="J103" s="9" t="s">
        <v>1569</v>
      </c>
      <c r="K103" s="13">
        <v>2.0472061863505094E-2</v>
      </c>
      <c r="L103" s="13">
        <v>0.02</v>
      </c>
      <c r="N103" s="9" t="s">
        <v>1569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1570</v>
      </c>
      <c r="C104" s="13">
        <v>4.2568537315701475E-2</v>
      </c>
      <c r="D104" s="13">
        <v>4.7923322683706061E-2</v>
      </c>
      <c r="F104" s="9" t="s">
        <v>1570</v>
      </c>
      <c r="G104" s="49">
        <v>280058407</v>
      </c>
      <c r="H104" s="49">
        <v>569735633.83420801</v>
      </c>
      <c r="J104" s="9" t="s">
        <v>1570</v>
      </c>
      <c r="K104" s="13">
        <v>4.2568537315701475E-2</v>
      </c>
      <c r="L104" s="13">
        <v>4.2999999999999997E-2</v>
      </c>
      <c r="N104" s="9" t="s">
        <v>1570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1571</v>
      </c>
      <c r="C105" s="13">
        <v>7.7354358565131481E-2</v>
      </c>
      <c r="D105" s="13">
        <v>8.5199386503067479E-2</v>
      </c>
      <c r="F105" s="9" t="s">
        <v>1571</v>
      </c>
      <c r="G105" s="49">
        <v>508914325</v>
      </c>
      <c r="H105" s="49">
        <v>1066362218.4383793</v>
      </c>
      <c r="J105" s="9" t="s">
        <v>1571</v>
      </c>
      <c r="K105" s="13">
        <v>7.7354358565131481E-2</v>
      </c>
      <c r="L105" s="13">
        <v>7.4249999999999997E-2</v>
      </c>
      <c r="N105" s="9" t="s">
        <v>1571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1572</v>
      </c>
      <c r="C106" s="13">
        <v>0.12223576242590059</v>
      </c>
      <c r="D106" s="13">
        <v>0.11823313782991199</v>
      </c>
      <c r="E106" s="13"/>
      <c r="F106" s="9" t="s">
        <v>1572</v>
      </c>
      <c r="G106" s="49">
        <v>804189081</v>
      </c>
      <c r="H106" s="49">
        <v>2004773040.7338338</v>
      </c>
      <c r="I106" s="13"/>
      <c r="J106" s="9" t="s">
        <v>1572</v>
      </c>
      <c r="K106" s="13">
        <v>0.12223576242590059</v>
      </c>
      <c r="L106" s="13">
        <v>0.14243181818181816</v>
      </c>
      <c r="M106" s="13"/>
      <c r="N106" s="9" t="s">
        <v>1572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1573</v>
      </c>
      <c r="C107" s="13">
        <v>0.15095446329229367</v>
      </c>
      <c r="D107" s="13">
        <v>0.13115767045454543</v>
      </c>
      <c r="F107" s="9" t="s">
        <v>1573</v>
      </c>
      <c r="G107" s="49">
        <v>993129414</v>
      </c>
      <c r="H107" s="49">
        <v>3177786568.6031523</v>
      </c>
      <c r="J107" s="9" t="s">
        <v>1573</v>
      </c>
      <c r="K107" s="13">
        <v>0.15095446329229367</v>
      </c>
      <c r="L107" s="13">
        <v>0.22765909090909087</v>
      </c>
      <c r="N107" s="9" t="s">
        <v>1573</v>
      </c>
      <c r="O107" s="13">
        <v>2.8718700866393068E-2</v>
      </c>
      <c r="P107" s="13">
        <v>8.5227272727272721E-2</v>
      </c>
    </row>
    <row r="108" spans="2:16" ht="15.75" customHeight="1" x14ac:dyDescent="0.25">
      <c r="N108" s="9" t="s">
        <v>411</v>
      </c>
      <c r="O108" s="13">
        <v>0.15095446329229367</v>
      </c>
      <c r="P108" s="13">
        <v>0.22765909090909087</v>
      </c>
    </row>
    <row r="139" spans="33:38" ht="15.75" customHeight="1" x14ac:dyDescent="0.25">
      <c r="AG139" s="54" t="s">
        <v>1602</v>
      </c>
      <c r="AH139" s="55">
        <f>+GETPIVOTDATA(" % AVANCE ECONOMICO",$N$101)</f>
        <v>0.15095446329229367</v>
      </c>
      <c r="AI139" s="56">
        <f>+AJ139-AH139</f>
        <v>0.84904553670770633</v>
      </c>
      <c r="AJ139" s="57">
        <v>1</v>
      </c>
      <c r="AK139" s="54"/>
      <c r="AL139" s="23"/>
    </row>
    <row r="140" spans="33:38" ht="15.75" customHeight="1" x14ac:dyDescent="0.25">
      <c r="AG140" s="54" t="s">
        <v>1556</v>
      </c>
      <c r="AH140" s="56">
        <f>+K92</f>
        <v>0.13115767045454543</v>
      </c>
      <c r="AI140" s="56">
        <f>+AJ140-AH140</f>
        <v>0.86884232954545459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1563</v>
      </c>
      <c r="AH142" s="55">
        <f>+(GETPIVOTDATA("% FORECAST",$N$101)-GETPIVOTDATA(" % AVANCE ECONOMICO",$N$101))</f>
        <v>7.6704627616797194E-2</v>
      </c>
      <c r="AI142" s="57">
        <f>+AJ142-AH142</f>
        <v>0.92329537238320281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410</v>
      </c>
      <c r="D4" t="s">
        <v>405</v>
      </c>
      <c r="E4" t="s">
        <v>420</v>
      </c>
    </row>
    <row r="5" spans="3:31" x14ac:dyDescent="0.25">
      <c r="C5" s="9" t="s">
        <v>412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417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418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419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413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414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415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416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446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734</v>
      </c>
      <c r="D14" s="11">
        <v>294459067</v>
      </c>
      <c r="E14" s="11">
        <v>303055470.14729989</v>
      </c>
    </row>
    <row r="15" spans="3:31" hidden="1" x14ac:dyDescent="0.25">
      <c r="C15" s="10" t="s">
        <v>1549</v>
      </c>
      <c r="D15" s="11">
        <v>188940333</v>
      </c>
      <c r="E15" s="11">
        <v>194671983.76310009</v>
      </c>
    </row>
    <row r="16" spans="3:31" hidden="1" x14ac:dyDescent="0.25">
      <c r="C16" s="9" t="s">
        <v>411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381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405</v>
      </c>
      <c r="D45" t="s">
        <v>420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410</v>
      </c>
      <c r="D48" t="s">
        <v>409</v>
      </c>
    </row>
    <row r="49" spans="3:4" x14ac:dyDescent="0.25">
      <c r="C49" s="9" t="s">
        <v>412</v>
      </c>
      <c r="D49" s="5">
        <v>34443741</v>
      </c>
    </row>
    <row r="50" spans="3:4" x14ac:dyDescent="0.25">
      <c r="C50" s="10" t="s">
        <v>417</v>
      </c>
      <c r="D50" s="5">
        <v>12199287</v>
      </c>
    </row>
    <row r="51" spans="3:4" x14ac:dyDescent="0.25">
      <c r="C51" s="10" t="s">
        <v>418</v>
      </c>
      <c r="D51" s="5">
        <v>22116119</v>
      </c>
    </row>
    <row r="52" spans="3:4" x14ac:dyDescent="0.25">
      <c r="C52" s="10" t="s">
        <v>419</v>
      </c>
      <c r="D52" s="5">
        <v>128335</v>
      </c>
    </row>
    <row r="53" spans="3:4" x14ac:dyDescent="0.25">
      <c r="C53" s="9" t="s">
        <v>413</v>
      </c>
      <c r="D53" s="5">
        <v>957869984</v>
      </c>
    </row>
    <row r="54" spans="3:4" x14ac:dyDescent="0.25">
      <c r="C54" s="10" t="s">
        <v>414</v>
      </c>
      <c r="D54" s="5">
        <v>12933743</v>
      </c>
    </row>
    <row r="55" spans="3:4" x14ac:dyDescent="0.25">
      <c r="C55" s="10" t="s">
        <v>415</v>
      </c>
      <c r="D55" s="5">
        <v>87308211</v>
      </c>
    </row>
    <row r="56" spans="3:4" x14ac:dyDescent="0.25">
      <c r="C56" s="10" t="s">
        <v>416</v>
      </c>
      <c r="D56" s="5">
        <v>145372712</v>
      </c>
    </row>
    <row r="57" spans="3:4" x14ac:dyDescent="0.25">
      <c r="C57" s="10" t="s">
        <v>446</v>
      </c>
      <c r="D57" s="5">
        <v>228855918</v>
      </c>
    </row>
    <row r="58" spans="3:4" x14ac:dyDescent="0.25">
      <c r="C58" s="10" t="s">
        <v>734</v>
      </c>
      <c r="D58" s="5">
        <v>294459067</v>
      </c>
    </row>
    <row r="59" spans="3:4" hidden="1" x14ac:dyDescent="0.25">
      <c r="C59" s="10" t="s">
        <v>1549</v>
      </c>
      <c r="D59" s="5">
        <v>188940333</v>
      </c>
    </row>
    <row r="60" spans="3:4" hidden="1" x14ac:dyDescent="0.25">
      <c r="C60" s="9" t="s">
        <v>411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410</v>
      </c>
      <c r="D83" t="s">
        <v>409</v>
      </c>
      <c r="E83" t="s">
        <v>422</v>
      </c>
    </row>
    <row r="84" spans="3:63" x14ac:dyDescent="0.25">
      <c r="C84" s="9" t="s">
        <v>421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312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411</v>
      </c>
      <c r="D86" s="5">
        <v>992313725</v>
      </c>
    </row>
    <row r="87" spans="3:63" x14ac:dyDescent="0.25">
      <c r="BK87" t="s">
        <v>728</v>
      </c>
    </row>
    <row r="88" spans="3:63" x14ac:dyDescent="0.25">
      <c r="C88" s="8" t="s">
        <v>407</v>
      </c>
      <c r="D88" t="s">
        <v>312</v>
      </c>
    </row>
    <row r="90" spans="3:63" x14ac:dyDescent="0.25">
      <c r="C90" s="8" t="s">
        <v>410</v>
      </c>
      <c r="D90" t="s">
        <v>428</v>
      </c>
    </row>
    <row r="91" spans="3:63" x14ac:dyDescent="0.25">
      <c r="C91" s="9" t="s">
        <v>412</v>
      </c>
      <c r="D91" s="11">
        <v>81979.290199999901</v>
      </c>
    </row>
    <row r="92" spans="3:63" x14ac:dyDescent="0.25">
      <c r="C92" s="10" t="s">
        <v>417</v>
      </c>
      <c r="D92" s="11">
        <v>62003.899399999907</v>
      </c>
    </row>
    <row r="93" spans="3:63" x14ac:dyDescent="0.25">
      <c r="C93" s="10" t="s">
        <v>418</v>
      </c>
      <c r="D93" s="11">
        <v>19975.572599999996</v>
      </c>
    </row>
    <row r="94" spans="3:63" x14ac:dyDescent="0.25">
      <c r="C94" s="10" t="s">
        <v>419</v>
      </c>
      <c r="D94" s="11">
        <v>-0.18179999999999999</v>
      </c>
    </row>
    <row r="95" spans="3:63" x14ac:dyDescent="0.25">
      <c r="C95" s="9" t="s">
        <v>413</v>
      </c>
      <c r="D95" s="11">
        <v>7298743.1918999981</v>
      </c>
    </row>
    <row r="96" spans="3:63" x14ac:dyDescent="0.25">
      <c r="C96" s="10" t="s">
        <v>414</v>
      </c>
      <c r="D96" s="11">
        <v>-627110.94610000006</v>
      </c>
    </row>
    <row r="97" spans="3:4" x14ac:dyDescent="0.25">
      <c r="C97" s="10" t="s">
        <v>415</v>
      </c>
      <c r="D97" s="11">
        <v>-1819459.0366</v>
      </c>
    </row>
    <row r="98" spans="3:4" x14ac:dyDescent="0.25">
      <c r="C98" s="10" t="s">
        <v>416</v>
      </c>
      <c r="D98" s="11">
        <v>-668295.33180000016</v>
      </c>
    </row>
    <row r="99" spans="3:4" x14ac:dyDescent="0.25">
      <c r="C99" s="10" t="s">
        <v>446</v>
      </c>
      <c r="D99" s="11">
        <v>1843403.7857000001</v>
      </c>
    </row>
    <row r="100" spans="3:4" x14ac:dyDescent="0.25">
      <c r="C100" s="10" t="s">
        <v>734</v>
      </c>
      <c r="D100" s="11">
        <v>6024933.8523999993</v>
      </c>
    </row>
    <row r="101" spans="3:4" x14ac:dyDescent="0.25">
      <c r="C101" s="10" t="s">
        <v>1549</v>
      </c>
      <c r="D101" s="11">
        <v>2545270.8682999997</v>
      </c>
    </row>
    <row r="102" spans="3:4" hidden="1" x14ac:dyDescent="0.25">
      <c r="C102" s="9" t="s">
        <v>411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312</v>
      </c>
      <c r="D198" t="s">
        <v>312</v>
      </c>
    </row>
    <row r="200" spans="3:51" x14ac:dyDescent="0.25">
      <c r="C200" s="8" t="s">
        <v>410</v>
      </c>
      <c r="D200" t="s">
        <v>452</v>
      </c>
    </row>
    <row r="201" spans="3:51" x14ac:dyDescent="0.25">
      <c r="C201" s="9" t="s">
        <v>276</v>
      </c>
      <c r="D201" s="13">
        <v>0.18135171492907373</v>
      </c>
    </row>
    <row r="202" spans="3:51" x14ac:dyDescent="0.25">
      <c r="C202" s="9" t="s">
        <v>277</v>
      </c>
      <c r="D202" s="13">
        <v>0.14064925510163392</v>
      </c>
      <c r="AY202" t="s">
        <v>381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247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330</v>
      </c>
      <c r="D208" s="13">
        <v>6.7899451025715096E-2</v>
      </c>
    </row>
    <row r="209" spans="3:4" x14ac:dyDescent="0.25">
      <c r="C209" s="9" t="s">
        <v>254</v>
      </c>
      <c r="D209" s="13">
        <v>0.13615973350500191</v>
      </c>
    </row>
    <row r="210" spans="3:4" x14ac:dyDescent="0.25">
      <c r="C210" s="9" t="s">
        <v>245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349</v>
      </c>
      <c r="D212" s="13" t="e">
        <v>#DIV/0!</v>
      </c>
    </row>
    <row r="213" spans="3:4" x14ac:dyDescent="0.25">
      <c r="C213" s="9" t="s">
        <v>244</v>
      </c>
      <c r="D213" s="13">
        <v>9.7484236994730966E-2</v>
      </c>
    </row>
    <row r="214" spans="3:4" x14ac:dyDescent="0.25">
      <c r="C214" s="9" t="s">
        <v>316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340</v>
      </c>
      <c r="D224" s="13">
        <v>0</v>
      </c>
    </row>
    <row r="225" spans="3:4" hidden="1" x14ac:dyDescent="0.25">
      <c r="C225" s="9" t="s">
        <v>311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293</v>
      </c>
      <c r="D227" s="13">
        <v>0.1456912585244885</v>
      </c>
    </row>
    <row r="228" spans="3:4" hidden="1" x14ac:dyDescent="0.25">
      <c r="C228" s="9" t="s">
        <v>287</v>
      </c>
      <c r="D228" s="13">
        <v>0.14569125852448853</v>
      </c>
    </row>
    <row r="229" spans="3:4" hidden="1" x14ac:dyDescent="0.25">
      <c r="C229" s="9" t="s">
        <v>285</v>
      </c>
      <c r="D229" s="13">
        <v>0.14569125852448853</v>
      </c>
    </row>
    <row r="230" spans="3:4" hidden="1" x14ac:dyDescent="0.25">
      <c r="C230" s="9" t="s">
        <v>331</v>
      </c>
      <c r="D230" s="13">
        <v>3.6424253002887595E-3</v>
      </c>
    </row>
    <row r="231" spans="3:4" hidden="1" x14ac:dyDescent="0.25">
      <c r="C231" s="9" t="s">
        <v>309</v>
      </c>
      <c r="D231" s="13">
        <v>0.1547250654606046</v>
      </c>
    </row>
    <row r="232" spans="3:4" hidden="1" x14ac:dyDescent="0.25">
      <c r="C232" s="9" t="s">
        <v>411</v>
      </c>
      <c r="D232" s="13">
        <v>0.14847616902386196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407</v>
      </c>
      <c r="D271" t="s">
        <v>312</v>
      </c>
    </row>
    <row r="273" spans="3:5" x14ac:dyDescent="0.25">
      <c r="C273" s="8" t="s">
        <v>698</v>
      </c>
      <c r="D273" s="8" t="s">
        <v>423</v>
      </c>
    </row>
    <row r="274" spans="3:5" x14ac:dyDescent="0.25">
      <c r="C274" s="8" t="s">
        <v>410</v>
      </c>
      <c r="D274" t="s">
        <v>538</v>
      </c>
      <c r="E274" t="s">
        <v>411</v>
      </c>
    </row>
    <row r="275" spans="3:5" x14ac:dyDescent="0.25">
      <c r="C275" s="9" t="s">
        <v>412</v>
      </c>
      <c r="D275" s="11">
        <v>9983.7499333333326</v>
      </c>
      <c r="E275" s="11">
        <v>9983.7499333333344</v>
      </c>
    </row>
    <row r="276" spans="3:5" x14ac:dyDescent="0.25">
      <c r="C276" s="10" t="s">
        <v>417</v>
      </c>
      <c r="D276" s="11">
        <v>9831.4627</v>
      </c>
      <c r="E276" s="11">
        <v>9831.4627</v>
      </c>
    </row>
    <row r="277" spans="3:5" x14ac:dyDescent="0.25">
      <c r="C277" s="10" t="s">
        <v>418</v>
      </c>
      <c r="D277" s="11">
        <v>10059.893550000001</v>
      </c>
      <c r="E277" s="11">
        <v>10059.893550000001</v>
      </c>
    </row>
    <row r="278" spans="3:5" x14ac:dyDescent="0.25">
      <c r="C278" s="9" t="s">
        <v>413</v>
      </c>
      <c r="D278" s="11">
        <v>10277.94600625</v>
      </c>
      <c r="E278" s="11">
        <v>10277.94600625</v>
      </c>
    </row>
    <row r="279" spans="3:5" x14ac:dyDescent="0.25">
      <c r="C279" s="10" t="s">
        <v>414</v>
      </c>
      <c r="D279" s="11">
        <v>10322.555550000001</v>
      </c>
      <c r="E279" s="11">
        <v>10322.555550000001</v>
      </c>
    </row>
    <row r="280" spans="3:5" x14ac:dyDescent="0.25">
      <c r="C280" s="10" t="s">
        <v>415</v>
      </c>
      <c r="D280" s="11">
        <v>10632.191500000001</v>
      </c>
      <c r="E280" s="11">
        <v>10632.191500000001</v>
      </c>
    </row>
    <row r="281" spans="3:5" x14ac:dyDescent="0.25">
      <c r="C281" s="10" t="s">
        <v>416</v>
      </c>
      <c r="D281" s="11">
        <v>10187.761933333333</v>
      </c>
      <c r="E281" s="11">
        <v>10187.761933333333</v>
      </c>
    </row>
    <row r="282" spans="3:5" x14ac:dyDescent="0.25">
      <c r="C282" s="10" t="s">
        <v>446</v>
      </c>
      <c r="D282" s="11">
        <v>10122.2798</v>
      </c>
      <c r="E282" s="11">
        <v>10122.2798</v>
      </c>
    </row>
    <row r="283" spans="3:5" x14ac:dyDescent="0.25">
      <c r="C283" s="10" t="s">
        <v>734</v>
      </c>
      <c r="D283" s="11">
        <v>10122.280500000001</v>
      </c>
      <c r="E283" s="11">
        <v>10122.280500000001</v>
      </c>
    </row>
    <row r="284" spans="3:5" x14ac:dyDescent="0.25">
      <c r="C284" s="10" t="s">
        <v>1549</v>
      </c>
      <c r="D284" s="11">
        <v>10340.738600000001</v>
      </c>
      <c r="E284" s="11">
        <v>10340.738600000001</v>
      </c>
    </row>
    <row r="285" spans="3:5" x14ac:dyDescent="0.25">
      <c r="C285" s="9" t="s">
        <v>411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410</v>
      </c>
      <c r="D452" t="s">
        <v>459</v>
      </c>
      <c r="E452" t="s">
        <v>420</v>
      </c>
      <c r="F452" t="s">
        <v>457</v>
      </c>
      <c r="G452" t="s">
        <v>458</v>
      </c>
      <c r="L452">
        <v>815689</v>
      </c>
    </row>
    <row r="453" spans="2:44" x14ac:dyDescent="0.25">
      <c r="C453" s="9" t="s">
        <v>412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704</v>
      </c>
      <c r="C454" s="10" t="s">
        <v>417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457</v>
      </c>
      <c r="J454" s="7">
        <f>+GETPIVOTDATA("VARIACIÓN ",$C$452)</f>
        <v>-8.0239087557075761E-3</v>
      </c>
    </row>
    <row r="455" spans="2:44" x14ac:dyDescent="0.25">
      <c r="B455" t="s">
        <v>704</v>
      </c>
      <c r="C455" s="10" t="s">
        <v>418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458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704</v>
      </c>
      <c r="C456" s="10" t="s">
        <v>419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459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413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406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709</v>
      </c>
      <c r="C458" s="10" t="s">
        <v>414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670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709</v>
      </c>
      <c r="C459" s="10" t="s">
        <v>415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709</v>
      </c>
      <c r="C460" s="10" t="s">
        <v>416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709</v>
      </c>
      <c r="C461" s="10" t="s">
        <v>446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734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1549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411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1648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1649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463</v>
      </c>
      <c r="D583" t="s">
        <v>464</v>
      </c>
    </row>
    <row r="584" spans="3:44" x14ac:dyDescent="0.25">
      <c r="C584" s="25">
        <v>8812652156.8652878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2272652156.8652878</v>
      </c>
      <c r="D588" s="2">
        <f>+GETPIVOTDATA(" PPTO TOTAL",$C$583)-GETPIVOTDATA(" PROYECCION COMPRA",$C$583)</f>
        <v>1875465777.556879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754</v>
      </c>
      <c r="B1" t="s">
        <v>755</v>
      </c>
      <c r="C1" t="s">
        <v>756</v>
      </c>
      <c r="D1" t="s">
        <v>757</v>
      </c>
      <c r="E1" t="s">
        <v>758</v>
      </c>
      <c r="F1" t="s">
        <v>759</v>
      </c>
      <c r="G1" t="s">
        <v>760</v>
      </c>
      <c r="H1" t="s">
        <v>761</v>
      </c>
      <c r="I1" t="s">
        <v>762</v>
      </c>
      <c r="J1" t="s">
        <v>732</v>
      </c>
      <c r="K1" t="s">
        <v>1507</v>
      </c>
      <c r="L1" t="s">
        <v>1509</v>
      </c>
      <c r="M1" t="s">
        <v>1511</v>
      </c>
      <c r="N1" t="s">
        <v>1522</v>
      </c>
      <c r="O1" t="s">
        <v>1523</v>
      </c>
      <c r="P1" t="s">
        <v>1595</v>
      </c>
      <c r="Q1" s="7" t="s">
        <v>1606</v>
      </c>
      <c r="R1" s="7" t="s">
        <v>1605</v>
      </c>
      <c r="S1" t="s">
        <v>1607</v>
      </c>
      <c r="T1" t="s">
        <v>1608</v>
      </c>
      <c r="U1" t="s">
        <v>1609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763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763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763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763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763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763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763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763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763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763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763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763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763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764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764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764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764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764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764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764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764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764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764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764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764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764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764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764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764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764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764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764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764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764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764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764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764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764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764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764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764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764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764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764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765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765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765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765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765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765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765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765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765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765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765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765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765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765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765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765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765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765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765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765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765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765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765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765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765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765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765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765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765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765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766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766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766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766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766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766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766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766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766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766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766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766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766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766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766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766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766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766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766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766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766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766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766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766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766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766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766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766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766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766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766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767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767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767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767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767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767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767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767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767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767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767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767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767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767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767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767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767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767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767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767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767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3</v>
      </c>
      <c r="I128">
        <v>48</v>
      </c>
      <c r="J128" t="s">
        <v>767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0.57831325301204817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6.8181818181818177E-2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48</v>
      </c>
      <c r="J129" t="s">
        <v>767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0.56470588235294117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37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6.8181818181818177E-2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48</v>
      </c>
      <c r="J130" t="s">
        <v>767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0.55172413793103448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39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6.8181818181818177E-2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48</v>
      </c>
      <c r="J131" t="s">
        <v>767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0.54545454545454541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6.8181818181818177E-2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48</v>
      </c>
      <c r="J132" t="s">
        <v>767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0.5393258426966292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6.8181818181818177E-2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48</v>
      </c>
      <c r="J133" t="s">
        <v>767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0.52173913043478259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6.8181818181818177E-2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48</v>
      </c>
      <c r="J134" t="s">
        <v>767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0.5161290322580645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6.8181818181818177E-2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48</v>
      </c>
      <c r="J135" t="s">
        <v>767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0.51063829787234039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46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6.8181818181818177E-2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48</v>
      </c>
      <c r="J136" t="s">
        <v>767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0.50526315789473686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47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6.8181818181818177E-2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48</v>
      </c>
      <c r="J137" t="s">
        <v>768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0.5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48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6.8181818181818177E-2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48</v>
      </c>
      <c r="J138" t="s">
        <v>768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0.48979591836734693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6.8181818181818177E-2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48</v>
      </c>
      <c r="J139" t="s">
        <v>768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0.48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6.8181818181818177E-2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48</v>
      </c>
      <c r="J140" t="s">
        <v>768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0.47058823529411764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6.8181818181818177E-2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48</v>
      </c>
      <c r="J141" t="s">
        <v>768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0.46601941747572817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6.8181818181818177E-2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48</v>
      </c>
      <c r="J142" t="s">
        <v>768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0.45714285714285713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57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6.8181818181818177E-2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48</v>
      </c>
      <c r="J143" t="s">
        <v>768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0.44859813084112149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59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6.8181818181818177E-2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48</v>
      </c>
      <c r="J144" t="s">
        <v>768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0.44444444444444442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6.8181818181818177E-2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48</v>
      </c>
      <c r="J145" t="s">
        <v>768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0.43636363636363634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6.8181818181818177E-2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48</v>
      </c>
      <c r="J146" t="s">
        <v>768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0.43243243243243246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6.8181818181818177E-2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48</v>
      </c>
      <c r="J147" t="s">
        <v>768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0.42857142857142855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6.8181818181818177E-2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48</v>
      </c>
      <c r="J148" t="s">
        <v>768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0.42105263157894735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66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6.8181818181818177E-2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48</v>
      </c>
      <c r="J149" t="s">
        <v>768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0.41379310344827586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68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6.8181818181818177E-2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48</v>
      </c>
      <c r="J150" t="s">
        <v>768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0.41025641025641024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69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6.8181818181818177E-2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48</v>
      </c>
      <c r="J151" t="s">
        <v>768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0.40677966101694918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6.8181818181818177E-2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48</v>
      </c>
      <c r="J152" t="s">
        <v>768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0.39669421487603307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6.8181818181818177E-2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48</v>
      </c>
      <c r="J153" t="s">
        <v>768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0.38709677419354838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76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6.8181818181818177E-2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48</v>
      </c>
      <c r="J154" t="s">
        <v>768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0.38709677419354838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76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6.8181818181818177E-2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48</v>
      </c>
      <c r="J155" t="s">
        <v>768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0.38400000000000001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77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6.8181818181818177E-2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48</v>
      </c>
      <c r="J156" t="s">
        <v>768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0.38095238095238093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78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6.8181818181818177E-2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48</v>
      </c>
      <c r="J157" t="s">
        <v>768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0.37209302325581395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6.8181818181818177E-2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48</v>
      </c>
      <c r="J158" t="s">
        <v>768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0.36641221374045801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6.8181818181818177E-2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48</v>
      </c>
      <c r="J159" t="s">
        <v>768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0.36090225563909772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6.8181818181818177E-2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48</v>
      </c>
      <c r="J160" t="s">
        <v>768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0.35555555555555557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87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6.8181818181818177E-2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48</v>
      </c>
      <c r="J161" t="s">
        <v>768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0.35294117647058826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88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6.8181818181818177E-2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48</v>
      </c>
      <c r="J162" t="s">
        <v>768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0.34782608695652173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6.8181818181818177E-2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48</v>
      </c>
      <c r="J163" t="s">
        <v>768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0.34285714285714286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6.8181818181818177E-2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48</v>
      </c>
      <c r="J164" t="s">
        <v>768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0.33566433566433568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6.8181818181818177E-2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48</v>
      </c>
      <c r="J165" t="s">
        <v>768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0.33103448275862069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97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6.8181818181818177E-2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48</v>
      </c>
      <c r="J166" t="s">
        <v>768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0.33103448275862069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97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6.8181818181818177E-2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48</v>
      </c>
      <c r="J167" t="s">
        <v>768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0.32432432432432434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6.8181818181818177E-2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48</v>
      </c>
      <c r="J168" t="s">
        <v>769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0.32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6.8181818181818177E-2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48</v>
      </c>
      <c r="J169" t="s">
        <v>769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0.31372549019607843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6.8181818181818177E-2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48</v>
      </c>
      <c r="J170" t="s">
        <v>769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0.30967741935483872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107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6.8181818181818177E-2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48</v>
      </c>
      <c r="J171" t="s">
        <v>769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0.30379746835443039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6.8181818181818177E-2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48</v>
      </c>
      <c r="J172" t="s">
        <v>769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0.30188679245283018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6.8181818181818177E-2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48</v>
      </c>
      <c r="J173" t="s">
        <v>769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0.29813664596273293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6.8181818181818177E-2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48</v>
      </c>
      <c r="J174" t="s">
        <v>769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0.29629629629629628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6.8181818181818177E-2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48</v>
      </c>
      <c r="J175" t="s">
        <v>769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0.29447852760736198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6.8181818181818177E-2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48</v>
      </c>
      <c r="J176" t="s">
        <v>769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0.29090909090909089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117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6.8181818181818177E-2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48</v>
      </c>
      <c r="J177" t="s">
        <v>769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0.2857142857142857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6.8181818181818177E-2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48</v>
      </c>
      <c r="J178" t="s">
        <v>769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0.28235294117647058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6.8181818181818177E-2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48</v>
      </c>
      <c r="J179" t="s">
        <v>769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0.2774566473988439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6.8181818181818177E-2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48</v>
      </c>
      <c r="J180" t="s">
        <v>769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0.2742857142857143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127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6.8181818181818177E-2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48</v>
      </c>
      <c r="J181" t="s">
        <v>769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0.2711864406779661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129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6.8181818181818177E-2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48</v>
      </c>
      <c r="J182" t="s">
        <v>769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0.2696629213483146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6.8181818181818177E-2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48</v>
      </c>
      <c r="J183" t="s">
        <v>769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0.26666666666666666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6.8181818181818177E-2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48</v>
      </c>
      <c r="J184" t="s">
        <v>769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0.26519337016574585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6.8181818181818177E-2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48</v>
      </c>
      <c r="J185" t="s">
        <v>769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0.26229508196721313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6.8181818181818177E-2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48</v>
      </c>
      <c r="J186" t="s">
        <v>769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0.25945945945945947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137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6.8181818181818177E-2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48</v>
      </c>
      <c r="J187" t="s">
        <v>769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0.25531914893617019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6.8181818181818177E-2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48</v>
      </c>
      <c r="J188" t="s">
        <v>769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0.25396825396825395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6.8181818181818177E-2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48</v>
      </c>
      <c r="J189" t="s">
        <v>769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0.2513089005235602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6.8181818181818177E-2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48</v>
      </c>
      <c r="J190" t="s">
        <v>769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0.25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6.8181818181818177E-2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48</v>
      </c>
      <c r="J191" t="s">
        <v>769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0.24870466321243523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6.8181818181818177E-2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48</v>
      </c>
      <c r="J192" t="s">
        <v>769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0.24615384615384617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147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6.8181818181818177E-2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48</v>
      </c>
      <c r="J193" t="s">
        <v>769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0.24242424242424243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6.8181818181818177E-2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48</v>
      </c>
      <c r="J194" t="s">
        <v>769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0.24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6.8181818181818177E-2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48</v>
      </c>
      <c r="J195" t="s">
        <v>769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0.23880597014925373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6.8181818181818177E-2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48</v>
      </c>
      <c r="J196" t="s">
        <v>769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0.23645320197044334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6.8181818181818177E-2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48</v>
      </c>
      <c r="J197" t="s">
        <v>769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0.23300970873786409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158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6.8181818181818177E-2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48</v>
      </c>
      <c r="J198" t="s">
        <v>769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0.23300970873786409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158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6.8181818181818177E-2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48</v>
      </c>
      <c r="J199" t="s">
        <v>770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0.23076923076923078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6.8181818181818177E-2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48</v>
      </c>
      <c r="J200" t="s">
        <v>770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0.22857142857142856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6.8181818181818177E-2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48</v>
      </c>
      <c r="J201" t="s">
        <v>770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0.22535211267605634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6.8181818181818177E-2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48</v>
      </c>
      <c r="J202" t="s">
        <v>770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0.22535211267605634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6.8181818181818177E-2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48</v>
      </c>
      <c r="J203" t="s">
        <v>770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0.22325581395348837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167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6.8181818181818177E-2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48</v>
      </c>
      <c r="J204" t="s">
        <v>770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0.22018348623853212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6.8181818181818177E-2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48</v>
      </c>
      <c r="J205" t="s">
        <v>770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0.21917808219178081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6.8181818181818177E-2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48</v>
      </c>
      <c r="J206" t="s">
        <v>770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0.21818181818181817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6.8181818181818177E-2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48</v>
      </c>
      <c r="J207" t="s">
        <v>770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0.21524663677130046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6.8181818181818177E-2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48</v>
      </c>
      <c r="J208" t="s">
        <v>770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0.21333333333333335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177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6.8181818181818177E-2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48</v>
      </c>
      <c r="J209" t="s">
        <v>770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0.21238938053097345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178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6.8181818181818177E-2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48</v>
      </c>
      <c r="J210" t="s">
        <v>770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0.21145374449339208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179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6.8181818181818177E-2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48</v>
      </c>
      <c r="J211" t="s">
        <v>770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0.20779220779220781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6.8181818181818177E-2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48</v>
      </c>
      <c r="J212" t="s">
        <v>770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0.20689655172413793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6.8181818181818177E-2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48</v>
      </c>
      <c r="J213" t="s">
        <v>770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0.20600858369098712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6.8181818181818177E-2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48</v>
      </c>
      <c r="J214" t="s">
        <v>770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0.20425531914893616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187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6.8181818181818177E-2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48</v>
      </c>
      <c r="J215" t="s">
        <v>770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0.20168067226890757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6.8181818181818177E-2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48</v>
      </c>
      <c r="J216" t="s">
        <v>770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0.20083682008368201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6.8181818181818177E-2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48</v>
      </c>
      <c r="J217" t="s">
        <v>770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6.8181818181818177E-2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48</v>
      </c>
      <c r="J218" t="s">
        <v>770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0.19753086419753085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6.8181818181818177E-2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48</v>
      </c>
      <c r="J219" t="s">
        <v>770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0.19591836734693877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197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6.8181818181818177E-2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48</v>
      </c>
      <c r="J220" t="s">
        <v>770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0.1951219512195122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198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6.8181818181818177E-2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48</v>
      </c>
      <c r="J221" t="s">
        <v>770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0.19354838709677419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6.8181818181818177E-2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48</v>
      </c>
      <c r="J222" t="s">
        <v>770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0.19123505976095617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6.8181818181818177E-2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48</v>
      </c>
      <c r="J223" t="s">
        <v>770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0.18972332015810275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6.8181818181818177E-2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48</v>
      </c>
      <c r="J224" t="s">
        <v>770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0.18972332015810275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6.8181818181818177E-2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48</v>
      </c>
      <c r="J225" t="s">
        <v>770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0.1867704280155642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209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6.8181818181818177E-2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48</v>
      </c>
      <c r="J226" t="s">
        <v>770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0.18604651162790697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6.8181818181818177E-2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48</v>
      </c>
      <c r="J227" t="s">
        <v>770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0.18532818532818532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6.8181818181818177E-2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48</v>
      </c>
      <c r="J228" t="s">
        <v>770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0.18320610687022901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6.8181818181818177E-2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48</v>
      </c>
      <c r="J229" t="s">
        <v>771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0.1811320754716981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217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6.8181818181818177E-2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48</v>
      </c>
      <c r="J230" t="s">
        <v>771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0.1797752808988764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219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6.8181818181818177E-2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48</v>
      </c>
      <c r="J231" t="s">
        <v>771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0.17843866171003717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6.8181818181818177E-2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48</v>
      </c>
      <c r="J232" t="s">
        <v>771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0.17712177121771217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6.8181818181818177E-2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48</v>
      </c>
      <c r="J233" t="s">
        <v>771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0.17647058823529413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6.8181818181818177E-2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48</v>
      </c>
      <c r="J234" t="s">
        <v>771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0.17647058823529413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6.8181818181818177E-2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48</v>
      </c>
      <c r="J235" t="s">
        <v>771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0.17582417582417584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6.8181818181818177E-2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48</v>
      </c>
      <c r="J236" t="s">
        <v>771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0.17454545454545456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227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6.8181818181818177E-2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48</v>
      </c>
      <c r="J237" t="s">
        <v>771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0.17328519855595667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229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6.8181818181818177E-2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48</v>
      </c>
      <c r="J238" t="s">
        <v>771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0.17266187050359713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6.8181818181818177E-2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48</v>
      </c>
      <c r="J239" t="s">
        <v>771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0.1708185053380783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6.8181818181818177E-2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48</v>
      </c>
      <c r="J240" t="s">
        <v>771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0.16961130742049471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6.8181818181818177E-2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48</v>
      </c>
      <c r="J241" t="s">
        <v>771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0.16901408450704225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236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6.8181818181818177E-2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48</v>
      </c>
      <c r="J242" t="s">
        <v>771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0.1672473867595819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239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6.8181818181818177E-2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48</v>
      </c>
      <c r="J243" t="s">
        <v>771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0.16494845360824742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6.8181818181818177E-2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48</v>
      </c>
      <c r="J244" t="s">
        <v>771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0.16494845360824742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6.8181818181818177E-2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48</v>
      </c>
      <c r="J245" t="s">
        <v>771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0.16494845360824742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6.8181818181818177E-2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48</v>
      </c>
      <c r="J246" t="s">
        <v>771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0.16382252559726962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6.8181818181818177E-2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48</v>
      </c>
      <c r="J247" t="s">
        <v>771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0.16326530612244897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246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6.8181818181818177E-2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48</v>
      </c>
      <c r="J248" t="s">
        <v>771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0.16271186440677965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247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6.8181818181818177E-2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48</v>
      </c>
      <c r="J249" t="s">
        <v>771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0.16107382550335569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6.8181818181818177E-2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48</v>
      </c>
      <c r="J250" t="s">
        <v>771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0.15946843853820597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6.8181818181818177E-2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48</v>
      </c>
      <c r="J251" t="s">
        <v>771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0.15841584158415842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6.8181818181818177E-2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48</v>
      </c>
      <c r="J252" t="s">
        <v>771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0.15737704918032788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257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6.8181818181818177E-2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48</v>
      </c>
      <c r="J253" t="s">
        <v>771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0.15635179153094461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259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6.8181818181818177E-2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48</v>
      </c>
      <c r="J254" t="s">
        <v>771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0.15584415584415584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6.8181818181818177E-2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48</v>
      </c>
      <c r="J255" t="s">
        <v>771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0.15483870967741936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6.8181818181818177E-2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48</v>
      </c>
      <c r="J256" t="s">
        <v>771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0.15335463258785942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6.8181818181818177E-2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48</v>
      </c>
      <c r="J257" t="s">
        <v>771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0.15189873417721519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268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6.8181818181818177E-2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48</v>
      </c>
      <c r="J258" t="s">
        <v>771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0.15094339622641509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6.8181818181818177E-2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48</v>
      </c>
      <c r="J259" t="s">
        <v>771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0.15047021943573669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6.8181818181818177E-2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48</v>
      </c>
      <c r="J260" t="s">
        <v>772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0.14953271028037382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6.8181818181818177E-2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48</v>
      </c>
      <c r="J261" t="s">
        <v>772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0.14860681114551083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6.8181818181818177E-2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48</v>
      </c>
      <c r="J262" t="s">
        <v>772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0.14769230769230771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277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6.8181818181818177E-2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48</v>
      </c>
      <c r="J263" t="s">
        <v>772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0.14634146341463414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6.8181818181818177E-2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48</v>
      </c>
      <c r="J264" t="s">
        <v>772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0.14501510574018128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6.8181818181818177E-2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48</v>
      </c>
      <c r="J265" t="s">
        <v>772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0.14457831325301204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6.8181818181818177E-2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48</v>
      </c>
      <c r="J266" t="s">
        <v>772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0.14414414414414414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6.8181818181818177E-2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48</v>
      </c>
      <c r="J267" t="s">
        <v>772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0.14243323442136499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289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6.8181818181818177E-2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48</v>
      </c>
      <c r="J268" t="s">
        <v>772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0.1415929203539823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6.8181818181818177E-2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48</v>
      </c>
      <c r="J269" t="s">
        <v>772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0.14117647058823529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6.8181818181818177E-2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48</v>
      </c>
      <c r="J270" t="s">
        <v>772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0.13994169096209913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6.8181818181818177E-2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48</v>
      </c>
      <c r="J271" t="s">
        <v>772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0.13872832369942195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298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6.8181818181818177E-2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48</v>
      </c>
      <c r="J272" t="s">
        <v>772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0.13832853025936601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299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6.8181818181818177E-2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48</v>
      </c>
      <c r="J273" t="s">
        <v>772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0.13753581661891118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6.8181818181818177E-2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48</v>
      </c>
      <c r="J274" t="s">
        <v>772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0.1359773371104816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6.8181818181818177E-2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48</v>
      </c>
      <c r="J275" t="s">
        <v>772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0.13559322033898305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306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6.8181818181818177E-2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48</v>
      </c>
      <c r="J276" t="s">
        <v>772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0.13521126760563379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307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6.8181818181818177E-2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48</v>
      </c>
      <c r="J277" t="s">
        <v>772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0.13407821229050279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6.8181818181818177E-2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48</v>
      </c>
      <c r="J278" t="s">
        <v>772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0.1329639889196676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6.8181818181818177E-2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48</v>
      </c>
      <c r="J279" t="s">
        <v>772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0.13223140495867769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6.8181818181818177E-2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48</v>
      </c>
      <c r="J280" t="s">
        <v>772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0.13150684931506848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317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6.8181818181818177E-2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48</v>
      </c>
      <c r="J281" t="s">
        <v>772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0.13079019073569481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319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6.8181818181818177E-2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48</v>
      </c>
      <c r="J282" t="s">
        <v>772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0.13043478260869565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6.8181818181818177E-2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48</v>
      </c>
      <c r="J283" t="s">
        <v>772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0.12972972972972974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6.8181818181818177E-2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48</v>
      </c>
      <c r="J284" t="s">
        <v>772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0.12868632707774799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6.8181818181818177E-2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48</v>
      </c>
      <c r="J285" t="s">
        <v>772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0.1276595744680851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328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6.8181818181818177E-2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48</v>
      </c>
      <c r="J286" t="s">
        <v>772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0.12698412698412698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6.8181818181818177E-2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48</v>
      </c>
      <c r="J287" t="s">
        <v>772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0.12664907651715041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6.8181818181818177E-2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48</v>
      </c>
      <c r="J288" t="s">
        <v>772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0.12598425196850394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6.8181818181818177E-2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48</v>
      </c>
      <c r="J289" t="s">
        <v>772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0.12532637075718014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6.8181818181818177E-2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48</v>
      </c>
      <c r="J290" t="s">
        <v>773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0.12467532467532468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337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6.8181818181818177E-2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48</v>
      </c>
      <c r="J291" t="s">
        <v>773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0.12371134020618557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6.8181818181818177E-2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48</v>
      </c>
      <c r="J292" t="s">
        <v>773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0.12276214833759591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6.8181818181818177E-2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48</v>
      </c>
      <c r="J293" t="s">
        <v>773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0.12244897959183673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6.8181818181818177E-2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48</v>
      </c>
      <c r="J294" t="s">
        <v>773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0.12213740458015267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6.8181818181818177E-2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48</v>
      </c>
      <c r="J295" t="s">
        <v>773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0.12090680100755667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349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6.8181818181818177E-2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48</v>
      </c>
      <c r="J296" t="s">
        <v>773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0.12030075187969924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6.8181818181818177E-2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48</v>
      </c>
      <c r="J297" t="s">
        <v>773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0.12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6.8181818181818177E-2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48</v>
      </c>
      <c r="J298" t="s">
        <v>773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0.11910669975186104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6.8181818181818177E-2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48</v>
      </c>
      <c r="J299" t="s">
        <v>773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0.11822660098522167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358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6.8181818181818177E-2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48</v>
      </c>
      <c r="J300" t="s">
        <v>773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0.11793611793611794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359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6.8181818181818177E-2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48</v>
      </c>
      <c r="J301" t="s">
        <v>773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0.11735941320293398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6.8181818181818177E-2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48</v>
      </c>
      <c r="J302" t="s">
        <v>773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0.11622276029055691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6.8181818181818177E-2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48</v>
      </c>
      <c r="J303" t="s">
        <v>773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0.11594202898550725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366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6.8181818181818177E-2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48</v>
      </c>
      <c r="J304" t="s">
        <v>773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0.11566265060240964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367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6.8181818181818177E-2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48</v>
      </c>
      <c r="J305" t="s">
        <v>773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0.11483253588516747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6.8181818181818177E-2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48</v>
      </c>
      <c r="J306" t="s">
        <v>773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0.11401425178147269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6.8181818181818177E-2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48</v>
      </c>
      <c r="J307" t="s">
        <v>773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0.11347517730496454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6.8181818181818177E-2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48</v>
      </c>
      <c r="J308" t="s">
        <v>773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0.11294117647058824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377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6.8181818181818177E-2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48</v>
      </c>
      <c r="J309" t="s">
        <v>773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0.11241217798594848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379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6.8181818181818177E-2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48</v>
      </c>
      <c r="J310" t="s">
        <v>773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0.11214953271028037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6.8181818181818177E-2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48</v>
      </c>
      <c r="J311" t="s">
        <v>773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0.11162790697674418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6.8181818181818177E-2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48</v>
      </c>
      <c r="J312" t="s">
        <v>773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0.11085450346420324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6.8181818181818177E-2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48</v>
      </c>
      <c r="J313" t="s">
        <v>773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0.11009174311926606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388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6.8181818181818177E-2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48</v>
      </c>
      <c r="J314" t="s">
        <v>773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0.1095890410958904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6.8181818181818177E-2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48</v>
      </c>
      <c r="J315" t="s">
        <v>773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0.10933940774487472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6.8181818181818177E-2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48</v>
      </c>
      <c r="J316" t="s">
        <v>773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0.10884353741496598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6.8181818181818177E-2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48</v>
      </c>
      <c r="J317" t="s">
        <v>773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0.10884353741496598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6.8181818181818177E-2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48</v>
      </c>
      <c r="J318" t="s">
        <v>773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0.10835214446952596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6.8181818181818177E-2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48</v>
      </c>
      <c r="J319" t="s">
        <v>773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0.10738255033557047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399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6.8181818181818177E-2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48</v>
      </c>
      <c r="J320" t="s">
        <v>773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0.10666666666666667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6.8181818181818177E-2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48</v>
      </c>
      <c r="J321" t="s">
        <v>774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0.10643015521064302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6.8181818181818177E-2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48</v>
      </c>
      <c r="J322" t="s">
        <v>774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0.10619469026548672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6.8181818181818177E-2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48</v>
      </c>
      <c r="J323" t="s">
        <v>774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0.10549450549450549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407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6.8181818181818177E-2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48</v>
      </c>
      <c r="J324" t="s">
        <v>774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0.10503282275711159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409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6.8181818181818177E-2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48</v>
      </c>
      <c r="J325" t="s">
        <v>774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0.10457516339869281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6.8181818181818177E-2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48</v>
      </c>
      <c r="J326" t="s">
        <v>774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0.1038961038961039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6.8181818181818177E-2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48</v>
      </c>
      <c r="J327" t="s">
        <v>774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0.10367170626349892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6.8181818181818177E-2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48</v>
      </c>
      <c r="J328" t="s">
        <v>774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0.10344827586206896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416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6.8181818181818177E-2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48</v>
      </c>
      <c r="J329" t="s">
        <v>774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0.1032258064516129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417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6.8181818181818177E-2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48</v>
      </c>
      <c r="J330" t="s">
        <v>774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0.1023454157782516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6.8181818181818177E-2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48</v>
      </c>
      <c r="J331" t="s">
        <v>774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0.10191082802547771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6.8181818181818177E-2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48</v>
      </c>
      <c r="J332" t="s">
        <v>774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0.10169491525423729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6.8181818181818177E-2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48</v>
      </c>
      <c r="J333" t="s">
        <v>774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0.10126582278481013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426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6.8181818181818177E-2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48</v>
      </c>
      <c r="J334" t="s">
        <v>774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0.10105263157894737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427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6.8181818181818177E-2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48</v>
      </c>
      <c r="J335" t="s">
        <v>774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0.10084033613445378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428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6.8181818181818177E-2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48</v>
      </c>
      <c r="J336" t="s">
        <v>774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0.100418410041841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6.8181818181818177E-2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48</v>
      </c>
      <c r="J337" t="s">
        <v>774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9.9792099792099798E-2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6.8181818181818177E-2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48</v>
      </c>
      <c r="J338" t="s">
        <v>774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9.9378881987577633E-2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6.8181818181818177E-2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48</v>
      </c>
      <c r="J339" t="s">
        <v>774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9.8969072164948449E-2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437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6.8181818181818177E-2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48</v>
      </c>
      <c r="J340" t="s">
        <v>774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9.8765432098765427E-2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438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6.8181818181818177E-2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48</v>
      </c>
      <c r="J341" t="s">
        <v>774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9.856262833675565E-2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439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6.8181818181818177E-2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48</v>
      </c>
      <c r="J342" t="s">
        <v>774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9.815950920245399E-2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6.8181818181818177E-2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48</v>
      </c>
      <c r="J343" t="s">
        <v>774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9.815950920245399E-2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6.8181818181818177E-2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48</v>
      </c>
      <c r="J344" t="s">
        <v>774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9.7959183673469383E-2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6.8181818181818177E-2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48</v>
      </c>
      <c r="J345" t="s">
        <v>774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9.775967413441955E-2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6.8181818181818177E-2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48</v>
      </c>
      <c r="J346" t="s">
        <v>774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9.7363083164300201E-2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6.8181818181818177E-2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48</v>
      </c>
      <c r="J347" t="s">
        <v>774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9.6579476861166996E-2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449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6.8181818181818177E-2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48</v>
      </c>
      <c r="J348" t="s">
        <v>774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9.6192384769539077E-2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6.8181818181818177E-2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48</v>
      </c>
      <c r="J349" t="s">
        <v>774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9.6000000000000002E-2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6.8181818181818177E-2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48</v>
      </c>
      <c r="J350" t="s">
        <v>774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9.6000000000000002E-2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6.8181818181818177E-2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48</v>
      </c>
      <c r="J351" t="s">
        <v>774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9.580838323353294E-2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6.8181818181818177E-2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48</v>
      </c>
      <c r="J352" t="s">
        <v>763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9.5427435387673953E-2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6.8181818181818177E-2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48</v>
      </c>
      <c r="J353" t="s">
        <v>763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9.5049504950495051E-2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457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6.8181818181818177E-2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48</v>
      </c>
      <c r="J354" t="s">
        <v>763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9.4488188976377951E-2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6.8181818181818177E-2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48</v>
      </c>
      <c r="J355" t="s">
        <v>763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9.393346379647749E-2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6.8181818181818177E-2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48</v>
      </c>
      <c r="J356" t="s">
        <v>763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9.375E-2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6.8181818181818177E-2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48</v>
      </c>
      <c r="J357" t="s">
        <v>763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9.3567251461988299E-2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6.8181818181818177E-2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48</v>
      </c>
      <c r="J358" t="s">
        <v>763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9.2843326885880081E-2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469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6.8181818181818177E-2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48</v>
      </c>
      <c r="J359" t="s">
        <v>763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9.2485549132947972E-2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6.8181818181818177E-2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48</v>
      </c>
      <c r="J360" t="s">
        <v>763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9.2307692307692313E-2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6.8181818181818177E-2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48</v>
      </c>
      <c r="J361" t="s">
        <v>763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9.1778202676864248E-2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6.8181818181818177E-2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48</v>
      </c>
      <c r="J362" t="s">
        <v>763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9.125475285171103E-2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478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6.8181818181818177E-2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48</v>
      </c>
      <c r="J363" t="s">
        <v>763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9.1081593927893736E-2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479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6.8181818181818177E-2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48</v>
      </c>
      <c r="J364" t="s">
        <v>763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9.0737240075614373E-2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6.8181818181818177E-2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48</v>
      </c>
      <c r="J365" t="s">
        <v>763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9.0056285178236398E-2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6.8181818181818177E-2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48</v>
      </c>
      <c r="J366" t="s">
        <v>763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8.98876404494382E-2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486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6.8181818181818177E-2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48</v>
      </c>
      <c r="J367" t="s">
        <v>763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8.9719626168224292E-2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487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6.8181818181818177E-2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48</v>
      </c>
      <c r="J368" t="s">
        <v>763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8.9219330855018583E-2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6.8181818181818177E-2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48</v>
      </c>
      <c r="J369" t="s">
        <v>763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8.8724584103512014E-2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6.8181818181818177E-2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48</v>
      </c>
      <c r="J370" t="s">
        <v>763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8.8397790055248615E-2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6.8181818181818177E-2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48</v>
      </c>
      <c r="J371" t="s">
        <v>763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8.8073394495412849E-2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497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6.8181818181818177E-2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48</v>
      </c>
      <c r="J372" t="s">
        <v>763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8.7751371115173671E-2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499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6.8181818181818177E-2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48</v>
      </c>
      <c r="J373" t="s">
        <v>763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8.7591240875912413E-2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6.8181818181818177E-2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48</v>
      </c>
      <c r="J374" t="s">
        <v>763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8.727272727272728E-2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6.8181818181818177E-2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48</v>
      </c>
      <c r="J375" t="s">
        <v>763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8.6799276672694395E-2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6.8181818181818177E-2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48</v>
      </c>
      <c r="J376" t="s">
        <v>763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8.6330935251798566E-2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508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6.8181818181818177E-2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48</v>
      </c>
      <c r="J377" t="s">
        <v>763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8.6021505376344093E-2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6.8181818181818177E-2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48</v>
      </c>
      <c r="J378" t="s">
        <v>763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8.5867620751341675E-2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6.8181818181818177E-2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48</v>
      </c>
      <c r="J379" t="s">
        <v>763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8.5561497326203204E-2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6.8181818181818177E-2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48</v>
      </c>
      <c r="J380" t="s">
        <v>764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8.5257548845470696E-2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6.8181818181818177E-2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48</v>
      </c>
      <c r="J381" t="s">
        <v>764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8.4955752212389379E-2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517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6.8181818181818177E-2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48</v>
      </c>
      <c r="J382" t="s">
        <v>764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8.4507042253521125E-2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6.8181818181818177E-2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48</v>
      </c>
      <c r="J383" t="s">
        <v>764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8.4063047285464099E-2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6.8181818181818177E-2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48</v>
      </c>
      <c r="J384" t="s">
        <v>764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8.3916083916083919E-2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6.8181818181818177E-2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48</v>
      </c>
      <c r="J385" t="s">
        <v>764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8.3769633507853408E-2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6.8181818181818177E-2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48</v>
      </c>
      <c r="J386" t="s">
        <v>764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8.3188908145580595E-2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529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6.8181818181818177E-2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48</v>
      </c>
      <c r="J387" t="s">
        <v>764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8.2901554404145081E-2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6.8181818181818177E-2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48</v>
      </c>
      <c r="J388" t="s">
        <v>764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8.2758620689655171E-2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6.8181818181818177E-2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48</v>
      </c>
      <c r="J389" t="s">
        <v>764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8.2332761578044603E-2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6.8181818181818177E-2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48</v>
      </c>
      <c r="J390" t="s">
        <v>764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8.191126279863481E-2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538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6.8181818181818177E-2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48</v>
      </c>
      <c r="J391" t="s">
        <v>764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8.1771720613287899E-2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539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6.8181818181818177E-2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48</v>
      </c>
      <c r="J392" t="s">
        <v>764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8.1494057724957561E-2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6.8181818181818177E-2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48</v>
      </c>
      <c r="J393" t="s">
        <v>764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8.0944350758853284E-2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6.8181818181818177E-2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48</v>
      </c>
      <c r="J394" t="s">
        <v>764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8.0808080808080815E-2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546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6.8181818181818177E-2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48</v>
      </c>
      <c r="J395" t="s">
        <v>764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8.067226890756303E-2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547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6.8181818181818177E-2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48</v>
      </c>
      <c r="J396" t="s">
        <v>764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8.0267558528428096E-2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6.8181818181818177E-2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48</v>
      </c>
      <c r="J397" t="s">
        <v>764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7.9866888519134774E-2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6.8181818181818177E-2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48</v>
      </c>
      <c r="J398" t="s">
        <v>764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7.9601990049751242E-2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6.8181818181818177E-2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48</v>
      </c>
      <c r="J399" t="s">
        <v>764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7.9338842975206617E-2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557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6.8181818181818177E-2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48</v>
      </c>
      <c r="J400" t="s">
        <v>764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7.907742998352553E-2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559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6.8181818181818177E-2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48</v>
      </c>
      <c r="J401" t="s">
        <v>764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7.8947368421052627E-2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6.8181818181818177E-2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48</v>
      </c>
      <c r="J402" t="s">
        <v>764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7.8688524590163941E-2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6.8181818181818177E-2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48</v>
      </c>
      <c r="J403" t="s">
        <v>764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7.8303425774877644E-2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6.8181818181818177E-2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48</v>
      </c>
      <c r="J404" t="s">
        <v>764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7.792207792207792E-2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568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6.8181818181818177E-2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48</v>
      </c>
      <c r="J405" t="s">
        <v>764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7.7669902912621352E-2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6.8181818181818177E-2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48</v>
      </c>
      <c r="J406" t="s">
        <v>764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7.7544426494345717E-2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6.8181818181818177E-2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48</v>
      </c>
      <c r="J407" t="s">
        <v>764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7.7294685990338161E-2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6.8181818181818177E-2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48</v>
      </c>
      <c r="J408" t="s">
        <v>764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7.7046548956661312E-2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6.8181818181818177E-2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48</v>
      </c>
      <c r="J409" t="s">
        <v>764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7.6799999999999993E-2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577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6.8181818181818177E-2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48</v>
      </c>
      <c r="J410" t="s">
        <v>764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7.6433121019108277E-2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6.8181818181818177E-2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48</v>
      </c>
      <c r="J411" t="s">
        <v>765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7.6069730586370843E-2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6.8181818181818177E-2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48</v>
      </c>
      <c r="J412" t="s">
        <v>765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7.5949367088607597E-2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6.8181818181818177E-2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48</v>
      </c>
      <c r="J413" t="s">
        <v>765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7.582938388625593E-2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6.8181818181818177E-2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48</v>
      </c>
      <c r="J414" t="s">
        <v>765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7.5353218210361061E-2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589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6.8181818181818177E-2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48</v>
      </c>
      <c r="J415" t="s">
        <v>765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7.5117370892018781E-2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6.8181818181818177E-2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48</v>
      </c>
      <c r="J416" t="s">
        <v>765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7.4999999999999997E-2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6.8181818181818177E-2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48</v>
      </c>
      <c r="J417" t="s">
        <v>765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7.4650077760497674E-2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6.8181818181818177E-2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48</v>
      </c>
      <c r="J418" t="s">
        <v>765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7.4303405572755415E-2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598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6.8181818181818177E-2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48</v>
      </c>
      <c r="J419" t="s">
        <v>765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7.4188562596599686E-2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599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6.8181818181818177E-2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48</v>
      </c>
      <c r="J420" t="s">
        <v>765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7.3959938366718034E-2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6.8181818181818177E-2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48</v>
      </c>
      <c r="J421" t="s">
        <v>765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7.3506891271056668E-2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6.8181818181818177E-2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48</v>
      </c>
      <c r="J422" t="s">
        <v>765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7.3394495412844041E-2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606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6.8181818181818177E-2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48</v>
      </c>
      <c r="J423" t="s">
        <v>765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7.3282442748091606E-2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607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6.8181818181818177E-2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48</v>
      </c>
      <c r="J424" t="s">
        <v>765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7.29483282674772E-2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6.8181818181818177E-2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48</v>
      </c>
      <c r="J425" t="s">
        <v>765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7.2617246596066568E-2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6.8181818181818177E-2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48</v>
      </c>
      <c r="J426" t="s">
        <v>765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7.2398190045248875E-2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6.8181818181818177E-2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48</v>
      </c>
      <c r="J427" t="s">
        <v>765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7.2180451127819553E-2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617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6.8181818181818177E-2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48</v>
      </c>
      <c r="J428" t="s">
        <v>765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7.1964017991004492E-2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619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6.8181818181818177E-2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48</v>
      </c>
      <c r="J429" t="s">
        <v>765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7.1856287425149698E-2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6.8181818181818177E-2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48</v>
      </c>
      <c r="J430" t="s">
        <v>765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7.1641791044776124E-2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6.8181818181818177E-2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48</v>
      </c>
      <c r="J431" t="s">
        <v>765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7.1322436849925702E-2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6.8181818181818177E-2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48</v>
      </c>
      <c r="J432" t="s">
        <v>765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7.1005917159763315E-2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628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6.8181818181818177E-2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48</v>
      </c>
      <c r="J433" t="s">
        <v>765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7.0796460176991149E-2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6.8181818181818177E-2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48</v>
      </c>
      <c r="J434" t="s">
        <v>765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7.0692194403534608E-2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6.8181818181818177E-2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48</v>
      </c>
      <c r="J435" t="s">
        <v>765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7.0484581497797363E-2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6.8181818181818177E-2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48</v>
      </c>
      <c r="J436" t="s">
        <v>765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7.0278184480234263E-2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6.8181818181818177E-2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48</v>
      </c>
      <c r="J437" t="s">
        <v>765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7.0072992700729933E-2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637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6.8181818181818177E-2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48</v>
      </c>
      <c r="J438" t="s">
        <v>765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6.9767441860465115E-2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6.8181818181818177E-2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48</v>
      </c>
      <c r="J439" t="s">
        <v>765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6.9464544138929094E-2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6.8181818181818177E-2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48</v>
      </c>
      <c r="J440" t="s">
        <v>765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6.9364161849710976E-2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6.8181818181818177E-2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48</v>
      </c>
      <c r="J441" t="s">
        <v>766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6.9264069264069264E-2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6.8181818181818177E-2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48</v>
      </c>
      <c r="J442" t="s">
        <v>766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6.8965517241379309E-2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648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6.8181818181818177E-2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48</v>
      </c>
      <c r="J443" t="s">
        <v>766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6.8965517241379309E-2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648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6.8181818181818177E-2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48</v>
      </c>
      <c r="J444" t="s">
        <v>766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6.8965517241379309E-2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648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6.8181818181818177E-2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48</v>
      </c>
      <c r="J445" t="s">
        <v>766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6.8767908309455589E-2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6.8181818181818177E-2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48</v>
      </c>
      <c r="J446" t="s">
        <v>766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6.8669527896995708E-2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6.8181818181818177E-2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48</v>
      </c>
      <c r="J447" t="s">
        <v>766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6.8571428571428575E-2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6.8181818181818177E-2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48</v>
      </c>
      <c r="J448" t="s">
        <v>766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6.8376068376068383E-2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6.8181818181818177E-2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48</v>
      </c>
      <c r="J449" t="s">
        <v>766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6.8181818181818177E-2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656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6.8181818181818177E-2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48</v>
      </c>
      <c r="J450" t="s">
        <v>766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6.8181818181818177E-2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656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6.8181818181818177E-2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48</v>
      </c>
      <c r="J451" t="s">
        <v>766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6.8181818181818177E-2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656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6.8181818181818177E-2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48</v>
      </c>
      <c r="J452" t="s">
        <v>766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6.8181818181818177E-2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656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6.8181818181818177E-2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48</v>
      </c>
      <c r="J453" t="s">
        <v>766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6.8181818181818177E-2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656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6.8181818181818177E-2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48</v>
      </c>
      <c r="J454" t="s">
        <v>766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6.8181818181818177E-2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656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6.8181818181818177E-2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48</v>
      </c>
      <c r="J455" t="s">
        <v>766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6.8181818181818177E-2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656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6.8181818181818177E-2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48</v>
      </c>
      <c r="J456" t="s">
        <v>766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6.8181818181818177E-2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656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6.8181818181818177E-2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48</v>
      </c>
      <c r="J457" t="s">
        <v>766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6.8181818181818177E-2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656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6.8181818181818177E-2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48</v>
      </c>
      <c r="J458" t="s">
        <v>766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6.8181818181818177E-2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656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6.8181818181818177E-2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48</v>
      </c>
      <c r="J459" t="s">
        <v>766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6.8181818181818177E-2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656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6.8181818181818177E-2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48</v>
      </c>
      <c r="J460" t="s">
        <v>766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6.8181818181818177E-2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656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6.8181818181818177E-2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48</v>
      </c>
      <c r="J461" t="s">
        <v>766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6.8181818181818177E-2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656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6.8181818181818177E-2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48</v>
      </c>
      <c r="J462" t="s">
        <v>766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6.8181818181818177E-2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656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6.8181818181818177E-2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48</v>
      </c>
      <c r="J463" t="s">
        <v>766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6.8181818181818177E-2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656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6.8181818181818177E-2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48</v>
      </c>
      <c r="J464" t="s">
        <v>766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6.8181818181818177E-2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656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6.8181818181818177E-2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48</v>
      </c>
      <c r="J465" t="s">
        <v>766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6.8181818181818177E-2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656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6.8181818181818177E-2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48</v>
      </c>
      <c r="J466" t="s">
        <v>766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6.8181818181818177E-2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656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6.8181818181818177E-2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48</v>
      </c>
      <c r="J467" t="s">
        <v>766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6.8181818181818177E-2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656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6.8181818181818177E-2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48</v>
      </c>
      <c r="J468" t="s">
        <v>766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6.8181818181818177E-2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656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6.8181818181818177E-2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48</v>
      </c>
      <c r="J469" t="s">
        <v>766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6.8181818181818177E-2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656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6.8181818181818177E-2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48</v>
      </c>
      <c r="J470" t="s">
        <v>766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6.8181818181818177E-2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656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6.8181818181818177E-2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48</v>
      </c>
      <c r="J471" t="s">
        <v>766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6.8181818181818177E-2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656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6.8181818181818177E-2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775</v>
      </c>
      <c r="B1" s="62" t="s">
        <v>776</v>
      </c>
      <c r="C1" s="62" t="s">
        <v>777</v>
      </c>
      <c r="D1" s="62" t="s">
        <v>778</v>
      </c>
      <c r="E1" s="62" t="s">
        <v>779</v>
      </c>
      <c r="F1" s="62" t="s">
        <v>780</v>
      </c>
      <c r="G1" s="62" t="s">
        <v>781</v>
      </c>
      <c r="H1" s="62" t="s">
        <v>782</v>
      </c>
      <c r="I1" s="62" t="s">
        <v>783</v>
      </c>
      <c r="J1" s="62" t="s">
        <v>1601</v>
      </c>
      <c r="K1" s="62" t="s">
        <v>784</v>
      </c>
      <c r="L1" s="63" t="s">
        <v>1611</v>
      </c>
      <c r="M1" s="63" t="s">
        <v>240</v>
      </c>
      <c r="N1" s="63" t="s">
        <v>124</v>
      </c>
      <c r="O1" s="63" t="s">
        <v>1612</v>
      </c>
      <c r="P1" s="63" t="s">
        <v>1613</v>
      </c>
      <c r="Q1" s="63" t="s">
        <v>1614</v>
      </c>
      <c r="R1" s="63" t="s">
        <v>1615</v>
      </c>
      <c r="S1" s="63" t="s">
        <v>1616</v>
      </c>
      <c r="T1" s="63" t="s">
        <v>1617</v>
      </c>
      <c r="U1" s="63" t="s">
        <v>1618</v>
      </c>
      <c r="V1" s="63" t="s">
        <v>1619</v>
      </c>
      <c r="W1" s="63" t="s">
        <v>1620</v>
      </c>
      <c r="X1" s="63" t="s">
        <v>562</v>
      </c>
      <c r="Y1" s="63" t="s">
        <v>578</v>
      </c>
      <c r="Z1" s="63" t="s">
        <v>1621</v>
      </c>
      <c r="AA1" s="63" t="s">
        <v>1622</v>
      </c>
      <c r="AB1" s="63" t="s">
        <v>1623</v>
      </c>
      <c r="AC1" s="63" t="s">
        <v>1624</v>
      </c>
      <c r="AD1" s="63" t="s">
        <v>1625</v>
      </c>
      <c r="AE1" s="63" t="s">
        <v>1626</v>
      </c>
      <c r="AF1" s="63" t="s">
        <v>392</v>
      </c>
      <c r="AG1" s="63" t="s">
        <v>1627</v>
      </c>
      <c r="AH1" s="63" t="s">
        <v>1628</v>
      </c>
      <c r="AI1" s="63" t="s">
        <v>1629</v>
      </c>
      <c r="AJ1" s="63" t="s">
        <v>1630</v>
      </c>
      <c r="AK1" s="63" t="s">
        <v>1631</v>
      </c>
      <c r="AL1" s="63" t="s">
        <v>563</v>
      </c>
      <c r="AM1" s="63" t="s">
        <v>1632</v>
      </c>
      <c r="AN1" s="63" t="s">
        <v>1633</v>
      </c>
      <c r="AO1" s="63" t="s">
        <v>1634</v>
      </c>
      <c r="AP1" s="63" t="s">
        <v>1635</v>
      </c>
      <c r="AQ1" s="63" t="s">
        <v>1636</v>
      </c>
      <c r="AR1" s="63" t="s">
        <v>1637</v>
      </c>
      <c r="AS1" s="63" t="s">
        <v>1638</v>
      </c>
      <c r="AT1" s="63" t="s">
        <v>472</v>
      </c>
      <c r="AU1" s="63" t="s">
        <v>1639</v>
      </c>
      <c r="AV1" s="63" t="s">
        <v>1640</v>
      </c>
      <c r="AW1" s="63" t="s">
        <v>1641</v>
      </c>
      <c r="AX1" s="63" t="s">
        <v>1642</v>
      </c>
      <c r="AY1" s="63" t="s">
        <v>1643</v>
      </c>
      <c r="AZ1" s="63" t="s">
        <v>1644</v>
      </c>
      <c r="BA1" s="63" t="s">
        <v>1645</v>
      </c>
      <c r="BB1" s="63" t="s">
        <v>1646</v>
      </c>
      <c r="BC1" s="63" t="s">
        <v>564</v>
      </c>
      <c r="BD1" s="62" t="s">
        <v>1647</v>
      </c>
      <c r="BE1" s="65" t="s">
        <v>1675</v>
      </c>
      <c r="BF1" s="62" t="s">
        <v>1513</v>
      </c>
      <c r="BG1" s="64" t="s">
        <v>1526</v>
      </c>
      <c r="BH1" s="62" t="s">
        <v>1527</v>
      </c>
      <c r="BI1" s="62" t="s">
        <v>1531</v>
      </c>
    </row>
    <row r="2" spans="1:61" x14ac:dyDescent="0.25">
      <c r="A2" t="s">
        <v>785</v>
      </c>
      <c r="B2" t="s">
        <v>114</v>
      </c>
      <c r="C2">
        <v>2282600001</v>
      </c>
      <c r="D2" t="s">
        <v>786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348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785</v>
      </c>
      <c r="B3" t="s">
        <v>150</v>
      </c>
      <c r="C3">
        <v>2302600002</v>
      </c>
      <c r="D3" t="s">
        <v>787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348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785</v>
      </c>
      <c r="B4" t="s">
        <v>75</v>
      </c>
      <c r="C4">
        <v>2302600003</v>
      </c>
      <c r="D4" t="s">
        <v>787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348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785</v>
      </c>
      <c r="B5" t="s">
        <v>123</v>
      </c>
      <c r="C5">
        <v>2282600004</v>
      </c>
      <c r="D5" t="s">
        <v>786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348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785</v>
      </c>
      <c r="B6" t="s">
        <v>198</v>
      </c>
      <c r="C6">
        <v>2282600005</v>
      </c>
      <c r="D6" t="s">
        <v>786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348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785</v>
      </c>
      <c r="B7" t="s">
        <v>200</v>
      </c>
      <c r="C7">
        <v>2302600006</v>
      </c>
      <c r="D7" t="s">
        <v>787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348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785</v>
      </c>
      <c r="B8" t="s">
        <v>788</v>
      </c>
      <c r="C8">
        <v>2302600007</v>
      </c>
      <c r="D8" t="s">
        <v>787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348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785</v>
      </c>
      <c r="B9" t="s">
        <v>789</v>
      </c>
      <c r="C9">
        <v>2282600008</v>
      </c>
      <c r="D9" t="s">
        <v>786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348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785</v>
      </c>
      <c r="B10" t="s">
        <v>176</v>
      </c>
      <c r="C10">
        <v>2282600009</v>
      </c>
      <c r="D10" t="s">
        <v>786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348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785</v>
      </c>
      <c r="B11" t="s">
        <v>790</v>
      </c>
      <c r="C11">
        <v>2302600010</v>
      </c>
      <c r="D11" t="s">
        <v>787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348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785</v>
      </c>
      <c r="B12" t="s">
        <v>224</v>
      </c>
      <c r="C12">
        <v>2302600011</v>
      </c>
      <c r="D12" t="s">
        <v>787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348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785</v>
      </c>
      <c r="B13" t="s">
        <v>227</v>
      </c>
      <c r="C13">
        <v>2282600012</v>
      </c>
      <c r="D13" t="s">
        <v>786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348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785</v>
      </c>
      <c r="B14" t="s">
        <v>791</v>
      </c>
      <c r="C14">
        <v>2282600013</v>
      </c>
      <c r="D14" t="s">
        <v>786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348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785</v>
      </c>
      <c r="B15" t="s">
        <v>792</v>
      </c>
      <c r="C15">
        <v>2302600014</v>
      </c>
      <c r="D15" t="s">
        <v>787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348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785</v>
      </c>
      <c r="B16" t="s">
        <v>793</v>
      </c>
      <c r="C16">
        <v>2302600015</v>
      </c>
      <c r="D16" t="s">
        <v>787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348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785</v>
      </c>
      <c r="B17" t="s">
        <v>794</v>
      </c>
      <c r="C17">
        <v>2282600016</v>
      </c>
      <c r="D17" t="s">
        <v>786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348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785</v>
      </c>
      <c r="B18" t="s">
        <v>795</v>
      </c>
      <c r="C18">
        <v>2282600017</v>
      </c>
      <c r="D18" t="s">
        <v>786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348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785</v>
      </c>
      <c r="B19" t="s">
        <v>796</v>
      </c>
      <c r="C19">
        <v>2302600018</v>
      </c>
      <c r="D19" t="s">
        <v>787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348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785</v>
      </c>
      <c r="B20" t="s">
        <v>797</v>
      </c>
      <c r="C20">
        <v>2302600019</v>
      </c>
      <c r="D20" t="s">
        <v>787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348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785</v>
      </c>
      <c r="B21" t="s">
        <v>798</v>
      </c>
      <c r="C21">
        <v>2282600020</v>
      </c>
      <c r="D21" t="s">
        <v>786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348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785</v>
      </c>
      <c r="B22" t="s">
        <v>799</v>
      </c>
      <c r="C22">
        <v>2282600021</v>
      </c>
      <c r="D22" t="s">
        <v>786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348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785</v>
      </c>
      <c r="B23" t="s">
        <v>800</v>
      </c>
      <c r="C23">
        <v>2302600022</v>
      </c>
      <c r="D23" t="s">
        <v>787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348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785</v>
      </c>
      <c r="B24" t="s">
        <v>801</v>
      </c>
      <c r="C24">
        <v>2302600023</v>
      </c>
      <c r="D24" t="s">
        <v>787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348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785</v>
      </c>
      <c r="B25" t="s">
        <v>220</v>
      </c>
      <c r="C25">
        <v>2282600024</v>
      </c>
      <c r="D25" t="s">
        <v>786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348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785</v>
      </c>
      <c r="B26" t="s">
        <v>802</v>
      </c>
      <c r="C26">
        <v>2282600025</v>
      </c>
      <c r="D26" t="s">
        <v>786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348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785</v>
      </c>
      <c r="B27" t="s">
        <v>803</v>
      </c>
      <c r="C27">
        <v>2302600026</v>
      </c>
      <c r="D27" t="s">
        <v>787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348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785</v>
      </c>
      <c r="B28" t="s">
        <v>804</v>
      </c>
      <c r="C28">
        <v>2302600027</v>
      </c>
      <c r="D28" t="s">
        <v>787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348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785</v>
      </c>
      <c r="B29" t="s">
        <v>805</v>
      </c>
      <c r="C29">
        <v>2282600028</v>
      </c>
      <c r="D29" t="s">
        <v>786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348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785</v>
      </c>
      <c r="B30" t="s">
        <v>806</v>
      </c>
      <c r="C30">
        <v>2282600029</v>
      </c>
      <c r="D30" t="s">
        <v>786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348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785</v>
      </c>
      <c r="B31" t="s">
        <v>807</v>
      </c>
      <c r="C31">
        <v>2302600030</v>
      </c>
      <c r="D31" t="s">
        <v>787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348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785</v>
      </c>
      <c r="B32" t="s">
        <v>808</v>
      </c>
      <c r="C32">
        <v>2302600031</v>
      </c>
      <c r="D32" t="s">
        <v>787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348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785</v>
      </c>
      <c r="B33" t="s">
        <v>809</v>
      </c>
      <c r="C33">
        <v>2282600032</v>
      </c>
      <c r="D33" t="s">
        <v>786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348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810</v>
      </c>
      <c r="B34" t="s">
        <v>811</v>
      </c>
      <c r="C34">
        <v>2282600033</v>
      </c>
      <c r="D34" t="s">
        <v>786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348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810</v>
      </c>
      <c r="B35" t="s">
        <v>812</v>
      </c>
      <c r="C35">
        <v>2302600034</v>
      </c>
      <c r="D35" t="s">
        <v>787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348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810</v>
      </c>
      <c r="B36" t="s">
        <v>813</v>
      </c>
      <c r="C36">
        <v>2302600035</v>
      </c>
      <c r="D36" t="s">
        <v>787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348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810</v>
      </c>
      <c r="B37" t="s">
        <v>814</v>
      </c>
      <c r="C37">
        <v>2282600036</v>
      </c>
      <c r="D37" t="s">
        <v>786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348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810</v>
      </c>
      <c r="B38" t="s">
        <v>815</v>
      </c>
      <c r="C38">
        <v>2282600037</v>
      </c>
      <c r="D38" t="s">
        <v>786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348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810</v>
      </c>
      <c r="B39" t="s">
        <v>816</v>
      </c>
      <c r="C39">
        <v>2302600038</v>
      </c>
      <c r="D39" t="s">
        <v>787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348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x14ac:dyDescent="0.25">
      <c r="A40" t="s">
        <v>810</v>
      </c>
      <c r="B40" t="s">
        <v>817</v>
      </c>
      <c r="C40">
        <v>2302600039</v>
      </c>
      <c r="D40" t="s">
        <v>787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46161</v>
      </c>
      <c r="J40" t="s">
        <v>348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1" spans="1:61" x14ac:dyDescent="0.25">
      <c r="A41" t="s">
        <v>810</v>
      </c>
      <c r="B41" t="s">
        <v>818</v>
      </c>
      <c r="C41">
        <v>2282600040</v>
      </c>
      <c r="D41" t="s">
        <v>786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348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810</v>
      </c>
      <c r="B42" t="s">
        <v>819</v>
      </c>
      <c r="C42">
        <v>2282600041</v>
      </c>
      <c r="D42" t="s">
        <v>786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348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810</v>
      </c>
      <c r="B43" t="s">
        <v>820</v>
      </c>
      <c r="C43">
        <v>2302600042</v>
      </c>
      <c r="D43" t="s">
        <v>787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348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x14ac:dyDescent="0.25">
      <c r="A44" t="s">
        <v>810</v>
      </c>
      <c r="B44" t="s">
        <v>821</v>
      </c>
      <c r="C44">
        <v>2302600043</v>
      </c>
      <c r="D44" t="s">
        <v>787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46164</v>
      </c>
      <c r="J44" t="s">
        <v>348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5" spans="1:61" x14ac:dyDescent="0.25">
      <c r="A45" t="s">
        <v>810</v>
      </c>
      <c r="B45" t="s">
        <v>822</v>
      </c>
      <c r="C45">
        <v>2282600044</v>
      </c>
      <c r="D45" t="s">
        <v>786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348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810</v>
      </c>
      <c r="B46" t="s">
        <v>823</v>
      </c>
      <c r="C46">
        <v>2282600045</v>
      </c>
      <c r="D46" t="s">
        <v>786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348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x14ac:dyDescent="0.25">
      <c r="A47" t="s">
        <v>810</v>
      </c>
      <c r="B47" t="s">
        <v>824</v>
      </c>
      <c r="C47">
        <v>2302600046</v>
      </c>
      <c r="D47" t="s">
        <v>787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46167</v>
      </c>
      <c r="J47" t="s">
        <v>348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8" spans="1:61" hidden="1" x14ac:dyDescent="0.25">
      <c r="A48" t="s">
        <v>810</v>
      </c>
      <c r="B48" t="s">
        <v>825</v>
      </c>
      <c r="C48">
        <v>2302600047</v>
      </c>
      <c r="D48" t="s">
        <v>787</v>
      </c>
      <c r="E48" s="4">
        <v>0.98499999999999988</v>
      </c>
      <c r="F48" s="1">
        <v>46127</v>
      </c>
      <c r="G48" s="1">
        <v>46127</v>
      </c>
      <c r="H48" s="1">
        <v>46195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0.35499999999999982</v>
      </c>
      <c r="AI48" s="7">
        <v>0.95945945945945899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810</v>
      </c>
      <c r="B49" t="s">
        <v>826</v>
      </c>
      <c r="C49">
        <v>2282600048</v>
      </c>
      <c r="D49" t="s">
        <v>786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46168</v>
      </c>
      <c r="J49" t="s">
        <v>348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0" spans="1:61" x14ac:dyDescent="0.25">
      <c r="A50" t="s">
        <v>810</v>
      </c>
      <c r="B50" t="s">
        <v>827</v>
      </c>
      <c r="C50">
        <v>2282600049</v>
      </c>
      <c r="D50" t="s">
        <v>786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348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810</v>
      </c>
      <c r="B51" t="s">
        <v>828</v>
      </c>
      <c r="C51">
        <v>2302600050</v>
      </c>
      <c r="D51" t="s">
        <v>787</v>
      </c>
      <c r="E51" s="4">
        <v>0.98499999999999988</v>
      </c>
      <c r="F51" s="1">
        <v>46136</v>
      </c>
      <c r="G51" s="1">
        <v>46136</v>
      </c>
      <c r="H51" s="1">
        <v>46195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0.35499999999999982</v>
      </c>
      <c r="AI51" s="7">
        <v>0.95945945945945899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810</v>
      </c>
      <c r="B52" t="s">
        <v>829</v>
      </c>
      <c r="C52">
        <v>2302600051</v>
      </c>
      <c r="D52" t="s">
        <v>787</v>
      </c>
      <c r="E52" s="4">
        <v>0.95499999999999985</v>
      </c>
      <c r="F52" s="1">
        <v>46140</v>
      </c>
      <c r="G52" s="1">
        <v>46140</v>
      </c>
      <c r="H52" s="1">
        <v>46195</v>
      </c>
      <c r="I52" s="1">
        <v>46170</v>
      </c>
      <c r="J52">
        <v>0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0.33499999999999985</v>
      </c>
      <c r="AI52" s="7">
        <v>0.90540540540540515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810</v>
      </c>
      <c r="B53" t="s">
        <v>830</v>
      </c>
      <c r="C53">
        <v>2282600052</v>
      </c>
      <c r="D53" t="s">
        <v>786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7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810</v>
      </c>
      <c r="B54" t="s">
        <v>831</v>
      </c>
      <c r="C54">
        <v>2282600053</v>
      </c>
      <c r="D54" t="s">
        <v>786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7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810</v>
      </c>
      <c r="B55" t="s">
        <v>832</v>
      </c>
      <c r="C55">
        <v>2302600054</v>
      </c>
      <c r="D55" t="s">
        <v>787</v>
      </c>
      <c r="E55" s="4">
        <v>0.8899999999999999</v>
      </c>
      <c r="F55" s="1">
        <v>46141</v>
      </c>
      <c r="G55" s="1">
        <v>46141</v>
      </c>
      <c r="H55" s="1">
        <v>46195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810</v>
      </c>
      <c r="B56" t="s">
        <v>833</v>
      </c>
      <c r="C56">
        <v>2302600055</v>
      </c>
      <c r="D56" t="s">
        <v>787</v>
      </c>
      <c r="E56" s="4">
        <v>0.81</v>
      </c>
      <c r="F56" s="1">
        <v>46136</v>
      </c>
      <c r="G56" s="1">
        <v>46136</v>
      </c>
      <c r="H56" s="1">
        <v>46195</v>
      </c>
      <c r="I56" s="1">
        <v>46174</v>
      </c>
      <c r="J56">
        <v>0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0.26999999999999991</v>
      </c>
      <c r="AI56" s="7">
        <v>0.72972972972972949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810</v>
      </c>
      <c r="B57" t="s">
        <v>834</v>
      </c>
      <c r="C57">
        <v>2282600056</v>
      </c>
      <c r="D57" t="s">
        <v>786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33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810</v>
      </c>
      <c r="B58" t="s">
        <v>835</v>
      </c>
      <c r="C58">
        <v>2282600057</v>
      </c>
      <c r="D58" t="s">
        <v>786</v>
      </c>
      <c r="E58" s="4">
        <v>0.97499999999999987</v>
      </c>
      <c r="F58" s="1">
        <v>46146</v>
      </c>
      <c r="G58" s="1">
        <v>46148</v>
      </c>
      <c r="H58" s="1">
        <v>46195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0.35499999999999982</v>
      </c>
      <c r="AI58" s="7">
        <v>0.95945945945945899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810</v>
      </c>
      <c r="B59" t="s">
        <v>836</v>
      </c>
      <c r="C59">
        <v>2302600058</v>
      </c>
      <c r="D59" t="s">
        <v>787</v>
      </c>
      <c r="E59" s="4">
        <v>0.7699999999999998</v>
      </c>
      <c r="F59" s="1">
        <v>46146</v>
      </c>
      <c r="G59" s="1">
        <v>46147</v>
      </c>
      <c r="H59" s="1">
        <v>46195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0.06</v>
      </c>
      <c r="AB59" s="7">
        <v>0.54545454545454541</v>
      </c>
      <c r="AC59" s="7">
        <v>0.27272727272727271</v>
      </c>
      <c r="AD59" s="7">
        <v>0.27272727272727271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810</v>
      </c>
      <c r="B60" t="s">
        <v>837</v>
      </c>
      <c r="C60">
        <v>2302600059</v>
      </c>
      <c r="D60" t="s">
        <v>787</v>
      </c>
      <c r="E60" s="4">
        <v>0.83</v>
      </c>
      <c r="F60" s="1">
        <v>46147</v>
      </c>
      <c r="G60" s="1">
        <v>46146</v>
      </c>
      <c r="H60" s="1">
        <v>46195</v>
      </c>
      <c r="I60" s="1">
        <v>46184</v>
      </c>
      <c r="J60">
        <v>0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0.06</v>
      </c>
      <c r="AB60" s="7">
        <v>0.54545454545454541</v>
      </c>
      <c r="AC60" s="7">
        <v>0.27272727272727271</v>
      </c>
      <c r="AD60" s="7">
        <v>0.27272727272727271</v>
      </c>
      <c r="AE60" s="7">
        <v>0</v>
      </c>
      <c r="AF60" s="7">
        <v>0</v>
      </c>
      <c r="AG60" s="7">
        <v>0</v>
      </c>
      <c r="AH60" s="7">
        <v>0.2599999999999999</v>
      </c>
      <c r="AI60" s="7">
        <v>0.70270270270270241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0</v>
      </c>
      <c r="AR60" s="7">
        <v>0</v>
      </c>
      <c r="AS60" s="7">
        <v>1.3513513513513507E-2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810</v>
      </c>
      <c r="B61" t="s">
        <v>838</v>
      </c>
      <c r="C61">
        <v>2282600060</v>
      </c>
      <c r="D61" t="s">
        <v>786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6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810</v>
      </c>
      <c r="B62" t="s">
        <v>839</v>
      </c>
      <c r="C62">
        <v>2282600061</v>
      </c>
      <c r="D62" t="s">
        <v>786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810</v>
      </c>
      <c r="B63" t="s">
        <v>840</v>
      </c>
      <c r="C63">
        <v>2302600062</v>
      </c>
      <c r="D63" t="s">
        <v>787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810</v>
      </c>
      <c r="B64" t="s">
        <v>841</v>
      </c>
      <c r="C64">
        <v>2302600063</v>
      </c>
      <c r="D64" t="s">
        <v>787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5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810</v>
      </c>
      <c r="B65" t="s">
        <v>842</v>
      </c>
      <c r="C65">
        <v>2282600064</v>
      </c>
      <c r="D65" t="s">
        <v>786</v>
      </c>
      <c r="E65" s="4">
        <v>0.94999999999999984</v>
      </c>
      <c r="F65" s="1">
        <v>46149</v>
      </c>
      <c r="G65" s="1">
        <v>46149</v>
      </c>
      <c r="H65" s="1">
        <v>46195</v>
      </c>
      <c r="I65" s="1">
        <v>46186</v>
      </c>
      <c r="J65">
        <v>0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0.32999999999999985</v>
      </c>
      <c r="AI65" s="7">
        <v>0.89189189189189155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843</v>
      </c>
      <c r="B66" t="s">
        <v>844</v>
      </c>
      <c r="C66">
        <v>2282600065</v>
      </c>
      <c r="D66" t="s">
        <v>786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843</v>
      </c>
      <c r="B67" t="s">
        <v>845</v>
      </c>
      <c r="C67">
        <v>2302600066</v>
      </c>
      <c r="D67" t="s">
        <v>787</v>
      </c>
      <c r="E67" s="4">
        <v>0.80500000000000005</v>
      </c>
      <c r="F67" s="1">
        <v>46150</v>
      </c>
      <c r="G67" s="1">
        <v>46154</v>
      </c>
      <c r="H67" s="1">
        <v>46195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0.2649999999999999</v>
      </c>
      <c r="AI67" s="7">
        <v>0.71621621621621601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843</v>
      </c>
      <c r="B68" t="s">
        <v>846</v>
      </c>
      <c r="C68">
        <v>2302600067</v>
      </c>
      <c r="D68" t="s">
        <v>787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4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843</v>
      </c>
      <c r="B69" t="s">
        <v>847</v>
      </c>
      <c r="C69">
        <v>2282600068</v>
      </c>
      <c r="D69" t="s">
        <v>786</v>
      </c>
      <c r="E69" s="4">
        <v>0.92999999999999983</v>
      </c>
      <c r="F69" s="1">
        <v>46153</v>
      </c>
      <c r="G69" s="1">
        <v>46156</v>
      </c>
      <c r="H69" s="1">
        <v>46195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0.33999999999999986</v>
      </c>
      <c r="AI69" s="7">
        <v>0.91891891891891853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843</v>
      </c>
      <c r="B70" t="s">
        <v>848</v>
      </c>
      <c r="C70">
        <v>2282600069</v>
      </c>
      <c r="D70" t="s">
        <v>786</v>
      </c>
      <c r="E70" s="4">
        <v>0.93999999999999972</v>
      </c>
      <c r="F70" s="1">
        <v>46154</v>
      </c>
      <c r="G70" s="1">
        <v>46156</v>
      </c>
      <c r="H70" s="1">
        <v>46195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0.34999999999999981</v>
      </c>
      <c r="AI70" s="7">
        <v>0.94594594594594561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843</v>
      </c>
      <c r="B71" t="s">
        <v>849</v>
      </c>
      <c r="C71">
        <v>2302600070</v>
      </c>
      <c r="D71" t="s">
        <v>787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843</v>
      </c>
      <c r="B72" t="s">
        <v>850</v>
      </c>
      <c r="C72">
        <v>2302600071</v>
      </c>
      <c r="D72" t="s">
        <v>787</v>
      </c>
      <c r="E72" s="4">
        <v>0.755</v>
      </c>
      <c r="F72" s="1">
        <v>46155</v>
      </c>
      <c r="G72" s="1">
        <v>46156</v>
      </c>
      <c r="H72" s="1">
        <v>46195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0.21499999999999991</v>
      </c>
      <c r="AI72" s="7">
        <v>0.58108108108108092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843</v>
      </c>
      <c r="B73" t="s">
        <v>851</v>
      </c>
      <c r="C73">
        <v>2282600072</v>
      </c>
      <c r="D73" t="s">
        <v>786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10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843</v>
      </c>
      <c r="B74" t="s">
        <v>852</v>
      </c>
      <c r="C74">
        <v>2282600073</v>
      </c>
      <c r="D74" t="s">
        <v>786</v>
      </c>
      <c r="E74" s="4">
        <v>0.91999999999999982</v>
      </c>
      <c r="F74" s="1">
        <v>46156</v>
      </c>
      <c r="G74" s="1">
        <v>46167</v>
      </c>
      <c r="H74" s="1">
        <v>46195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0.32999999999999985</v>
      </c>
      <c r="AI74" s="7">
        <v>0.89189189189189155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843</v>
      </c>
      <c r="B75" t="s">
        <v>853</v>
      </c>
      <c r="C75">
        <v>2302600074</v>
      </c>
      <c r="D75" t="s">
        <v>787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3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843</v>
      </c>
      <c r="B76" t="s">
        <v>854</v>
      </c>
      <c r="C76">
        <v>2302600075</v>
      </c>
      <c r="D76" t="s">
        <v>787</v>
      </c>
      <c r="E76" s="4">
        <v>0.75499999999999989</v>
      </c>
      <c r="F76" s="1">
        <v>46157</v>
      </c>
      <c r="G76" s="1">
        <v>46160</v>
      </c>
      <c r="H76" s="1">
        <v>46195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0.25499999999999989</v>
      </c>
      <c r="AI76" s="7">
        <v>0.68918918918918892</v>
      </c>
      <c r="AJ76" s="7">
        <v>5.4054054054054029E-2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0</v>
      </c>
      <c r="AT76" s="7">
        <v>8.1081081081081058E-2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843</v>
      </c>
      <c r="B77" t="s">
        <v>855</v>
      </c>
      <c r="C77">
        <v>2282600076</v>
      </c>
      <c r="D77" t="s">
        <v>786</v>
      </c>
      <c r="E77" s="4">
        <v>0.86499999999999988</v>
      </c>
      <c r="F77" s="1">
        <v>46157</v>
      </c>
      <c r="G77" s="1">
        <v>46169</v>
      </c>
      <c r="H77" s="1">
        <v>46195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0.27499999999999991</v>
      </c>
      <c r="AI77" s="7">
        <v>0.74324324324324309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843</v>
      </c>
      <c r="B78" t="s">
        <v>856</v>
      </c>
      <c r="C78">
        <v>2282600077</v>
      </c>
      <c r="D78" t="s">
        <v>786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843</v>
      </c>
      <c r="B79" t="s">
        <v>857</v>
      </c>
      <c r="C79">
        <v>2302600078</v>
      </c>
      <c r="D79" t="s">
        <v>787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3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843</v>
      </c>
      <c r="B80" t="s">
        <v>858</v>
      </c>
      <c r="C80">
        <v>2302600079</v>
      </c>
      <c r="D80" t="s">
        <v>787</v>
      </c>
      <c r="E80" s="4">
        <v>0.69</v>
      </c>
      <c r="F80" s="1">
        <v>46161</v>
      </c>
      <c r="G80" s="1">
        <v>46162</v>
      </c>
      <c r="H80" s="1">
        <v>46195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0.17999999999999997</v>
      </c>
      <c r="AI80" s="7">
        <v>0.4864864864864864</v>
      </c>
      <c r="AJ80" s="7">
        <v>5.4054054054054029E-2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843</v>
      </c>
      <c r="B81" t="s">
        <v>859</v>
      </c>
      <c r="C81">
        <v>2282600080</v>
      </c>
      <c r="D81" t="s">
        <v>786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6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843</v>
      </c>
      <c r="B82" t="s">
        <v>860</v>
      </c>
      <c r="C82">
        <v>2282600081</v>
      </c>
      <c r="D82" t="s">
        <v>786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11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843</v>
      </c>
      <c r="B83" t="s">
        <v>861</v>
      </c>
      <c r="C83">
        <v>2302600082</v>
      </c>
      <c r="D83" t="s">
        <v>787</v>
      </c>
      <c r="E83" s="4">
        <v>0.65999999999999992</v>
      </c>
      <c r="F83" s="1">
        <v>46162</v>
      </c>
      <c r="G83" s="1">
        <v>46171</v>
      </c>
      <c r="H83" s="1">
        <v>46195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0.15999999999999998</v>
      </c>
      <c r="AI83" s="7">
        <v>0.43243243243243235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843</v>
      </c>
      <c r="B84" t="s">
        <v>862</v>
      </c>
      <c r="C84">
        <v>2302600083</v>
      </c>
      <c r="D84" t="s">
        <v>787</v>
      </c>
      <c r="E84" s="4">
        <v>0.63</v>
      </c>
      <c r="F84" s="1">
        <v>46164</v>
      </c>
      <c r="G84" s="1">
        <v>46174</v>
      </c>
      <c r="H84" s="1">
        <v>46191</v>
      </c>
      <c r="I84" s="1">
        <v>46200</v>
      </c>
      <c r="J84">
        <v>4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0.12999999999999998</v>
      </c>
      <c r="AI84" s="7">
        <v>0.35135135135135126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843</v>
      </c>
      <c r="B85" t="s">
        <v>863</v>
      </c>
      <c r="C85">
        <v>2282600084</v>
      </c>
      <c r="D85" t="s">
        <v>786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3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843</v>
      </c>
      <c r="B86" t="s">
        <v>864</v>
      </c>
      <c r="C86">
        <v>2282600085</v>
      </c>
      <c r="D86" t="s">
        <v>786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5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843</v>
      </c>
      <c r="B87" t="s">
        <v>865</v>
      </c>
      <c r="C87">
        <v>2302600086</v>
      </c>
      <c r="D87" t="s">
        <v>787</v>
      </c>
      <c r="E87" s="4">
        <v>0.62</v>
      </c>
      <c r="F87" s="1">
        <v>46167</v>
      </c>
      <c r="G87" s="1">
        <v>46176</v>
      </c>
      <c r="H87" s="1">
        <v>46195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3.9999999999999994E-2</v>
      </c>
      <c r="T87" s="7">
        <v>0.44444444444444442</v>
      </c>
      <c r="U87" s="7">
        <v>0.22222222222222221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843</v>
      </c>
      <c r="B88" t="s">
        <v>866</v>
      </c>
      <c r="C88">
        <v>2302600087</v>
      </c>
      <c r="D88" t="s">
        <v>787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3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843</v>
      </c>
      <c r="B89" t="s">
        <v>867</v>
      </c>
      <c r="C89">
        <v>2282600088</v>
      </c>
      <c r="D89" t="s">
        <v>786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5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843</v>
      </c>
      <c r="B90" t="s">
        <v>868</v>
      </c>
      <c r="C90">
        <v>2282600089</v>
      </c>
      <c r="D90" t="s">
        <v>786</v>
      </c>
      <c r="E90" s="4">
        <v>0.80500000000000005</v>
      </c>
      <c r="F90" s="1">
        <v>46169</v>
      </c>
      <c r="G90" s="1">
        <v>46178</v>
      </c>
      <c r="H90" s="1">
        <v>46191</v>
      </c>
      <c r="I90" s="1">
        <v>46195</v>
      </c>
      <c r="J90">
        <v>4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0.21499999999999991</v>
      </c>
      <c r="AI90" s="7">
        <v>0.58108108108108092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843</v>
      </c>
      <c r="B91" t="s">
        <v>869</v>
      </c>
      <c r="C91">
        <v>2302600090</v>
      </c>
      <c r="D91" t="s">
        <v>787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4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843</v>
      </c>
      <c r="B92" t="s">
        <v>870</v>
      </c>
      <c r="C92">
        <v>2302600091</v>
      </c>
      <c r="D92" t="s">
        <v>787</v>
      </c>
      <c r="E92" s="4">
        <v>0.55999999999999994</v>
      </c>
      <c r="F92" s="1">
        <v>46170</v>
      </c>
      <c r="G92" s="1">
        <v>46181</v>
      </c>
      <c r="H92" s="1">
        <v>46191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7.9999999999999974E-2</v>
      </c>
      <c r="AI92" s="7">
        <v>0.21621621621621617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843</v>
      </c>
      <c r="B93" t="s">
        <v>871</v>
      </c>
      <c r="C93">
        <v>2282600092</v>
      </c>
      <c r="D93" t="s">
        <v>786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0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843</v>
      </c>
      <c r="B94" t="s">
        <v>872</v>
      </c>
      <c r="C94">
        <v>2282600093</v>
      </c>
      <c r="D94" t="s">
        <v>786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843</v>
      </c>
      <c r="B95" t="s">
        <v>873</v>
      </c>
      <c r="C95">
        <v>2302600094</v>
      </c>
      <c r="D95" t="s">
        <v>787</v>
      </c>
      <c r="E95" s="4">
        <v>0.57999999999999996</v>
      </c>
      <c r="F95" s="1">
        <v>46171</v>
      </c>
      <c r="G95" s="1">
        <v>46181</v>
      </c>
      <c r="H95" s="1">
        <v>46195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7.9999999999999974E-2</v>
      </c>
      <c r="AI95" s="7">
        <v>0.21621621621621617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843</v>
      </c>
      <c r="B96" t="s">
        <v>874</v>
      </c>
      <c r="C96">
        <v>2302600095</v>
      </c>
      <c r="D96" t="s">
        <v>787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843</v>
      </c>
      <c r="B97" t="s">
        <v>875</v>
      </c>
      <c r="C97">
        <v>2282600096</v>
      </c>
      <c r="D97" t="s">
        <v>786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3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876</v>
      </c>
      <c r="B98" t="s">
        <v>877</v>
      </c>
      <c r="C98">
        <v>2282600097</v>
      </c>
      <c r="D98" t="s">
        <v>786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6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876</v>
      </c>
      <c r="B99" t="s">
        <v>878</v>
      </c>
      <c r="C99">
        <v>2302600098</v>
      </c>
      <c r="D99" t="s">
        <v>787</v>
      </c>
      <c r="E99" s="4">
        <v>0.5</v>
      </c>
      <c r="F99" s="1">
        <v>46175</v>
      </c>
      <c r="G99" s="1">
        <v>46184</v>
      </c>
      <c r="H99" s="1">
        <v>46195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876</v>
      </c>
      <c r="B100" t="s">
        <v>879</v>
      </c>
      <c r="C100">
        <v>2302600099</v>
      </c>
      <c r="D100" t="s">
        <v>787</v>
      </c>
      <c r="E100" s="4">
        <v>0.39</v>
      </c>
      <c r="F100" s="1">
        <v>46176</v>
      </c>
      <c r="G100" s="1">
        <v>46192</v>
      </c>
      <c r="H100" s="1">
        <v>46195</v>
      </c>
      <c r="I100" s="1">
        <v>46210</v>
      </c>
      <c r="J100">
        <v>0</v>
      </c>
      <c r="K100" s="1"/>
      <c r="L100" s="7">
        <v>0.39</v>
      </c>
      <c r="M100" s="7">
        <v>0.90697674418604635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876</v>
      </c>
      <c r="B101" t="s">
        <v>880</v>
      </c>
      <c r="C101">
        <v>2282600100</v>
      </c>
      <c r="D101" t="s">
        <v>786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6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876</v>
      </c>
      <c r="B102" t="s">
        <v>881</v>
      </c>
      <c r="C102">
        <v>2282600101</v>
      </c>
      <c r="D102" t="s">
        <v>786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3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876</v>
      </c>
      <c r="B103" t="s">
        <v>882</v>
      </c>
      <c r="C103">
        <v>2302600102</v>
      </c>
      <c r="D103" t="s">
        <v>787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5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876</v>
      </c>
      <c r="B104" t="s">
        <v>883</v>
      </c>
      <c r="C104">
        <v>2302600103</v>
      </c>
      <c r="D104" t="s">
        <v>787</v>
      </c>
      <c r="E104" s="4">
        <v>0.5</v>
      </c>
      <c r="F104" s="1">
        <v>46178</v>
      </c>
      <c r="G104" s="1">
        <v>46184</v>
      </c>
      <c r="H104" s="1">
        <v>46195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3.9999999999999994E-2</v>
      </c>
      <c r="T104" s="7">
        <v>0.44444444444444442</v>
      </c>
      <c r="U104" s="7">
        <v>0.22222222222222221</v>
      </c>
      <c r="V104" s="7">
        <v>0.22222222222222221</v>
      </c>
      <c r="W104" s="7">
        <v>0</v>
      </c>
      <c r="X104" s="7">
        <v>0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876</v>
      </c>
      <c r="B105" t="s">
        <v>884</v>
      </c>
      <c r="C105">
        <v>2282600104</v>
      </c>
      <c r="D105" t="s">
        <v>786</v>
      </c>
      <c r="E105" s="4">
        <v>0.54999999999999993</v>
      </c>
      <c r="F105" s="1">
        <v>46178</v>
      </c>
      <c r="G105" s="1">
        <v>46184</v>
      </c>
      <c r="H105" s="1">
        <v>46195</v>
      </c>
      <c r="I105" s="1">
        <v>46202</v>
      </c>
      <c r="J105">
        <v>0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876</v>
      </c>
      <c r="B106" t="s">
        <v>885</v>
      </c>
      <c r="C106">
        <v>2282600105</v>
      </c>
      <c r="D106" t="s">
        <v>786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5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876</v>
      </c>
      <c r="B107" t="s">
        <v>886</v>
      </c>
      <c r="C107">
        <v>2302600106</v>
      </c>
      <c r="D107" t="s">
        <v>787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4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876</v>
      </c>
      <c r="B108" t="s">
        <v>887</v>
      </c>
      <c r="C108">
        <v>2302600107</v>
      </c>
      <c r="D108" t="s">
        <v>787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46195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876</v>
      </c>
      <c r="B109" t="s">
        <v>888</v>
      </c>
      <c r="C109">
        <v>2282600108</v>
      </c>
      <c r="D109" t="s">
        <v>786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46195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876</v>
      </c>
      <c r="B110" t="s">
        <v>889</v>
      </c>
      <c r="C110">
        <v>2282600109</v>
      </c>
      <c r="D110" t="s">
        <v>786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46195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876</v>
      </c>
      <c r="B111" t="s">
        <v>890</v>
      </c>
      <c r="C111">
        <v>2302600110</v>
      </c>
      <c r="D111" t="s">
        <v>787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46195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876</v>
      </c>
      <c r="B112" t="s">
        <v>891</v>
      </c>
      <c r="C112">
        <v>2302600111</v>
      </c>
      <c r="D112" t="s">
        <v>787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4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876</v>
      </c>
      <c r="B113" t="s">
        <v>892</v>
      </c>
      <c r="C113">
        <v>2282600112</v>
      </c>
      <c r="D113" t="s">
        <v>786</v>
      </c>
      <c r="E113" s="4">
        <v>0.39</v>
      </c>
      <c r="F113" s="1">
        <v>46184</v>
      </c>
      <c r="G113" s="1">
        <v>46192</v>
      </c>
      <c r="H113" s="1">
        <v>46195</v>
      </c>
      <c r="I113" s="1">
        <v>46208</v>
      </c>
      <c r="J113">
        <v>0</v>
      </c>
      <c r="K113" s="1"/>
      <c r="L113" s="7">
        <v>0.39</v>
      </c>
      <c r="M113" s="7">
        <v>0.90697674418604635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876</v>
      </c>
      <c r="B114" t="s">
        <v>893</v>
      </c>
      <c r="C114">
        <v>2282600113</v>
      </c>
      <c r="D114" t="s">
        <v>786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46195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876</v>
      </c>
      <c r="B115" t="s">
        <v>894</v>
      </c>
      <c r="C115">
        <v>2302600114</v>
      </c>
      <c r="D115" t="s">
        <v>787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46195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876</v>
      </c>
      <c r="B116" t="s">
        <v>895</v>
      </c>
      <c r="C116">
        <v>2302600115</v>
      </c>
      <c r="D116" t="s">
        <v>787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46195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876</v>
      </c>
      <c r="B117" t="s">
        <v>896</v>
      </c>
      <c r="C117">
        <v>2282600116</v>
      </c>
      <c r="D117" t="s">
        <v>786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46195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876</v>
      </c>
      <c r="B118" t="s">
        <v>897</v>
      </c>
      <c r="C118">
        <v>2282600117</v>
      </c>
      <c r="D118" t="s">
        <v>786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46195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876</v>
      </c>
      <c r="B119" t="s">
        <v>898</v>
      </c>
      <c r="C119">
        <v>2302600118</v>
      </c>
      <c r="D119" t="s">
        <v>787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46195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876</v>
      </c>
      <c r="B120" t="s">
        <v>899</v>
      </c>
      <c r="C120">
        <v>2302600119</v>
      </c>
      <c r="D120" t="s">
        <v>787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46195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876</v>
      </c>
      <c r="B121" t="s">
        <v>900</v>
      </c>
      <c r="C121">
        <v>2282600120</v>
      </c>
      <c r="D121" t="s">
        <v>786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46195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876</v>
      </c>
      <c r="B122" t="s">
        <v>901</v>
      </c>
      <c r="C122">
        <v>2282600121</v>
      </c>
      <c r="D122" t="s">
        <v>786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46195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876</v>
      </c>
      <c r="B123" t="s">
        <v>902</v>
      </c>
      <c r="C123">
        <v>2302600122</v>
      </c>
      <c r="D123" t="s">
        <v>787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46195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876</v>
      </c>
      <c r="B124" t="s">
        <v>903</v>
      </c>
      <c r="C124">
        <v>2302600123</v>
      </c>
      <c r="D124" t="s">
        <v>787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46195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876</v>
      </c>
      <c r="B125" t="s">
        <v>904</v>
      </c>
      <c r="C125">
        <v>2282600124</v>
      </c>
      <c r="D125" t="s">
        <v>786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46195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876</v>
      </c>
      <c r="B126" t="s">
        <v>905</v>
      </c>
      <c r="C126">
        <v>2282600125</v>
      </c>
      <c r="D126" t="s">
        <v>786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46195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876</v>
      </c>
      <c r="B127" t="s">
        <v>906</v>
      </c>
      <c r="C127">
        <v>2302600126</v>
      </c>
      <c r="D127" t="s">
        <v>787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46195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876</v>
      </c>
      <c r="B128" t="s">
        <v>907</v>
      </c>
      <c r="C128">
        <v>2302600127</v>
      </c>
      <c r="D128" t="s">
        <v>787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46195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876</v>
      </c>
      <c r="B129" t="s">
        <v>908</v>
      </c>
      <c r="C129">
        <v>2282600128</v>
      </c>
      <c r="D129" t="s">
        <v>786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46195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909</v>
      </c>
      <c r="B130" t="s">
        <v>910</v>
      </c>
      <c r="C130">
        <v>2282600129</v>
      </c>
      <c r="D130" t="s">
        <v>786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46195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909</v>
      </c>
      <c r="B131" t="s">
        <v>911</v>
      </c>
      <c r="C131">
        <v>2302600130</v>
      </c>
      <c r="D131" t="s">
        <v>787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46195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909</v>
      </c>
      <c r="B132" t="s">
        <v>912</v>
      </c>
      <c r="C132">
        <v>2302600131</v>
      </c>
      <c r="D132" t="s">
        <v>787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46195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909</v>
      </c>
      <c r="B133" t="s">
        <v>913</v>
      </c>
      <c r="C133">
        <v>2282600132</v>
      </c>
      <c r="D133" t="s">
        <v>786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46195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909</v>
      </c>
      <c r="B134" t="s">
        <v>914</v>
      </c>
      <c r="C134">
        <v>2282600133</v>
      </c>
      <c r="D134" t="s">
        <v>786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46195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909</v>
      </c>
      <c r="B135" t="s">
        <v>915</v>
      </c>
      <c r="C135">
        <v>2302600134</v>
      </c>
      <c r="D135" t="s">
        <v>787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46195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909</v>
      </c>
      <c r="B136" t="s">
        <v>916</v>
      </c>
      <c r="C136">
        <v>2302600135</v>
      </c>
      <c r="D136" t="s">
        <v>787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46195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909</v>
      </c>
      <c r="B137" t="s">
        <v>917</v>
      </c>
      <c r="C137">
        <v>2282600136</v>
      </c>
      <c r="D137" t="s">
        <v>786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46195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909</v>
      </c>
      <c r="B138" t="s">
        <v>918</v>
      </c>
      <c r="C138">
        <v>2282600137</v>
      </c>
      <c r="D138" t="s">
        <v>786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46195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909</v>
      </c>
      <c r="B139" t="s">
        <v>919</v>
      </c>
      <c r="C139">
        <v>2302600138</v>
      </c>
      <c r="D139" t="s">
        <v>787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46195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909</v>
      </c>
      <c r="B140" t="s">
        <v>920</v>
      </c>
      <c r="C140">
        <v>2302600139</v>
      </c>
      <c r="D140" t="s">
        <v>787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46195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909</v>
      </c>
      <c r="B141" t="s">
        <v>921</v>
      </c>
      <c r="C141">
        <v>2282600140</v>
      </c>
      <c r="D141" t="s">
        <v>786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46195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909</v>
      </c>
      <c r="B142" t="s">
        <v>922</v>
      </c>
      <c r="C142">
        <v>2282600141</v>
      </c>
      <c r="D142" t="s">
        <v>786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46195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909</v>
      </c>
      <c r="B143" t="s">
        <v>923</v>
      </c>
      <c r="C143">
        <v>2302600142</v>
      </c>
      <c r="D143" t="s">
        <v>787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46195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909</v>
      </c>
      <c r="B144" t="s">
        <v>924</v>
      </c>
      <c r="C144">
        <v>2302600143</v>
      </c>
      <c r="D144" t="s">
        <v>787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46195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909</v>
      </c>
      <c r="B145" t="s">
        <v>925</v>
      </c>
      <c r="C145">
        <v>2282600144</v>
      </c>
      <c r="D145" t="s">
        <v>786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46195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909</v>
      </c>
      <c r="B146" t="s">
        <v>926</v>
      </c>
      <c r="C146">
        <v>2282600145</v>
      </c>
      <c r="D146" t="s">
        <v>786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909</v>
      </c>
      <c r="B147" t="s">
        <v>927</v>
      </c>
      <c r="C147">
        <v>2302600146</v>
      </c>
      <c r="D147" t="s">
        <v>787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909</v>
      </c>
      <c r="B148" t="s">
        <v>928</v>
      </c>
      <c r="C148">
        <v>2302600147</v>
      </c>
      <c r="D148" t="s">
        <v>787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909</v>
      </c>
      <c r="B149" t="s">
        <v>929</v>
      </c>
      <c r="C149">
        <v>2282600148</v>
      </c>
      <c r="D149" t="s">
        <v>786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46195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909</v>
      </c>
      <c r="B150" t="s">
        <v>930</v>
      </c>
      <c r="C150">
        <v>2282600149</v>
      </c>
      <c r="D150" t="s">
        <v>786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46195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909</v>
      </c>
      <c r="B151" t="s">
        <v>931</v>
      </c>
      <c r="C151">
        <v>2302600150</v>
      </c>
      <c r="D151" t="s">
        <v>787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46195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909</v>
      </c>
      <c r="B152" t="s">
        <v>932</v>
      </c>
      <c r="C152">
        <v>2302600151</v>
      </c>
      <c r="D152" t="s">
        <v>787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909</v>
      </c>
      <c r="B153" t="s">
        <v>933</v>
      </c>
      <c r="C153">
        <v>2282600152</v>
      </c>
      <c r="D153" t="s">
        <v>786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46195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909</v>
      </c>
      <c r="B154" t="s">
        <v>934</v>
      </c>
      <c r="C154">
        <v>2282600153</v>
      </c>
      <c r="D154" t="s">
        <v>786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909</v>
      </c>
      <c r="B155" t="s">
        <v>935</v>
      </c>
      <c r="C155">
        <v>2302600154</v>
      </c>
      <c r="D155" t="s">
        <v>787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909</v>
      </c>
      <c r="B156" t="s">
        <v>936</v>
      </c>
      <c r="C156">
        <v>2302600155</v>
      </c>
      <c r="D156" t="s">
        <v>787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909</v>
      </c>
      <c r="B157" t="s">
        <v>937</v>
      </c>
      <c r="C157">
        <v>2282600156</v>
      </c>
      <c r="D157" t="s">
        <v>786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909</v>
      </c>
      <c r="B158" t="s">
        <v>938</v>
      </c>
      <c r="C158">
        <v>2282600157</v>
      </c>
      <c r="D158" t="s">
        <v>786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909</v>
      </c>
      <c r="B159" t="s">
        <v>939</v>
      </c>
      <c r="C159">
        <v>2302600158</v>
      </c>
      <c r="D159" t="s">
        <v>787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909</v>
      </c>
      <c r="B160" t="s">
        <v>940</v>
      </c>
      <c r="C160">
        <v>2302600159</v>
      </c>
      <c r="D160" t="s">
        <v>787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909</v>
      </c>
      <c r="B161" t="s">
        <v>941</v>
      </c>
      <c r="C161">
        <v>2282600160</v>
      </c>
      <c r="D161" t="s">
        <v>786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942</v>
      </c>
      <c r="B162" t="s">
        <v>943</v>
      </c>
      <c r="C162">
        <v>2282600161</v>
      </c>
      <c r="D162" t="s">
        <v>786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942</v>
      </c>
      <c r="B163" t="s">
        <v>944</v>
      </c>
      <c r="C163">
        <v>2302600162</v>
      </c>
      <c r="D163" t="s">
        <v>787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942</v>
      </c>
      <c r="B164" t="s">
        <v>945</v>
      </c>
      <c r="C164">
        <v>2302600163</v>
      </c>
      <c r="D164" t="s">
        <v>787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942</v>
      </c>
      <c r="B165" t="s">
        <v>946</v>
      </c>
      <c r="C165">
        <v>2282600164</v>
      </c>
      <c r="D165" t="s">
        <v>786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942</v>
      </c>
      <c r="B166" t="s">
        <v>947</v>
      </c>
      <c r="C166">
        <v>2282600165</v>
      </c>
      <c r="D166" t="s">
        <v>786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942</v>
      </c>
      <c r="B167" t="s">
        <v>948</v>
      </c>
      <c r="C167">
        <v>2302600166</v>
      </c>
      <c r="D167" t="s">
        <v>787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942</v>
      </c>
      <c r="B168" t="s">
        <v>949</v>
      </c>
      <c r="C168">
        <v>2302600167</v>
      </c>
      <c r="D168" t="s">
        <v>787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942</v>
      </c>
      <c r="B169" t="s">
        <v>950</v>
      </c>
      <c r="C169">
        <v>2282600168</v>
      </c>
      <c r="D169" t="s">
        <v>786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942</v>
      </c>
      <c r="B170" t="s">
        <v>951</v>
      </c>
      <c r="C170">
        <v>2282600169</v>
      </c>
      <c r="D170" t="s">
        <v>786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942</v>
      </c>
      <c r="B171" t="s">
        <v>952</v>
      </c>
      <c r="C171">
        <v>2302600170</v>
      </c>
      <c r="D171" t="s">
        <v>787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942</v>
      </c>
      <c r="B172" t="s">
        <v>953</v>
      </c>
      <c r="C172">
        <v>2302600171</v>
      </c>
      <c r="D172" t="s">
        <v>787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942</v>
      </c>
      <c r="B173" t="s">
        <v>954</v>
      </c>
      <c r="C173">
        <v>2282600172</v>
      </c>
      <c r="D173" t="s">
        <v>786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942</v>
      </c>
      <c r="B174" t="s">
        <v>955</v>
      </c>
      <c r="C174">
        <v>2282600173</v>
      </c>
      <c r="D174" t="s">
        <v>786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942</v>
      </c>
      <c r="B175" t="s">
        <v>956</v>
      </c>
      <c r="C175">
        <v>2302600174</v>
      </c>
      <c r="D175" t="s">
        <v>787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942</v>
      </c>
      <c r="B176" t="s">
        <v>957</v>
      </c>
      <c r="C176">
        <v>2302600175</v>
      </c>
      <c r="D176" t="s">
        <v>787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942</v>
      </c>
      <c r="B177" t="s">
        <v>958</v>
      </c>
      <c r="C177">
        <v>2282600176</v>
      </c>
      <c r="D177" t="s">
        <v>786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942</v>
      </c>
      <c r="B178" t="s">
        <v>959</v>
      </c>
      <c r="C178">
        <v>2282600177</v>
      </c>
      <c r="D178" t="s">
        <v>786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942</v>
      </c>
      <c r="B179" t="s">
        <v>960</v>
      </c>
      <c r="C179">
        <v>2302600178</v>
      </c>
      <c r="D179" t="s">
        <v>787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942</v>
      </c>
      <c r="B180" t="s">
        <v>961</v>
      </c>
      <c r="C180">
        <v>2302600179</v>
      </c>
      <c r="D180" t="s">
        <v>787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942</v>
      </c>
      <c r="B181" t="s">
        <v>962</v>
      </c>
      <c r="C181">
        <v>2282600180</v>
      </c>
      <c r="D181" t="s">
        <v>786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942</v>
      </c>
      <c r="B182" t="s">
        <v>963</v>
      </c>
      <c r="C182">
        <v>2282600181</v>
      </c>
      <c r="D182" t="s">
        <v>786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942</v>
      </c>
      <c r="B183" t="s">
        <v>964</v>
      </c>
      <c r="C183">
        <v>2302600182</v>
      </c>
      <c r="D183" t="s">
        <v>787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942</v>
      </c>
      <c r="B184" t="s">
        <v>965</v>
      </c>
      <c r="C184">
        <v>2302600183</v>
      </c>
      <c r="D184" t="s">
        <v>787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942</v>
      </c>
      <c r="B185" t="s">
        <v>966</v>
      </c>
      <c r="C185">
        <v>2282600184</v>
      </c>
      <c r="D185" t="s">
        <v>786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942</v>
      </c>
      <c r="B186" t="s">
        <v>967</v>
      </c>
      <c r="C186">
        <v>2282600185</v>
      </c>
      <c r="D186" t="s">
        <v>786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942</v>
      </c>
      <c r="B187" t="s">
        <v>968</v>
      </c>
      <c r="C187">
        <v>2302600186</v>
      </c>
      <c r="D187" t="s">
        <v>787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942</v>
      </c>
      <c r="B188" t="s">
        <v>969</v>
      </c>
      <c r="C188">
        <v>2302600187</v>
      </c>
      <c r="D188" t="s">
        <v>787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942</v>
      </c>
      <c r="B189" t="s">
        <v>970</v>
      </c>
      <c r="C189">
        <v>2282600188</v>
      </c>
      <c r="D189" t="s">
        <v>786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942</v>
      </c>
      <c r="B190" t="s">
        <v>971</v>
      </c>
      <c r="C190">
        <v>2282600189</v>
      </c>
      <c r="D190" t="s">
        <v>786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942</v>
      </c>
      <c r="B191" t="s">
        <v>972</v>
      </c>
      <c r="C191">
        <v>2302600190</v>
      </c>
      <c r="D191" t="s">
        <v>787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942</v>
      </c>
      <c r="B192" t="s">
        <v>973</v>
      </c>
      <c r="C192">
        <v>2302600191</v>
      </c>
      <c r="D192" t="s">
        <v>787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942</v>
      </c>
      <c r="B193" t="s">
        <v>974</v>
      </c>
      <c r="C193">
        <v>2282600192</v>
      </c>
      <c r="D193" t="s">
        <v>786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975</v>
      </c>
      <c r="B194" t="s">
        <v>976</v>
      </c>
      <c r="C194">
        <v>2282600193</v>
      </c>
      <c r="D194" t="s">
        <v>786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975</v>
      </c>
      <c r="B195" t="s">
        <v>977</v>
      </c>
      <c r="C195">
        <v>2302600194</v>
      </c>
      <c r="D195" t="s">
        <v>787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975</v>
      </c>
      <c r="B196" t="s">
        <v>978</v>
      </c>
      <c r="C196">
        <v>2302600195</v>
      </c>
      <c r="D196" t="s">
        <v>787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975</v>
      </c>
      <c r="B197" t="s">
        <v>979</v>
      </c>
      <c r="C197">
        <v>2282600196</v>
      </c>
      <c r="D197" t="s">
        <v>786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975</v>
      </c>
      <c r="B198" t="s">
        <v>980</v>
      </c>
      <c r="C198">
        <v>2282600197</v>
      </c>
      <c r="D198" t="s">
        <v>786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975</v>
      </c>
      <c r="B199" t="s">
        <v>981</v>
      </c>
      <c r="C199">
        <v>2302600198</v>
      </c>
      <c r="D199" t="s">
        <v>787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975</v>
      </c>
      <c r="B200" t="s">
        <v>982</v>
      </c>
      <c r="C200">
        <v>2302600199</v>
      </c>
      <c r="D200" t="s">
        <v>787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975</v>
      </c>
      <c r="B201" t="s">
        <v>983</v>
      </c>
      <c r="C201">
        <v>2282600200</v>
      </c>
      <c r="D201" t="s">
        <v>786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975</v>
      </c>
      <c r="B202" t="s">
        <v>984</v>
      </c>
      <c r="C202">
        <v>2282600201</v>
      </c>
      <c r="D202" t="s">
        <v>786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975</v>
      </c>
      <c r="B203" t="s">
        <v>985</v>
      </c>
      <c r="C203">
        <v>2302600202</v>
      </c>
      <c r="D203" t="s">
        <v>787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975</v>
      </c>
      <c r="B204" t="s">
        <v>986</v>
      </c>
      <c r="C204">
        <v>2302600203</v>
      </c>
      <c r="D204" t="s">
        <v>787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975</v>
      </c>
      <c r="B205" t="s">
        <v>987</v>
      </c>
      <c r="C205">
        <v>2282600204</v>
      </c>
      <c r="D205" t="s">
        <v>786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975</v>
      </c>
      <c r="B206" t="s">
        <v>988</v>
      </c>
      <c r="C206">
        <v>2282600205</v>
      </c>
      <c r="D206" t="s">
        <v>786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975</v>
      </c>
      <c r="B207" t="s">
        <v>989</v>
      </c>
      <c r="C207">
        <v>2302600206</v>
      </c>
      <c r="D207" t="s">
        <v>787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975</v>
      </c>
      <c r="B208" t="s">
        <v>990</v>
      </c>
      <c r="C208">
        <v>2302600207</v>
      </c>
      <c r="D208" t="s">
        <v>787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975</v>
      </c>
      <c r="B209" t="s">
        <v>991</v>
      </c>
      <c r="C209">
        <v>2282600208</v>
      </c>
      <c r="D209" t="s">
        <v>786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975</v>
      </c>
      <c r="B210" t="s">
        <v>992</v>
      </c>
      <c r="C210">
        <v>2282600209</v>
      </c>
      <c r="D210" t="s">
        <v>786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975</v>
      </c>
      <c r="B211" t="s">
        <v>993</v>
      </c>
      <c r="C211">
        <v>2302600210</v>
      </c>
      <c r="D211" t="s">
        <v>787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975</v>
      </c>
      <c r="B212" t="s">
        <v>994</v>
      </c>
      <c r="C212">
        <v>2302600211</v>
      </c>
      <c r="D212" t="s">
        <v>787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975</v>
      </c>
      <c r="B213" t="s">
        <v>995</v>
      </c>
      <c r="C213">
        <v>2282600212</v>
      </c>
      <c r="D213" t="s">
        <v>786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975</v>
      </c>
      <c r="B214" t="s">
        <v>996</v>
      </c>
      <c r="C214">
        <v>2282600213</v>
      </c>
      <c r="D214" t="s">
        <v>786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975</v>
      </c>
      <c r="B215" t="s">
        <v>997</v>
      </c>
      <c r="C215">
        <v>2302600214</v>
      </c>
      <c r="D215" t="s">
        <v>787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975</v>
      </c>
      <c r="B216" t="s">
        <v>998</v>
      </c>
      <c r="C216">
        <v>2302600215</v>
      </c>
      <c r="D216" t="s">
        <v>787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975</v>
      </c>
      <c r="B217" t="s">
        <v>999</v>
      </c>
      <c r="C217">
        <v>2282600216</v>
      </c>
      <c r="D217" t="s">
        <v>786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975</v>
      </c>
      <c r="B218" t="s">
        <v>1000</v>
      </c>
      <c r="C218">
        <v>2282600217</v>
      </c>
      <c r="D218" t="s">
        <v>786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975</v>
      </c>
      <c r="B219" t="s">
        <v>1001</v>
      </c>
      <c r="C219">
        <v>2302600218</v>
      </c>
      <c r="D219" t="s">
        <v>787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975</v>
      </c>
      <c r="B220" t="s">
        <v>1002</v>
      </c>
      <c r="C220">
        <v>2302600219</v>
      </c>
      <c r="D220" t="s">
        <v>787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975</v>
      </c>
      <c r="B221" t="s">
        <v>1003</v>
      </c>
      <c r="C221">
        <v>2282600220</v>
      </c>
      <c r="D221" t="s">
        <v>786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975</v>
      </c>
      <c r="B222" t="s">
        <v>1004</v>
      </c>
      <c r="C222">
        <v>2282600221</v>
      </c>
      <c r="D222" t="s">
        <v>786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975</v>
      </c>
      <c r="B223" t="s">
        <v>1005</v>
      </c>
      <c r="C223">
        <v>2302600222</v>
      </c>
      <c r="D223" t="s">
        <v>787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975</v>
      </c>
      <c r="B224" t="s">
        <v>1006</v>
      </c>
      <c r="C224">
        <v>2302600223</v>
      </c>
      <c r="D224" t="s">
        <v>787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975</v>
      </c>
      <c r="B225" t="s">
        <v>1007</v>
      </c>
      <c r="C225">
        <v>2282600224</v>
      </c>
      <c r="D225" t="s">
        <v>786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1008</v>
      </c>
      <c r="B226" t="s">
        <v>1009</v>
      </c>
      <c r="C226">
        <v>2282600225</v>
      </c>
      <c r="D226" t="s">
        <v>786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1008</v>
      </c>
      <c r="B227" t="s">
        <v>1010</v>
      </c>
      <c r="C227">
        <v>2302600226</v>
      </c>
      <c r="D227" t="s">
        <v>787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1008</v>
      </c>
      <c r="B228" t="s">
        <v>1011</v>
      </c>
      <c r="C228">
        <v>2302600227</v>
      </c>
      <c r="D228" t="s">
        <v>787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1008</v>
      </c>
      <c r="B229" t="s">
        <v>1012</v>
      </c>
      <c r="C229">
        <v>2282600228</v>
      </c>
      <c r="D229" t="s">
        <v>786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1008</v>
      </c>
      <c r="B230" t="s">
        <v>1013</v>
      </c>
      <c r="C230">
        <v>2282600229</v>
      </c>
      <c r="D230" t="s">
        <v>786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1008</v>
      </c>
      <c r="B231" t="s">
        <v>1014</v>
      </c>
      <c r="C231">
        <v>2302600230</v>
      </c>
      <c r="D231" t="s">
        <v>787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1008</v>
      </c>
      <c r="B232" t="s">
        <v>1015</v>
      </c>
      <c r="C232">
        <v>2302600231</v>
      </c>
      <c r="D232" t="s">
        <v>787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1008</v>
      </c>
      <c r="B233" t="s">
        <v>1016</v>
      </c>
      <c r="C233">
        <v>2282600232</v>
      </c>
      <c r="D233" t="s">
        <v>786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1008</v>
      </c>
      <c r="B234" t="s">
        <v>1017</v>
      </c>
      <c r="C234">
        <v>2282600233</v>
      </c>
      <c r="D234" t="s">
        <v>786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1008</v>
      </c>
      <c r="B235" t="s">
        <v>1018</v>
      </c>
      <c r="C235">
        <v>2302600234</v>
      </c>
      <c r="D235" t="s">
        <v>787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1008</v>
      </c>
      <c r="B236" t="s">
        <v>1019</v>
      </c>
      <c r="C236">
        <v>2302600235</v>
      </c>
      <c r="D236" t="s">
        <v>787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1008</v>
      </c>
      <c r="B237" t="s">
        <v>1020</v>
      </c>
      <c r="C237">
        <v>2282600236</v>
      </c>
      <c r="D237" t="s">
        <v>786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1008</v>
      </c>
      <c r="B238" t="s">
        <v>1021</v>
      </c>
      <c r="C238">
        <v>2282600237</v>
      </c>
      <c r="D238" t="s">
        <v>786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1008</v>
      </c>
      <c r="B239" t="s">
        <v>1022</v>
      </c>
      <c r="C239">
        <v>2302600238</v>
      </c>
      <c r="D239" t="s">
        <v>787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1008</v>
      </c>
      <c r="B240" t="s">
        <v>1023</v>
      </c>
      <c r="C240">
        <v>2302600239</v>
      </c>
      <c r="D240" t="s">
        <v>787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1008</v>
      </c>
      <c r="B241" t="s">
        <v>1024</v>
      </c>
      <c r="C241">
        <v>2282600240</v>
      </c>
      <c r="D241" t="s">
        <v>786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1008</v>
      </c>
      <c r="B242" t="s">
        <v>1025</v>
      </c>
      <c r="C242">
        <v>2282600241</v>
      </c>
      <c r="D242" t="s">
        <v>786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1008</v>
      </c>
      <c r="B243" t="s">
        <v>1026</v>
      </c>
      <c r="C243">
        <v>2302600242</v>
      </c>
      <c r="D243" t="s">
        <v>787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1008</v>
      </c>
      <c r="B244" t="s">
        <v>1027</v>
      </c>
      <c r="C244">
        <v>2302600243</v>
      </c>
      <c r="D244" t="s">
        <v>787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1008</v>
      </c>
      <c r="B245" t="s">
        <v>1028</v>
      </c>
      <c r="C245">
        <v>2282600244</v>
      </c>
      <c r="D245" t="s">
        <v>786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1008</v>
      </c>
      <c r="B246" t="s">
        <v>1029</v>
      </c>
      <c r="C246">
        <v>2282600245</v>
      </c>
      <c r="D246" t="s">
        <v>786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1008</v>
      </c>
      <c r="B247" t="s">
        <v>1030</v>
      </c>
      <c r="C247">
        <v>2302600246</v>
      </c>
      <c r="D247" t="s">
        <v>787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1008</v>
      </c>
      <c r="B248" t="s">
        <v>1031</v>
      </c>
      <c r="C248">
        <v>2302600247</v>
      </c>
      <c r="D248" t="s">
        <v>787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1008</v>
      </c>
      <c r="B249" t="s">
        <v>1032</v>
      </c>
      <c r="C249">
        <v>2282600248</v>
      </c>
      <c r="D249" t="s">
        <v>786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1008</v>
      </c>
      <c r="B250" t="s">
        <v>1033</v>
      </c>
      <c r="C250">
        <v>2282600249</v>
      </c>
      <c r="D250" t="s">
        <v>786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1008</v>
      </c>
      <c r="B251" t="s">
        <v>1034</v>
      </c>
      <c r="C251">
        <v>2302600250</v>
      </c>
      <c r="D251" t="s">
        <v>787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1008</v>
      </c>
      <c r="B252" t="s">
        <v>1035</v>
      </c>
      <c r="C252">
        <v>2302600251</v>
      </c>
      <c r="D252" t="s">
        <v>787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1008</v>
      </c>
      <c r="B253" t="s">
        <v>1036</v>
      </c>
      <c r="C253">
        <v>2282600252</v>
      </c>
      <c r="D253" t="s">
        <v>786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1008</v>
      </c>
      <c r="B254" t="s">
        <v>1037</v>
      </c>
      <c r="C254">
        <v>2282600253</v>
      </c>
      <c r="D254" t="s">
        <v>786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1008</v>
      </c>
      <c r="B255" t="s">
        <v>1038</v>
      </c>
      <c r="C255">
        <v>2302600254</v>
      </c>
      <c r="D255" t="s">
        <v>787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1008</v>
      </c>
      <c r="B256" t="s">
        <v>1039</v>
      </c>
      <c r="C256">
        <v>2302600255</v>
      </c>
      <c r="D256" t="s">
        <v>787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1008</v>
      </c>
      <c r="B257" t="s">
        <v>1040</v>
      </c>
      <c r="C257">
        <v>2282600256</v>
      </c>
      <c r="D257" t="s">
        <v>786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1041</v>
      </c>
      <c r="B258" t="s">
        <v>1042</v>
      </c>
      <c r="C258">
        <v>2282600257</v>
      </c>
      <c r="D258" t="s">
        <v>786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1041</v>
      </c>
      <c r="B259" t="s">
        <v>1043</v>
      </c>
      <c r="C259">
        <v>2302600258</v>
      </c>
      <c r="D259" t="s">
        <v>787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1041</v>
      </c>
      <c r="B260" t="s">
        <v>1044</v>
      </c>
      <c r="C260">
        <v>2302600259</v>
      </c>
      <c r="D260" t="s">
        <v>787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1041</v>
      </c>
      <c r="B261" t="s">
        <v>1045</v>
      </c>
      <c r="C261">
        <v>2282600260</v>
      </c>
      <c r="D261" t="s">
        <v>786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1041</v>
      </c>
      <c r="B262" t="s">
        <v>1046</v>
      </c>
      <c r="C262">
        <v>2282600261</v>
      </c>
      <c r="D262" t="s">
        <v>786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1041</v>
      </c>
      <c r="B263" t="s">
        <v>1047</v>
      </c>
      <c r="C263">
        <v>2302600262</v>
      </c>
      <c r="D263" t="s">
        <v>787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1041</v>
      </c>
      <c r="B264" t="s">
        <v>1048</v>
      </c>
      <c r="C264">
        <v>2302600263</v>
      </c>
      <c r="D264" t="s">
        <v>787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1041</v>
      </c>
      <c r="B265" t="s">
        <v>1049</v>
      </c>
      <c r="C265">
        <v>2282600264</v>
      </c>
      <c r="D265" t="s">
        <v>786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1041</v>
      </c>
      <c r="B266" t="s">
        <v>1050</v>
      </c>
      <c r="C266">
        <v>2282600265</v>
      </c>
      <c r="D266" t="s">
        <v>786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1041</v>
      </c>
      <c r="B267" t="s">
        <v>1051</v>
      </c>
      <c r="C267">
        <v>2302600266</v>
      </c>
      <c r="D267" t="s">
        <v>787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1041</v>
      </c>
      <c r="B268" t="s">
        <v>1052</v>
      </c>
      <c r="C268">
        <v>2302600267</v>
      </c>
      <c r="D268" t="s">
        <v>787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1041</v>
      </c>
      <c r="B269" t="s">
        <v>1053</v>
      </c>
      <c r="C269">
        <v>2282600268</v>
      </c>
      <c r="D269" t="s">
        <v>786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1041</v>
      </c>
      <c r="B270" t="s">
        <v>1054</v>
      </c>
      <c r="C270">
        <v>2282600269</v>
      </c>
      <c r="D270" t="s">
        <v>786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1041</v>
      </c>
      <c r="B271" t="s">
        <v>1055</v>
      </c>
      <c r="C271">
        <v>2302600270</v>
      </c>
      <c r="D271" t="s">
        <v>787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1041</v>
      </c>
      <c r="B272" t="s">
        <v>1056</v>
      </c>
      <c r="C272">
        <v>2302600271</v>
      </c>
      <c r="D272" t="s">
        <v>787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1041</v>
      </c>
      <c r="B273" t="s">
        <v>1057</v>
      </c>
      <c r="C273">
        <v>2282600272</v>
      </c>
      <c r="D273" t="s">
        <v>786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1041</v>
      </c>
      <c r="B274" t="s">
        <v>1058</v>
      </c>
      <c r="C274">
        <v>2282600273</v>
      </c>
      <c r="D274" t="s">
        <v>786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1041</v>
      </c>
      <c r="B275" t="s">
        <v>1059</v>
      </c>
      <c r="C275">
        <v>2302600274</v>
      </c>
      <c r="D275" t="s">
        <v>787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1041</v>
      </c>
      <c r="B276" t="s">
        <v>1060</v>
      </c>
      <c r="C276">
        <v>2302600275</v>
      </c>
      <c r="D276" t="s">
        <v>787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1041</v>
      </c>
      <c r="B277" t="s">
        <v>1061</v>
      </c>
      <c r="C277">
        <v>2282600276</v>
      </c>
      <c r="D277" t="s">
        <v>786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1041</v>
      </c>
      <c r="B278" t="s">
        <v>1062</v>
      </c>
      <c r="C278">
        <v>2282600277</v>
      </c>
      <c r="D278" t="s">
        <v>786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1041</v>
      </c>
      <c r="B279" t="s">
        <v>1063</v>
      </c>
      <c r="C279">
        <v>2302600278</v>
      </c>
      <c r="D279" t="s">
        <v>787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1041</v>
      </c>
      <c r="B280" t="s">
        <v>1064</v>
      </c>
      <c r="C280">
        <v>2302600279</v>
      </c>
      <c r="D280" t="s">
        <v>787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1041</v>
      </c>
      <c r="B281" t="s">
        <v>1065</v>
      </c>
      <c r="C281">
        <v>2282600280</v>
      </c>
      <c r="D281" t="s">
        <v>786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1041</v>
      </c>
      <c r="B282" t="s">
        <v>1066</v>
      </c>
      <c r="C282">
        <v>2282600281</v>
      </c>
      <c r="D282" t="s">
        <v>786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1041</v>
      </c>
      <c r="B283" t="s">
        <v>1067</v>
      </c>
      <c r="C283">
        <v>2302600282</v>
      </c>
      <c r="D283" t="s">
        <v>787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1041</v>
      </c>
      <c r="B284" t="s">
        <v>1068</v>
      </c>
      <c r="C284">
        <v>2302600283</v>
      </c>
      <c r="D284" t="s">
        <v>787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1041</v>
      </c>
      <c r="B285" t="s">
        <v>1069</v>
      </c>
      <c r="C285">
        <v>2282600284</v>
      </c>
      <c r="D285" t="s">
        <v>786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1041</v>
      </c>
      <c r="B286" t="s">
        <v>1070</v>
      </c>
      <c r="C286">
        <v>2282600285</v>
      </c>
      <c r="D286" t="s">
        <v>786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1041</v>
      </c>
      <c r="B287" t="s">
        <v>1071</v>
      </c>
      <c r="C287">
        <v>2302600286</v>
      </c>
      <c r="D287" t="s">
        <v>787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1041</v>
      </c>
      <c r="B288" t="s">
        <v>1072</v>
      </c>
      <c r="C288">
        <v>2302600287</v>
      </c>
      <c r="D288" t="s">
        <v>787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1041</v>
      </c>
      <c r="B289" t="s">
        <v>1073</v>
      </c>
      <c r="C289">
        <v>2282600288</v>
      </c>
      <c r="D289" t="s">
        <v>786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1074</v>
      </c>
      <c r="B290" t="s">
        <v>1075</v>
      </c>
      <c r="C290">
        <v>2282600289</v>
      </c>
      <c r="D290" t="s">
        <v>786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1074</v>
      </c>
      <c r="B291" t="s">
        <v>1076</v>
      </c>
      <c r="C291">
        <v>2302600290</v>
      </c>
      <c r="D291" t="s">
        <v>787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1074</v>
      </c>
      <c r="B292" t="s">
        <v>1077</v>
      </c>
      <c r="C292">
        <v>2302600291</v>
      </c>
      <c r="D292" t="s">
        <v>787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1074</v>
      </c>
      <c r="B293" t="s">
        <v>1078</v>
      </c>
      <c r="C293">
        <v>2282600292</v>
      </c>
      <c r="D293" t="s">
        <v>786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1074</v>
      </c>
      <c r="B294" t="s">
        <v>1079</v>
      </c>
      <c r="C294">
        <v>2282600293</v>
      </c>
      <c r="D294" t="s">
        <v>786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1074</v>
      </c>
      <c r="B295" t="s">
        <v>1080</v>
      </c>
      <c r="C295">
        <v>2302600294</v>
      </c>
      <c r="D295" t="s">
        <v>787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1074</v>
      </c>
      <c r="B296" t="s">
        <v>1081</v>
      </c>
      <c r="C296">
        <v>2302600295</v>
      </c>
      <c r="D296" t="s">
        <v>787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1074</v>
      </c>
      <c r="B297" t="s">
        <v>1082</v>
      </c>
      <c r="C297">
        <v>2282600296</v>
      </c>
      <c r="D297" t="s">
        <v>786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1074</v>
      </c>
      <c r="B298" t="s">
        <v>1083</v>
      </c>
      <c r="C298">
        <v>2282600297</v>
      </c>
      <c r="D298" t="s">
        <v>786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1074</v>
      </c>
      <c r="B299" t="s">
        <v>1084</v>
      </c>
      <c r="C299">
        <v>2302600298</v>
      </c>
      <c r="D299" t="s">
        <v>787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1074</v>
      </c>
      <c r="B300" t="s">
        <v>1085</v>
      </c>
      <c r="C300">
        <v>2302600299</v>
      </c>
      <c r="D300" t="s">
        <v>787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1074</v>
      </c>
      <c r="B301" t="s">
        <v>1086</v>
      </c>
      <c r="C301">
        <v>2282600300</v>
      </c>
      <c r="D301" t="s">
        <v>786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1074</v>
      </c>
      <c r="B302" t="s">
        <v>1087</v>
      </c>
      <c r="C302">
        <v>2282600301</v>
      </c>
      <c r="D302" t="s">
        <v>786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1074</v>
      </c>
      <c r="B303" t="s">
        <v>1088</v>
      </c>
      <c r="C303">
        <v>2302600302</v>
      </c>
      <c r="D303" t="s">
        <v>787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1074</v>
      </c>
      <c r="B304" t="s">
        <v>1089</v>
      </c>
      <c r="C304">
        <v>2302600303</v>
      </c>
      <c r="D304" t="s">
        <v>787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1074</v>
      </c>
      <c r="B305" t="s">
        <v>1090</v>
      </c>
      <c r="C305">
        <v>2282600304</v>
      </c>
      <c r="D305" t="s">
        <v>786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1074</v>
      </c>
      <c r="B306" t="s">
        <v>1091</v>
      </c>
      <c r="C306">
        <v>2282600305</v>
      </c>
      <c r="D306" t="s">
        <v>786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1074</v>
      </c>
      <c r="B307" t="s">
        <v>1092</v>
      </c>
      <c r="C307">
        <v>2302600306</v>
      </c>
      <c r="D307" t="s">
        <v>787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1074</v>
      </c>
      <c r="B308" t="s">
        <v>1093</v>
      </c>
      <c r="C308">
        <v>2302600307</v>
      </c>
      <c r="D308" t="s">
        <v>787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1074</v>
      </c>
      <c r="B309" t="s">
        <v>1094</v>
      </c>
      <c r="C309">
        <v>2282600308</v>
      </c>
      <c r="D309" t="s">
        <v>786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1074</v>
      </c>
      <c r="B310" t="s">
        <v>1095</v>
      </c>
      <c r="C310">
        <v>2282600309</v>
      </c>
      <c r="D310" t="s">
        <v>786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1074</v>
      </c>
      <c r="B311" t="s">
        <v>1096</v>
      </c>
      <c r="C311">
        <v>2302600310</v>
      </c>
      <c r="D311" t="s">
        <v>787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1074</v>
      </c>
      <c r="B312" t="s">
        <v>1097</v>
      </c>
      <c r="C312">
        <v>2302600311</v>
      </c>
      <c r="D312" t="s">
        <v>787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1074</v>
      </c>
      <c r="B313" t="s">
        <v>1098</v>
      </c>
      <c r="C313">
        <v>2282600312</v>
      </c>
      <c r="D313" t="s">
        <v>786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1074</v>
      </c>
      <c r="B314" t="s">
        <v>1099</v>
      </c>
      <c r="C314">
        <v>2282600313</v>
      </c>
      <c r="D314" t="s">
        <v>786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1074</v>
      </c>
      <c r="B315" t="s">
        <v>1100</v>
      </c>
      <c r="C315">
        <v>2302600314</v>
      </c>
      <c r="D315" t="s">
        <v>787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1074</v>
      </c>
      <c r="B316" t="s">
        <v>1101</v>
      </c>
      <c r="C316">
        <v>2302600315</v>
      </c>
      <c r="D316" t="s">
        <v>787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1074</v>
      </c>
      <c r="B317" t="s">
        <v>1102</v>
      </c>
      <c r="C317">
        <v>2282600316</v>
      </c>
      <c r="D317" t="s">
        <v>786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1074</v>
      </c>
      <c r="B318" t="s">
        <v>1103</v>
      </c>
      <c r="C318">
        <v>2282600317</v>
      </c>
      <c r="D318" t="s">
        <v>786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1074</v>
      </c>
      <c r="B319" t="s">
        <v>1104</v>
      </c>
      <c r="C319">
        <v>2302600318</v>
      </c>
      <c r="D319" t="s">
        <v>787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1074</v>
      </c>
      <c r="B320" t="s">
        <v>1105</v>
      </c>
      <c r="C320">
        <v>2302600319</v>
      </c>
      <c r="D320" t="s">
        <v>787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1074</v>
      </c>
      <c r="B321" t="s">
        <v>1106</v>
      </c>
      <c r="C321">
        <v>2282600320</v>
      </c>
      <c r="D321" t="s">
        <v>786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1107</v>
      </c>
      <c r="B322" t="s">
        <v>1108</v>
      </c>
      <c r="C322">
        <v>2282600321</v>
      </c>
      <c r="D322" t="s">
        <v>786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1107</v>
      </c>
      <c r="B323" t="s">
        <v>1109</v>
      </c>
      <c r="C323">
        <v>2302600322</v>
      </c>
      <c r="D323" t="s">
        <v>787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1107</v>
      </c>
      <c r="B324" t="s">
        <v>1110</v>
      </c>
      <c r="C324">
        <v>2302600323</v>
      </c>
      <c r="D324" t="s">
        <v>787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1107</v>
      </c>
      <c r="B325" t="s">
        <v>1111</v>
      </c>
      <c r="C325">
        <v>2282600324</v>
      </c>
      <c r="D325" t="s">
        <v>786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1107</v>
      </c>
      <c r="B326" t="s">
        <v>1112</v>
      </c>
      <c r="C326">
        <v>2282600325</v>
      </c>
      <c r="D326" t="s">
        <v>786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1107</v>
      </c>
      <c r="B327" t="s">
        <v>1113</v>
      </c>
      <c r="C327">
        <v>2302600326</v>
      </c>
      <c r="D327" t="s">
        <v>787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1107</v>
      </c>
      <c r="B328" t="s">
        <v>1114</v>
      </c>
      <c r="C328">
        <v>2302600327</v>
      </c>
      <c r="D328" t="s">
        <v>787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1107</v>
      </c>
      <c r="B329" t="s">
        <v>1115</v>
      </c>
      <c r="C329">
        <v>2282600328</v>
      </c>
      <c r="D329" t="s">
        <v>786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1107</v>
      </c>
      <c r="B330" t="s">
        <v>1116</v>
      </c>
      <c r="C330">
        <v>2282600329</v>
      </c>
      <c r="D330" t="s">
        <v>786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1107</v>
      </c>
      <c r="B331" t="s">
        <v>1117</v>
      </c>
      <c r="C331">
        <v>2302600330</v>
      </c>
      <c r="D331" t="s">
        <v>787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1107</v>
      </c>
      <c r="B332" t="s">
        <v>1118</v>
      </c>
      <c r="C332">
        <v>2302600331</v>
      </c>
      <c r="D332" t="s">
        <v>787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1107</v>
      </c>
      <c r="B333" t="s">
        <v>1119</v>
      </c>
      <c r="C333">
        <v>2282600332</v>
      </c>
      <c r="D333" t="s">
        <v>786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1107</v>
      </c>
      <c r="B334" t="s">
        <v>1120</v>
      </c>
      <c r="C334">
        <v>2282600333</v>
      </c>
      <c r="D334" t="s">
        <v>786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1107</v>
      </c>
      <c r="B335" t="s">
        <v>1121</v>
      </c>
      <c r="C335">
        <v>2302600334</v>
      </c>
      <c r="D335" t="s">
        <v>787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1107</v>
      </c>
      <c r="B336" t="s">
        <v>1122</v>
      </c>
      <c r="C336">
        <v>2302600335</v>
      </c>
      <c r="D336" t="s">
        <v>787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1107</v>
      </c>
      <c r="B337" t="s">
        <v>1123</v>
      </c>
      <c r="C337">
        <v>2282600336</v>
      </c>
      <c r="D337" t="s">
        <v>786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1107</v>
      </c>
      <c r="B338" t="s">
        <v>1124</v>
      </c>
      <c r="C338">
        <v>2282600337</v>
      </c>
      <c r="D338" t="s">
        <v>786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1107</v>
      </c>
      <c r="B339" t="s">
        <v>1125</v>
      </c>
      <c r="C339">
        <v>2302600338</v>
      </c>
      <c r="D339" t="s">
        <v>787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1107</v>
      </c>
      <c r="B340" t="s">
        <v>1126</v>
      </c>
      <c r="C340">
        <v>2302600339</v>
      </c>
      <c r="D340" t="s">
        <v>787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1107</v>
      </c>
      <c r="B341" t="s">
        <v>1127</v>
      </c>
      <c r="C341">
        <v>2282600340</v>
      </c>
      <c r="D341" t="s">
        <v>786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1107</v>
      </c>
      <c r="B342" t="s">
        <v>1128</v>
      </c>
      <c r="C342">
        <v>2282600341</v>
      </c>
      <c r="D342" t="s">
        <v>786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1107</v>
      </c>
      <c r="B343" t="s">
        <v>1129</v>
      </c>
      <c r="C343">
        <v>2302600342</v>
      </c>
      <c r="D343" t="s">
        <v>787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1107</v>
      </c>
      <c r="B344" t="s">
        <v>1130</v>
      </c>
      <c r="C344">
        <v>2302600343</v>
      </c>
      <c r="D344" t="s">
        <v>787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1107</v>
      </c>
      <c r="B345" t="s">
        <v>1131</v>
      </c>
      <c r="C345">
        <v>2282600344</v>
      </c>
      <c r="D345" t="s">
        <v>786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1107</v>
      </c>
      <c r="B346" t="s">
        <v>1132</v>
      </c>
      <c r="C346">
        <v>2282600345</v>
      </c>
      <c r="D346" t="s">
        <v>786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1107</v>
      </c>
      <c r="B347" t="s">
        <v>1133</v>
      </c>
      <c r="C347">
        <v>2302600346</v>
      </c>
      <c r="D347" t="s">
        <v>787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1107</v>
      </c>
      <c r="B348" t="s">
        <v>1134</v>
      </c>
      <c r="C348">
        <v>2302600347</v>
      </c>
      <c r="D348" t="s">
        <v>787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1107</v>
      </c>
      <c r="B349" t="s">
        <v>1135</v>
      </c>
      <c r="C349">
        <v>2282600348</v>
      </c>
      <c r="D349" t="s">
        <v>786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1107</v>
      </c>
      <c r="B350" t="s">
        <v>1136</v>
      </c>
      <c r="C350">
        <v>2282600349</v>
      </c>
      <c r="D350" t="s">
        <v>786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1107</v>
      </c>
      <c r="B351" t="s">
        <v>1137</v>
      </c>
      <c r="C351">
        <v>2302600350</v>
      </c>
      <c r="D351" t="s">
        <v>787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1107</v>
      </c>
      <c r="B352" t="s">
        <v>1138</v>
      </c>
      <c r="C352">
        <v>2302600351</v>
      </c>
      <c r="D352" t="s">
        <v>787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1107</v>
      </c>
      <c r="B353" t="s">
        <v>1139</v>
      </c>
      <c r="C353">
        <v>2282600352</v>
      </c>
      <c r="D353" t="s">
        <v>786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1140</v>
      </c>
      <c r="B354" t="s">
        <v>1141</v>
      </c>
      <c r="C354">
        <v>2282600353</v>
      </c>
      <c r="D354" t="s">
        <v>786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1140</v>
      </c>
      <c r="B355" t="s">
        <v>1142</v>
      </c>
      <c r="C355">
        <v>2302600354</v>
      </c>
      <c r="D355" t="s">
        <v>787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1140</v>
      </c>
      <c r="B356" t="s">
        <v>1143</v>
      </c>
      <c r="C356">
        <v>2302600355</v>
      </c>
      <c r="D356" t="s">
        <v>787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1140</v>
      </c>
      <c r="B357" t="s">
        <v>1144</v>
      </c>
      <c r="C357">
        <v>2282600356</v>
      </c>
      <c r="D357" t="s">
        <v>786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1140</v>
      </c>
      <c r="B358" t="s">
        <v>1145</v>
      </c>
      <c r="C358">
        <v>2282600357</v>
      </c>
      <c r="D358" t="s">
        <v>786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1140</v>
      </c>
      <c r="B359" t="s">
        <v>1146</v>
      </c>
      <c r="C359">
        <v>2302600358</v>
      </c>
      <c r="D359" t="s">
        <v>787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1140</v>
      </c>
      <c r="B360" t="s">
        <v>1147</v>
      </c>
      <c r="C360">
        <v>2302600359</v>
      </c>
      <c r="D360" t="s">
        <v>787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1140</v>
      </c>
      <c r="B361" t="s">
        <v>1148</v>
      </c>
      <c r="C361">
        <v>2282600360</v>
      </c>
      <c r="D361" t="s">
        <v>786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1140</v>
      </c>
      <c r="B362" t="s">
        <v>1149</v>
      </c>
      <c r="C362">
        <v>2282600361</v>
      </c>
      <c r="D362" t="s">
        <v>786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1140</v>
      </c>
      <c r="B363" t="s">
        <v>1150</v>
      </c>
      <c r="C363">
        <v>2302600362</v>
      </c>
      <c r="D363" t="s">
        <v>787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1140</v>
      </c>
      <c r="B364" t="s">
        <v>1151</v>
      </c>
      <c r="C364">
        <v>2302600363</v>
      </c>
      <c r="D364" t="s">
        <v>787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1140</v>
      </c>
      <c r="B365" t="s">
        <v>1152</v>
      </c>
      <c r="C365">
        <v>2282600364</v>
      </c>
      <c r="D365" t="s">
        <v>786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1140</v>
      </c>
      <c r="B366" t="s">
        <v>1153</v>
      </c>
      <c r="C366">
        <v>2282600365</v>
      </c>
      <c r="D366" t="s">
        <v>786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1140</v>
      </c>
      <c r="B367" t="s">
        <v>1154</v>
      </c>
      <c r="C367">
        <v>2302600366</v>
      </c>
      <c r="D367" t="s">
        <v>787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1140</v>
      </c>
      <c r="B368" t="s">
        <v>1155</v>
      </c>
      <c r="C368">
        <v>2302600367</v>
      </c>
      <c r="D368" t="s">
        <v>787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1140</v>
      </c>
      <c r="B369" t="s">
        <v>1156</v>
      </c>
      <c r="C369">
        <v>2282600368</v>
      </c>
      <c r="D369" t="s">
        <v>786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1140</v>
      </c>
      <c r="B370" t="s">
        <v>1157</v>
      </c>
      <c r="C370">
        <v>2282600369</v>
      </c>
      <c r="D370" t="s">
        <v>786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1140</v>
      </c>
      <c r="B371" t="s">
        <v>1158</v>
      </c>
      <c r="C371">
        <v>2302600370</v>
      </c>
      <c r="D371" t="s">
        <v>787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1140</v>
      </c>
      <c r="B372" t="s">
        <v>1159</v>
      </c>
      <c r="C372">
        <v>2302600371</v>
      </c>
      <c r="D372" t="s">
        <v>787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1140</v>
      </c>
      <c r="B373" t="s">
        <v>1160</v>
      </c>
      <c r="C373">
        <v>2282600372</v>
      </c>
      <c r="D373" t="s">
        <v>786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1140</v>
      </c>
      <c r="B374" t="s">
        <v>1161</v>
      </c>
      <c r="C374">
        <v>2282600373</v>
      </c>
      <c r="D374" t="s">
        <v>786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1140</v>
      </c>
      <c r="B375" t="s">
        <v>1162</v>
      </c>
      <c r="C375">
        <v>2302600374</v>
      </c>
      <c r="D375" t="s">
        <v>787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1140</v>
      </c>
      <c r="B376" t="s">
        <v>1163</v>
      </c>
      <c r="C376">
        <v>2302600375</v>
      </c>
      <c r="D376" t="s">
        <v>787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1140</v>
      </c>
      <c r="B377" t="s">
        <v>1164</v>
      </c>
      <c r="C377">
        <v>2282600376</v>
      </c>
      <c r="D377" t="s">
        <v>786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1140</v>
      </c>
      <c r="B378" t="s">
        <v>1165</v>
      </c>
      <c r="C378">
        <v>2282600377</v>
      </c>
      <c r="D378" t="s">
        <v>786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1140</v>
      </c>
      <c r="B379" t="s">
        <v>1166</v>
      </c>
      <c r="C379">
        <v>2302600378</v>
      </c>
      <c r="D379" t="s">
        <v>787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1140</v>
      </c>
      <c r="B380" t="s">
        <v>1167</v>
      </c>
      <c r="C380">
        <v>2302600379</v>
      </c>
      <c r="D380" t="s">
        <v>787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1140</v>
      </c>
      <c r="B381" t="s">
        <v>1168</v>
      </c>
      <c r="C381">
        <v>2282600380</v>
      </c>
      <c r="D381" t="s">
        <v>786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1140</v>
      </c>
      <c r="B382" t="s">
        <v>1169</v>
      </c>
      <c r="C382">
        <v>2282600381</v>
      </c>
      <c r="D382" t="s">
        <v>786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1140</v>
      </c>
      <c r="B383" t="s">
        <v>1170</v>
      </c>
      <c r="C383">
        <v>2302600382</v>
      </c>
      <c r="D383" t="s">
        <v>787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1140</v>
      </c>
      <c r="B384" t="s">
        <v>1171</v>
      </c>
      <c r="C384">
        <v>2302600383</v>
      </c>
      <c r="D384" t="s">
        <v>787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1140</v>
      </c>
      <c r="B385" t="s">
        <v>1172</v>
      </c>
      <c r="C385">
        <v>2282600384</v>
      </c>
      <c r="D385" t="s">
        <v>786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1173</v>
      </c>
      <c r="B386" t="s">
        <v>1174</v>
      </c>
      <c r="C386">
        <v>2282600385</v>
      </c>
      <c r="D386" t="s">
        <v>786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1173</v>
      </c>
      <c r="B387" t="s">
        <v>1175</v>
      </c>
      <c r="C387">
        <v>2302600386</v>
      </c>
      <c r="D387" t="s">
        <v>787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1173</v>
      </c>
      <c r="B388" t="s">
        <v>1176</v>
      </c>
      <c r="C388">
        <v>2302600387</v>
      </c>
      <c r="D388" t="s">
        <v>787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1173</v>
      </c>
      <c r="B389" t="s">
        <v>1177</v>
      </c>
      <c r="C389">
        <v>2282600388</v>
      </c>
      <c r="D389" t="s">
        <v>786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1173</v>
      </c>
      <c r="B390" t="s">
        <v>1178</v>
      </c>
      <c r="C390">
        <v>2282600389</v>
      </c>
      <c r="D390" t="s">
        <v>786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1173</v>
      </c>
      <c r="B391" t="s">
        <v>1179</v>
      </c>
      <c r="C391">
        <v>2302600390</v>
      </c>
      <c r="D391" t="s">
        <v>787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1173</v>
      </c>
      <c r="B392" t="s">
        <v>1180</v>
      </c>
      <c r="C392">
        <v>2302600391</v>
      </c>
      <c r="D392" t="s">
        <v>787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1173</v>
      </c>
      <c r="B393" t="s">
        <v>1181</v>
      </c>
      <c r="C393">
        <v>2282600392</v>
      </c>
      <c r="D393" t="s">
        <v>786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1173</v>
      </c>
      <c r="B394" t="s">
        <v>1182</v>
      </c>
      <c r="C394">
        <v>2282600393</v>
      </c>
      <c r="D394" t="s">
        <v>786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1173</v>
      </c>
      <c r="B395" t="s">
        <v>1183</v>
      </c>
      <c r="C395">
        <v>2302600394</v>
      </c>
      <c r="D395" t="s">
        <v>787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1173</v>
      </c>
      <c r="B396" t="s">
        <v>1184</v>
      </c>
      <c r="C396">
        <v>2302600395</v>
      </c>
      <c r="D396" t="s">
        <v>787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1173</v>
      </c>
      <c r="B397" t="s">
        <v>1185</v>
      </c>
      <c r="C397">
        <v>2282600396</v>
      </c>
      <c r="D397" t="s">
        <v>786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1173</v>
      </c>
      <c r="B398" t="s">
        <v>1186</v>
      </c>
      <c r="C398">
        <v>2282600397</v>
      </c>
      <c r="D398" t="s">
        <v>786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1173</v>
      </c>
      <c r="B399" t="s">
        <v>1187</v>
      </c>
      <c r="C399">
        <v>2302600398</v>
      </c>
      <c r="D399" t="s">
        <v>787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1173</v>
      </c>
      <c r="B400" t="s">
        <v>1188</v>
      </c>
      <c r="C400">
        <v>2302600399</v>
      </c>
      <c r="D400" t="s">
        <v>787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1173</v>
      </c>
      <c r="B401" t="s">
        <v>1189</v>
      </c>
      <c r="C401">
        <v>2282600400</v>
      </c>
      <c r="D401" t="s">
        <v>786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1173</v>
      </c>
      <c r="B402" t="s">
        <v>1190</v>
      </c>
      <c r="C402">
        <v>2282600401</v>
      </c>
      <c r="D402" t="s">
        <v>786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1173</v>
      </c>
      <c r="B403" t="s">
        <v>1191</v>
      </c>
      <c r="C403">
        <v>2302600402</v>
      </c>
      <c r="D403" t="s">
        <v>787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1173</v>
      </c>
      <c r="B404" t="s">
        <v>1192</v>
      </c>
      <c r="C404">
        <v>2302600403</v>
      </c>
      <c r="D404" t="s">
        <v>787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1173</v>
      </c>
      <c r="B405" t="s">
        <v>1193</v>
      </c>
      <c r="C405">
        <v>2282600404</v>
      </c>
      <c r="D405" t="s">
        <v>786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1173</v>
      </c>
      <c r="B406" t="s">
        <v>1194</v>
      </c>
      <c r="C406">
        <v>2282600405</v>
      </c>
      <c r="D406" t="s">
        <v>786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1173</v>
      </c>
      <c r="B407" t="s">
        <v>1195</v>
      </c>
      <c r="C407">
        <v>2302600406</v>
      </c>
      <c r="D407" t="s">
        <v>787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1173</v>
      </c>
      <c r="B408" t="s">
        <v>1196</v>
      </c>
      <c r="C408">
        <v>2302600407</v>
      </c>
      <c r="D408" t="s">
        <v>787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1173</v>
      </c>
      <c r="B409" t="s">
        <v>1197</v>
      </c>
      <c r="C409">
        <v>2282600408</v>
      </c>
      <c r="D409" t="s">
        <v>786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1173</v>
      </c>
      <c r="B410" t="s">
        <v>1198</v>
      </c>
      <c r="C410">
        <v>2282600409</v>
      </c>
      <c r="D410" t="s">
        <v>786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1173</v>
      </c>
      <c r="B411" t="s">
        <v>1199</v>
      </c>
      <c r="C411">
        <v>2302600410</v>
      </c>
      <c r="D411" t="s">
        <v>787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1173</v>
      </c>
      <c r="B412" t="s">
        <v>1200</v>
      </c>
      <c r="C412">
        <v>2302600411</v>
      </c>
      <c r="D412" t="s">
        <v>787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1173</v>
      </c>
      <c r="B413" t="s">
        <v>1201</v>
      </c>
      <c r="C413">
        <v>2282600412</v>
      </c>
      <c r="D413" t="s">
        <v>786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1173</v>
      </c>
      <c r="B414" t="s">
        <v>1202</v>
      </c>
      <c r="C414">
        <v>2282600413</v>
      </c>
      <c r="D414" t="s">
        <v>786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1173</v>
      </c>
      <c r="B415" t="s">
        <v>1203</v>
      </c>
      <c r="C415">
        <v>2302600414</v>
      </c>
      <c r="D415" t="s">
        <v>787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1173</v>
      </c>
      <c r="B416" t="s">
        <v>1204</v>
      </c>
      <c r="C416">
        <v>2302600415</v>
      </c>
      <c r="D416" t="s">
        <v>787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1173</v>
      </c>
      <c r="B417" t="s">
        <v>1205</v>
      </c>
      <c r="C417">
        <v>2282600416</v>
      </c>
      <c r="D417" t="s">
        <v>786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1206</v>
      </c>
      <c r="B418" t="s">
        <v>1207</v>
      </c>
      <c r="C418">
        <v>2282600417</v>
      </c>
      <c r="D418" t="s">
        <v>786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1206</v>
      </c>
      <c r="B419" t="s">
        <v>1208</v>
      </c>
      <c r="C419">
        <v>2302600418</v>
      </c>
      <c r="D419" t="s">
        <v>787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1206</v>
      </c>
      <c r="B420" t="s">
        <v>1209</v>
      </c>
      <c r="C420">
        <v>2302600419</v>
      </c>
      <c r="D420" t="s">
        <v>787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1206</v>
      </c>
      <c r="B421" t="s">
        <v>1210</v>
      </c>
      <c r="C421">
        <v>2282600420</v>
      </c>
      <c r="D421" t="s">
        <v>786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1206</v>
      </c>
      <c r="B422" t="s">
        <v>1211</v>
      </c>
      <c r="C422">
        <v>2282600421</v>
      </c>
      <c r="D422" t="s">
        <v>786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1206</v>
      </c>
      <c r="B423" t="s">
        <v>1212</v>
      </c>
      <c r="C423">
        <v>2302600422</v>
      </c>
      <c r="D423" t="s">
        <v>787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1206</v>
      </c>
      <c r="B424" t="s">
        <v>1213</v>
      </c>
      <c r="C424">
        <v>2302600423</v>
      </c>
      <c r="D424" t="s">
        <v>787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1206</v>
      </c>
      <c r="B425" t="s">
        <v>1214</v>
      </c>
      <c r="C425">
        <v>2282600424</v>
      </c>
      <c r="D425" t="s">
        <v>786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1206</v>
      </c>
      <c r="B426" t="s">
        <v>1215</v>
      </c>
      <c r="C426">
        <v>2282600425</v>
      </c>
      <c r="D426" t="s">
        <v>786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1206</v>
      </c>
      <c r="B427" t="s">
        <v>1216</v>
      </c>
      <c r="C427">
        <v>2302600426</v>
      </c>
      <c r="D427" t="s">
        <v>787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1206</v>
      </c>
      <c r="B428" t="s">
        <v>1217</v>
      </c>
      <c r="C428">
        <v>2302600427</v>
      </c>
      <c r="D428" t="s">
        <v>787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1206</v>
      </c>
      <c r="B429" t="s">
        <v>1218</v>
      </c>
      <c r="C429">
        <v>2282600428</v>
      </c>
      <c r="D429" t="s">
        <v>786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1206</v>
      </c>
      <c r="B430" t="s">
        <v>1219</v>
      </c>
      <c r="C430">
        <v>2282600429</v>
      </c>
      <c r="D430" t="s">
        <v>786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1206</v>
      </c>
      <c r="B431" t="s">
        <v>1220</v>
      </c>
      <c r="C431">
        <v>2302600430</v>
      </c>
      <c r="D431" t="s">
        <v>787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1206</v>
      </c>
      <c r="B432" t="s">
        <v>1221</v>
      </c>
      <c r="C432">
        <v>2302600431</v>
      </c>
      <c r="D432" t="s">
        <v>787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1206</v>
      </c>
      <c r="B433" t="s">
        <v>1222</v>
      </c>
      <c r="C433">
        <v>2282600432</v>
      </c>
      <c r="D433" t="s">
        <v>786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1206</v>
      </c>
      <c r="B434" t="s">
        <v>1223</v>
      </c>
      <c r="C434">
        <v>2282600433</v>
      </c>
      <c r="D434" t="s">
        <v>786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1206</v>
      </c>
      <c r="B435" t="s">
        <v>1224</v>
      </c>
      <c r="C435">
        <v>2302600434</v>
      </c>
      <c r="D435" t="s">
        <v>787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1206</v>
      </c>
      <c r="B436" t="s">
        <v>1225</v>
      </c>
      <c r="C436">
        <v>2302600435</v>
      </c>
      <c r="D436" t="s">
        <v>787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1206</v>
      </c>
      <c r="B437" t="s">
        <v>1226</v>
      </c>
      <c r="C437">
        <v>2282600436</v>
      </c>
      <c r="D437" t="s">
        <v>786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1206</v>
      </c>
      <c r="B438" t="s">
        <v>1227</v>
      </c>
      <c r="C438">
        <v>2282600437</v>
      </c>
      <c r="D438" t="s">
        <v>786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1206</v>
      </c>
      <c r="B439" t="s">
        <v>1228</v>
      </c>
      <c r="C439">
        <v>2302600438</v>
      </c>
      <c r="D439" t="s">
        <v>787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1206</v>
      </c>
      <c r="B440" t="s">
        <v>1229</v>
      </c>
      <c r="C440">
        <v>2302600439</v>
      </c>
      <c r="D440" t="s">
        <v>787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1206</v>
      </c>
      <c r="B441" t="s">
        <v>1230</v>
      </c>
      <c r="C441">
        <v>2282600440</v>
      </c>
      <c r="D441" t="s">
        <v>786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1206</v>
      </c>
      <c r="B442" t="s">
        <v>1231</v>
      </c>
      <c r="C442">
        <v>2282600441</v>
      </c>
      <c r="D442" t="s">
        <v>786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1206</v>
      </c>
      <c r="B443" t="s">
        <v>1232</v>
      </c>
      <c r="C443">
        <v>2302600442</v>
      </c>
      <c r="D443" t="s">
        <v>787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1206</v>
      </c>
      <c r="B444" t="s">
        <v>1233</v>
      </c>
      <c r="C444">
        <v>2302600443</v>
      </c>
      <c r="D444" t="s">
        <v>787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1206</v>
      </c>
      <c r="B445" t="s">
        <v>1234</v>
      </c>
      <c r="C445">
        <v>2282600444</v>
      </c>
      <c r="D445" t="s">
        <v>786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1206</v>
      </c>
      <c r="B446" t="s">
        <v>1235</v>
      </c>
      <c r="C446">
        <v>2282600445</v>
      </c>
      <c r="D446" t="s">
        <v>786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1206</v>
      </c>
      <c r="B447" t="s">
        <v>1236</v>
      </c>
      <c r="C447">
        <v>2302600446</v>
      </c>
      <c r="D447" t="s">
        <v>787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1206</v>
      </c>
      <c r="B448" t="s">
        <v>1237</v>
      </c>
      <c r="C448">
        <v>2302600447</v>
      </c>
      <c r="D448" t="s">
        <v>787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1206</v>
      </c>
      <c r="B449" t="s">
        <v>1238</v>
      </c>
      <c r="C449">
        <v>2282600448</v>
      </c>
      <c r="D449" t="s">
        <v>786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1239</v>
      </c>
      <c r="B450" t="s">
        <v>1240</v>
      </c>
      <c r="C450">
        <v>2282600449</v>
      </c>
      <c r="D450" t="s">
        <v>786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1239</v>
      </c>
      <c r="B451" t="s">
        <v>1241</v>
      </c>
      <c r="C451">
        <v>2302600450</v>
      </c>
      <c r="D451" t="s">
        <v>787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1239</v>
      </c>
      <c r="B452" t="s">
        <v>1242</v>
      </c>
      <c r="C452">
        <v>2302600451</v>
      </c>
      <c r="D452" t="s">
        <v>787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1239</v>
      </c>
      <c r="B453" t="s">
        <v>1243</v>
      </c>
      <c r="C453">
        <v>2282600452</v>
      </c>
      <c r="D453" t="s">
        <v>786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1239</v>
      </c>
      <c r="B454" t="s">
        <v>1244</v>
      </c>
      <c r="C454">
        <v>2282600453</v>
      </c>
      <c r="D454" t="s">
        <v>786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1239</v>
      </c>
      <c r="B455" t="s">
        <v>1245</v>
      </c>
      <c r="C455">
        <v>2302600454</v>
      </c>
      <c r="D455" t="s">
        <v>787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1239</v>
      </c>
      <c r="B456" t="s">
        <v>1246</v>
      </c>
      <c r="C456">
        <v>2302600455</v>
      </c>
      <c r="D456" t="s">
        <v>787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1239</v>
      </c>
      <c r="B457" t="s">
        <v>1247</v>
      </c>
      <c r="C457">
        <v>2282600456</v>
      </c>
      <c r="D457" t="s">
        <v>786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1239</v>
      </c>
      <c r="B458" t="s">
        <v>1248</v>
      </c>
      <c r="C458">
        <v>2282600457</v>
      </c>
      <c r="D458" t="s">
        <v>786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1239</v>
      </c>
      <c r="B459" t="s">
        <v>1249</v>
      </c>
      <c r="C459">
        <v>2302600458</v>
      </c>
      <c r="D459" t="s">
        <v>787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1239</v>
      </c>
      <c r="B460" t="s">
        <v>1250</v>
      </c>
      <c r="C460">
        <v>2302600459</v>
      </c>
      <c r="D460" t="s">
        <v>787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1239</v>
      </c>
      <c r="B461" t="s">
        <v>1251</v>
      </c>
      <c r="C461">
        <v>2282600460</v>
      </c>
      <c r="D461" t="s">
        <v>786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1239</v>
      </c>
      <c r="B462" t="s">
        <v>1252</v>
      </c>
      <c r="C462">
        <v>2282600461</v>
      </c>
      <c r="D462" t="s">
        <v>786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1239</v>
      </c>
      <c r="B463" t="s">
        <v>1253</v>
      </c>
      <c r="C463">
        <v>2302600462</v>
      </c>
      <c r="D463" t="s">
        <v>787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1239</v>
      </c>
      <c r="B464" t="s">
        <v>1254</v>
      </c>
      <c r="C464">
        <v>2302600463</v>
      </c>
      <c r="D464" t="s">
        <v>787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1239</v>
      </c>
      <c r="B465" t="s">
        <v>1255</v>
      </c>
      <c r="C465">
        <v>2282600464</v>
      </c>
      <c r="D465" t="s">
        <v>786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1239</v>
      </c>
      <c r="B466" t="s">
        <v>1256</v>
      </c>
      <c r="C466">
        <v>2282600465</v>
      </c>
      <c r="D466" t="s">
        <v>786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1239</v>
      </c>
      <c r="B467" t="s">
        <v>1257</v>
      </c>
      <c r="C467">
        <v>2302600466</v>
      </c>
      <c r="D467" t="s">
        <v>787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1239</v>
      </c>
      <c r="B468" t="s">
        <v>1258</v>
      </c>
      <c r="C468">
        <v>2302600467</v>
      </c>
      <c r="D468" t="s">
        <v>787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1239</v>
      </c>
      <c r="B469" t="s">
        <v>1259</v>
      </c>
      <c r="C469">
        <v>2282600468</v>
      </c>
      <c r="D469" t="s">
        <v>786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1239</v>
      </c>
      <c r="B470" t="s">
        <v>1260</v>
      </c>
      <c r="C470">
        <v>2282600469</v>
      </c>
      <c r="D470" t="s">
        <v>786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1239</v>
      </c>
      <c r="B471" t="s">
        <v>1261</v>
      </c>
      <c r="C471">
        <v>2302600470</v>
      </c>
      <c r="D471" t="s">
        <v>787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1239</v>
      </c>
      <c r="B472" t="s">
        <v>1262</v>
      </c>
      <c r="C472">
        <v>2302600471</v>
      </c>
      <c r="D472" t="s">
        <v>787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1239</v>
      </c>
      <c r="B473" t="s">
        <v>1263</v>
      </c>
      <c r="C473">
        <v>2282600472</v>
      </c>
      <c r="D473" t="s">
        <v>786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1239</v>
      </c>
      <c r="B474" t="s">
        <v>1264</v>
      </c>
      <c r="C474">
        <v>2282600473</v>
      </c>
      <c r="D474" t="s">
        <v>786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1239</v>
      </c>
      <c r="B475" t="s">
        <v>1265</v>
      </c>
      <c r="C475">
        <v>2302600474</v>
      </c>
      <c r="D475" t="s">
        <v>787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1239</v>
      </c>
      <c r="B476" t="s">
        <v>1266</v>
      </c>
      <c r="C476">
        <v>2302600475</v>
      </c>
      <c r="D476" t="s">
        <v>787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1239</v>
      </c>
      <c r="B477" t="s">
        <v>1267</v>
      </c>
      <c r="C477">
        <v>2282600476</v>
      </c>
      <c r="D477" t="s">
        <v>786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1239</v>
      </c>
      <c r="B478" t="s">
        <v>1268</v>
      </c>
      <c r="C478">
        <v>2282600477</v>
      </c>
      <c r="D478" t="s">
        <v>786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1239</v>
      </c>
      <c r="B479" t="s">
        <v>1269</v>
      </c>
      <c r="C479">
        <v>2302600478</v>
      </c>
      <c r="D479" t="s">
        <v>787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1239</v>
      </c>
      <c r="B480" t="s">
        <v>1270</v>
      </c>
      <c r="C480">
        <v>2302600479</v>
      </c>
      <c r="D480" t="s">
        <v>787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1239</v>
      </c>
      <c r="B481" t="s">
        <v>1271</v>
      </c>
      <c r="C481">
        <v>2282600480</v>
      </c>
      <c r="D481" t="s">
        <v>786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1272</v>
      </c>
      <c r="B482" t="s">
        <v>1273</v>
      </c>
      <c r="C482">
        <v>2282600481</v>
      </c>
      <c r="D482" t="s">
        <v>786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1272</v>
      </c>
      <c r="B483" t="s">
        <v>1274</v>
      </c>
      <c r="C483">
        <v>2302600482</v>
      </c>
      <c r="D483" t="s">
        <v>787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1272</v>
      </c>
      <c r="B484" t="s">
        <v>1275</v>
      </c>
      <c r="C484">
        <v>2302600483</v>
      </c>
      <c r="D484" t="s">
        <v>787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1272</v>
      </c>
      <c r="B485" t="s">
        <v>1276</v>
      </c>
      <c r="C485">
        <v>2282600484</v>
      </c>
      <c r="D485" t="s">
        <v>786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1272</v>
      </c>
      <c r="B486" t="s">
        <v>1277</v>
      </c>
      <c r="C486">
        <v>2282600485</v>
      </c>
      <c r="D486" t="s">
        <v>786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1272</v>
      </c>
      <c r="B487" t="s">
        <v>1278</v>
      </c>
      <c r="C487">
        <v>2302600486</v>
      </c>
      <c r="D487" t="s">
        <v>787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1272</v>
      </c>
      <c r="B488" t="s">
        <v>1279</v>
      </c>
      <c r="C488">
        <v>2302600487</v>
      </c>
      <c r="D488" t="s">
        <v>787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1272</v>
      </c>
      <c r="B489" t="s">
        <v>1280</v>
      </c>
      <c r="C489">
        <v>2282600488</v>
      </c>
      <c r="D489" t="s">
        <v>786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1272</v>
      </c>
      <c r="B490" t="s">
        <v>1281</v>
      </c>
      <c r="C490">
        <v>2282600489</v>
      </c>
      <c r="D490" t="s">
        <v>786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1272</v>
      </c>
      <c r="B491" t="s">
        <v>1282</v>
      </c>
      <c r="C491">
        <v>2302600490</v>
      </c>
      <c r="D491" t="s">
        <v>787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1272</v>
      </c>
      <c r="B492" t="s">
        <v>1283</v>
      </c>
      <c r="C492">
        <v>2302600491</v>
      </c>
      <c r="D492" t="s">
        <v>787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1272</v>
      </c>
      <c r="B493" t="s">
        <v>1284</v>
      </c>
      <c r="C493">
        <v>2282600492</v>
      </c>
      <c r="D493" t="s">
        <v>786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1272</v>
      </c>
      <c r="B494" t="s">
        <v>1285</v>
      </c>
      <c r="C494">
        <v>2282600493</v>
      </c>
      <c r="D494" t="s">
        <v>786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1272</v>
      </c>
      <c r="B495" t="s">
        <v>1286</v>
      </c>
      <c r="C495">
        <v>2302600494</v>
      </c>
      <c r="D495" t="s">
        <v>787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1272</v>
      </c>
      <c r="B496" t="s">
        <v>1287</v>
      </c>
      <c r="C496">
        <v>2302600495</v>
      </c>
      <c r="D496" t="s">
        <v>787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1272</v>
      </c>
      <c r="B497" t="s">
        <v>1288</v>
      </c>
      <c r="C497">
        <v>2282600496</v>
      </c>
      <c r="D497" t="s">
        <v>786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1272</v>
      </c>
      <c r="B498" t="s">
        <v>1289</v>
      </c>
      <c r="C498">
        <v>2282600497</v>
      </c>
      <c r="D498" t="s">
        <v>786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1272</v>
      </c>
      <c r="B499" t="s">
        <v>1290</v>
      </c>
      <c r="C499">
        <v>2302600498</v>
      </c>
      <c r="D499" t="s">
        <v>787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1272</v>
      </c>
      <c r="B500" t="s">
        <v>1291</v>
      </c>
      <c r="C500">
        <v>2302600499</v>
      </c>
      <c r="D500" t="s">
        <v>787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1272</v>
      </c>
      <c r="B501" t="s">
        <v>1292</v>
      </c>
      <c r="C501">
        <v>2282600500</v>
      </c>
      <c r="D501" t="s">
        <v>786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1272</v>
      </c>
      <c r="B502" t="s">
        <v>1293</v>
      </c>
      <c r="C502">
        <v>2282600501</v>
      </c>
      <c r="D502" t="s">
        <v>786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1272</v>
      </c>
      <c r="B503" t="s">
        <v>1294</v>
      </c>
      <c r="C503">
        <v>2302600502</v>
      </c>
      <c r="D503" t="s">
        <v>787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1272</v>
      </c>
      <c r="B504" t="s">
        <v>1295</v>
      </c>
      <c r="C504">
        <v>2302600503</v>
      </c>
      <c r="D504" t="s">
        <v>787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1272</v>
      </c>
      <c r="B505" t="s">
        <v>1296</v>
      </c>
      <c r="C505">
        <v>2282600504</v>
      </c>
      <c r="D505" t="s">
        <v>786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1272</v>
      </c>
      <c r="B506" t="s">
        <v>1297</v>
      </c>
      <c r="C506">
        <v>2282600505</v>
      </c>
      <c r="D506" t="s">
        <v>786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1272</v>
      </c>
      <c r="B507" t="s">
        <v>1298</v>
      </c>
      <c r="C507">
        <v>2302600506</v>
      </c>
      <c r="D507" t="s">
        <v>787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1272</v>
      </c>
      <c r="B508" t="s">
        <v>1299</v>
      </c>
      <c r="C508">
        <v>2302600507</v>
      </c>
      <c r="D508" t="s">
        <v>787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1272</v>
      </c>
      <c r="B509" t="s">
        <v>1300</v>
      </c>
      <c r="C509">
        <v>2282600508</v>
      </c>
      <c r="D509" t="s">
        <v>786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1272</v>
      </c>
      <c r="B510" t="s">
        <v>1301</v>
      </c>
      <c r="C510">
        <v>2282600509</v>
      </c>
      <c r="D510" t="s">
        <v>786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1272</v>
      </c>
      <c r="B511" t="s">
        <v>1302</v>
      </c>
      <c r="C511">
        <v>2302600510</v>
      </c>
      <c r="D511" t="s">
        <v>787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1272</v>
      </c>
      <c r="B512" t="s">
        <v>1303</v>
      </c>
      <c r="C512">
        <v>2302600511</v>
      </c>
      <c r="D512" t="s">
        <v>787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1272</v>
      </c>
      <c r="B513" t="s">
        <v>1304</v>
      </c>
      <c r="C513">
        <v>2282600512</v>
      </c>
      <c r="D513" t="s">
        <v>786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1305</v>
      </c>
      <c r="B514" t="s">
        <v>1306</v>
      </c>
      <c r="C514">
        <v>2282600513</v>
      </c>
      <c r="D514" t="s">
        <v>786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1305</v>
      </c>
      <c r="B515" t="s">
        <v>1307</v>
      </c>
      <c r="C515">
        <v>2302600514</v>
      </c>
      <c r="D515" t="s">
        <v>787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1305</v>
      </c>
      <c r="B516" t="s">
        <v>1308</v>
      </c>
      <c r="C516">
        <v>2302600515</v>
      </c>
      <c r="D516" t="s">
        <v>787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1305</v>
      </c>
      <c r="B517" t="s">
        <v>1309</v>
      </c>
      <c r="C517">
        <v>2282600516</v>
      </c>
      <c r="D517" t="s">
        <v>786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1305</v>
      </c>
      <c r="B518" t="s">
        <v>1310</v>
      </c>
      <c r="C518">
        <v>2282600517</v>
      </c>
      <c r="D518" t="s">
        <v>786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1305</v>
      </c>
      <c r="B519" t="s">
        <v>1311</v>
      </c>
      <c r="C519">
        <v>2302600518</v>
      </c>
      <c r="D519" t="s">
        <v>787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1305</v>
      </c>
      <c r="B520" t="s">
        <v>1312</v>
      </c>
      <c r="C520">
        <v>2302600519</v>
      </c>
      <c r="D520" t="s">
        <v>787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1305</v>
      </c>
      <c r="B521" t="s">
        <v>1313</v>
      </c>
      <c r="C521">
        <v>2282600520</v>
      </c>
      <c r="D521" t="s">
        <v>786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1305</v>
      </c>
      <c r="B522" t="s">
        <v>1314</v>
      </c>
      <c r="C522">
        <v>2282600521</v>
      </c>
      <c r="D522" t="s">
        <v>786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1305</v>
      </c>
      <c r="B523" t="s">
        <v>1315</v>
      </c>
      <c r="C523">
        <v>2302600522</v>
      </c>
      <c r="D523" t="s">
        <v>787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1305</v>
      </c>
      <c r="B524" t="s">
        <v>1316</v>
      </c>
      <c r="C524">
        <v>2302600523</v>
      </c>
      <c r="D524" t="s">
        <v>787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1305</v>
      </c>
      <c r="B525" t="s">
        <v>1317</v>
      </c>
      <c r="C525">
        <v>2282600524</v>
      </c>
      <c r="D525" t="s">
        <v>786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1305</v>
      </c>
      <c r="B526" t="s">
        <v>1318</v>
      </c>
      <c r="C526">
        <v>2282600525</v>
      </c>
      <c r="D526" t="s">
        <v>786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1305</v>
      </c>
      <c r="B527" t="s">
        <v>1319</v>
      </c>
      <c r="C527">
        <v>2302600526</v>
      </c>
      <c r="D527" t="s">
        <v>787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1305</v>
      </c>
      <c r="B528" t="s">
        <v>1320</v>
      </c>
      <c r="C528">
        <v>2302600527</v>
      </c>
      <c r="D528" t="s">
        <v>787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1305</v>
      </c>
      <c r="B529" t="s">
        <v>1321</v>
      </c>
      <c r="C529">
        <v>2282600528</v>
      </c>
      <c r="D529" t="s">
        <v>786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1305</v>
      </c>
      <c r="B530" t="s">
        <v>1322</v>
      </c>
      <c r="C530">
        <v>2282600529</v>
      </c>
      <c r="D530" t="s">
        <v>786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1305</v>
      </c>
      <c r="B531" t="s">
        <v>1323</v>
      </c>
      <c r="C531">
        <v>2302600530</v>
      </c>
      <c r="D531" t="s">
        <v>787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1305</v>
      </c>
      <c r="B532" t="s">
        <v>1324</v>
      </c>
      <c r="C532">
        <v>2302600531</v>
      </c>
      <c r="D532" t="s">
        <v>787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1305</v>
      </c>
      <c r="B533" t="s">
        <v>1325</v>
      </c>
      <c r="C533">
        <v>2282600532</v>
      </c>
      <c r="D533" t="s">
        <v>786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1305</v>
      </c>
      <c r="B534" t="s">
        <v>1326</v>
      </c>
      <c r="C534">
        <v>2282600533</v>
      </c>
      <c r="D534" t="s">
        <v>786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1305</v>
      </c>
      <c r="B535" t="s">
        <v>1327</v>
      </c>
      <c r="C535">
        <v>2302600534</v>
      </c>
      <c r="D535" t="s">
        <v>787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1305</v>
      </c>
      <c r="B536" t="s">
        <v>1328</v>
      </c>
      <c r="C536">
        <v>2302600535</v>
      </c>
      <c r="D536" t="s">
        <v>787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1305</v>
      </c>
      <c r="B537" t="s">
        <v>1329</v>
      </c>
      <c r="C537">
        <v>2282600536</v>
      </c>
      <c r="D537" t="s">
        <v>786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1305</v>
      </c>
      <c r="B538" t="s">
        <v>1330</v>
      </c>
      <c r="C538">
        <v>2282600537</v>
      </c>
      <c r="D538" t="s">
        <v>786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1305</v>
      </c>
      <c r="B539" t="s">
        <v>1331</v>
      </c>
      <c r="C539">
        <v>2302600538</v>
      </c>
      <c r="D539" t="s">
        <v>787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1305</v>
      </c>
      <c r="B540" t="s">
        <v>1332</v>
      </c>
      <c r="C540">
        <v>2302600539</v>
      </c>
      <c r="D540" t="s">
        <v>787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1305</v>
      </c>
      <c r="B541" t="s">
        <v>1333</v>
      </c>
      <c r="C541">
        <v>2282600540</v>
      </c>
      <c r="D541" t="s">
        <v>786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1305</v>
      </c>
      <c r="B542" t="s">
        <v>1334</v>
      </c>
      <c r="C542">
        <v>2282600541</v>
      </c>
      <c r="D542" t="s">
        <v>786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1305</v>
      </c>
      <c r="B543" t="s">
        <v>1335</v>
      </c>
      <c r="C543">
        <v>2302600542</v>
      </c>
      <c r="D543" t="s">
        <v>787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1305</v>
      </c>
      <c r="B544" t="s">
        <v>1336</v>
      </c>
      <c r="C544">
        <v>2302600543</v>
      </c>
      <c r="D544" t="s">
        <v>787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1305</v>
      </c>
      <c r="B545" t="s">
        <v>1337</v>
      </c>
      <c r="C545">
        <v>2282600544</v>
      </c>
      <c r="D545" t="s">
        <v>786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1338</v>
      </c>
      <c r="B546" t="s">
        <v>1339</v>
      </c>
      <c r="C546">
        <v>2282600545</v>
      </c>
      <c r="D546" t="s">
        <v>786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1338</v>
      </c>
      <c r="B547" t="s">
        <v>1340</v>
      </c>
      <c r="C547">
        <v>2302600546</v>
      </c>
      <c r="D547" t="s">
        <v>787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1338</v>
      </c>
      <c r="B548" t="s">
        <v>1341</v>
      </c>
      <c r="C548">
        <v>2302600547</v>
      </c>
      <c r="D548" t="s">
        <v>787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1338</v>
      </c>
      <c r="B549" t="s">
        <v>1342</v>
      </c>
      <c r="C549">
        <v>2282600548</v>
      </c>
      <c r="D549" t="s">
        <v>786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1338</v>
      </c>
      <c r="B550" t="s">
        <v>1343</v>
      </c>
      <c r="C550">
        <v>2282600549</v>
      </c>
      <c r="D550" t="s">
        <v>786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1338</v>
      </c>
      <c r="B551" t="s">
        <v>1344</v>
      </c>
      <c r="C551">
        <v>2302600550</v>
      </c>
      <c r="D551" t="s">
        <v>787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1338</v>
      </c>
      <c r="B552" t="s">
        <v>1345</v>
      </c>
      <c r="C552">
        <v>2302600551</v>
      </c>
      <c r="D552" t="s">
        <v>787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1338</v>
      </c>
      <c r="B553" t="s">
        <v>1346</v>
      </c>
      <c r="C553">
        <v>2282600552</v>
      </c>
      <c r="D553" t="s">
        <v>786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1338</v>
      </c>
      <c r="B554" t="s">
        <v>1347</v>
      </c>
      <c r="C554">
        <v>2282600553</v>
      </c>
      <c r="D554" t="s">
        <v>786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1338</v>
      </c>
      <c r="B555" t="s">
        <v>1348</v>
      </c>
      <c r="C555">
        <v>2302600554</v>
      </c>
      <c r="D555" t="s">
        <v>787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1338</v>
      </c>
      <c r="B556" t="s">
        <v>1349</v>
      </c>
      <c r="C556">
        <v>2302600555</v>
      </c>
      <c r="D556" t="s">
        <v>787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1338</v>
      </c>
      <c r="B557" t="s">
        <v>1350</v>
      </c>
      <c r="C557">
        <v>2282600556</v>
      </c>
      <c r="D557" t="s">
        <v>786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1338</v>
      </c>
      <c r="B558" t="s">
        <v>1351</v>
      </c>
      <c r="C558">
        <v>2282600557</v>
      </c>
      <c r="D558" t="s">
        <v>786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1338</v>
      </c>
      <c r="B559" t="s">
        <v>1352</v>
      </c>
      <c r="C559">
        <v>2302600558</v>
      </c>
      <c r="D559" t="s">
        <v>787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1338</v>
      </c>
      <c r="B560" t="s">
        <v>1353</v>
      </c>
      <c r="C560">
        <v>2302600559</v>
      </c>
      <c r="D560" t="s">
        <v>787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1338</v>
      </c>
      <c r="B561" t="s">
        <v>1354</v>
      </c>
      <c r="C561">
        <v>2282600560</v>
      </c>
      <c r="D561" t="s">
        <v>786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1338</v>
      </c>
      <c r="B562" t="s">
        <v>1355</v>
      </c>
      <c r="C562">
        <v>2282600561</v>
      </c>
      <c r="D562" t="s">
        <v>786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1338</v>
      </c>
      <c r="B563" t="s">
        <v>1356</v>
      </c>
      <c r="C563">
        <v>2302600562</v>
      </c>
      <c r="D563" t="s">
        <v>787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1338</v>
      </c>
      <c r="B564" t="s">
        <v>1357</v>
      </c>
      <c r="C564">
        <v>2302600563</v>
      </c>
      <c r="D564" t="s">
        <v>787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1338</v>
      </c>
      <c r="B565" t="s">
        <v>1358</v>
      </c>
      <c r="C565">
        <v>2282600564</v>
      </c>
      <c r="D565" t="s">
        <v>786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1338</v>
      </c>
      <c r="B566" t="s">
        <v>1359</v>
      </c>
      <c r="C566">
        <v>2282600565</v>
      </c>
      <c r="D566" t="s">
        <v>786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1338</v>
      </c>
      <c r="B567" t="s">
        <v>1360</v>
      </c>
      <c r="C567">
        <v>2302600566</v>
      </c>
      <c r="D567" t="s">
        <v>787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1338</v>
      </c>
      <c r="B568" t="s">
        <v>1361</v>
      </c>
      <c r="C568">
        <v>2302600567</v>
      </c>
      <c r="D568" t="s">
        <v>787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1338</v>
      </c>
      <c r="B569" t="s">
        <v>1362</v>
      </c>
      <c r="C569">
        <v>2282600568</v>
      </c>
      <c r="D569" t="s">
        <v>786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1338</v>
      </c>
      <c r="B570" t="s">
        <v>1363</v>
      </c>
      <c r="C570">
        <v>2282600569</v>
      </c>
      <c r="D570" t="s">
        <v>786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1338</v>
      </c>
      <c r="B571" t="s">
        <v>1364</v>
      </c>
      <c r="C571">
        <v>2302600570</v>
      </c>
      <c r="D571" t="s">
        <v>787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1338</v>
      </c>
      <c r="B572" t="s">
        <v>1365</v>
      </c>
      <c r="C572">
        <v>2302600571</v>
      </c>
      <c r="D572" t="s">
        <v>787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1338</v>
      </c>
      <c r="B573" t="s">
        <v>1366</v>
      </c>
      <c r="C573">
        <v>2282600572</v>
      </c>
      <c r="D573" t="s">
        <v>786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1338</v>
      </c>
      <c r="B574" t="s">
        <v>1367</v>
      </c>
      <c r="C574">
        <v>2282600573</v>
      </c>
      <c r="D574" t="s">
        <v>786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1338</v>
      </c>
      <c r="B575" t="s">
        <v>1368</v>
      </c>
      <c r="C575">
        <v>2302600574</v>
      </c>
      <c r="D575" t="s">
        <v>787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1338</v>
      </c>
      <c r="B576" t="s">
        <v>1369</v>
      </c>
      <c r="C576">
        <v>2302600575</v>
      </c>
      <c r="D576" t="s">
        <v>787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1338</v>
      </c>
      <c r="B577" t="s">
        <v>1370</v>
      </c>
      <c r="C577">
        <v>2282600576</v>
      </c>
      <c r="D577" t="s">
        <v>786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1371</v>
      </c>
      <c r="B578" t="s">
        <v>1372</v>
      </c>
      <c r="C578">
        <v>2282600577</v>
      </c>
      <c r="D578" t="s">
        <v>786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1371</v>
      </c>
      <c r="B579" t="s">
        <v>1373</v>
      </c>
      <c r="C579">
        <v>2302600578</v>
      </c>
      <c r="D579" t="s">
        <v>787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1371</v>
      </c>
      <c r="B580" t="s">
        <v>1374</v>
      </c>
      <c r="C580">
        <v>2302600579</v>
      </c>
      <c r="D580" t="s">
        <v>787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1371</v>
      </c>
      <c r="B581" t="s">
        <v>1375</v>
      </c>
      <c r="C581">
        <v>2282600580</v>
      </c>
      <c r="D581" t="s">
        <v>786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1371</v>
      </c>
      <c r="B582" t="s">
        <v>1376</v>
      </c>
      <c r="C582">
        <v>2282600581</v>
      </c>
      <c r="D582" t="s">
        <v>786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1371</v>
      </c>
      <c r="B583" t="s">
        <v>1377</v>
      </c>
      <c r="C583">
        <v>2302600582</v>
      </c>
      <c r="D583" t="s">
        <v>787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1371</v>
      </c>
      <c r="B584" t="s">
        <v>1378</v>
      </c>
      <c r="C584">
        <v>2302600583</v>
      </c>
      <c r="D584" t="s">
        <v>787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1371</v>
      </c>
      <c r="B585" t="s">
        <v>1379</v>
      </c>
      <c r="C585">
        <v>2282600584</v>
      </c>
      <c r="D585" t="s">
        <v>786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1371</v>
      </c>
      <c r="B586" t="s">
        <v>1380</v>
      </c>
      <c r="C586">
        <v>2282600585</v>
      </c>
      <c r="D586" t="s">
        <v>786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1371</v>
      </c>
      <c r="B587" t="s">
        <v>1381</v>
      </c>
      <c r="C587">
        <v>2302600586</v>
      </c>
      <c r="D587" t="s">
        <v>787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1371</v>
      </c>
      <c r="B588" t="s">
        <v>1382</v>
      </c>
      <c r="C588">
        <v>2302600587</v>
      </c>
      <c r="D588" t="s">
        <v>787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1371</v>
      </c>
      <c r="B589" t="s">
        <v>1383</v>
      </c>
      <c r="C589">
        <v>2282600588</v>
      </c>
      <c r="D589" t="s">
        <v>786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1371</v>
      </c>
      <c r="B590" t="s">
        <v>1384</v>
      </c>
      <c r="C590">
        <v>2282600589</v>
      </c>
      <c r="D590" t="s">
        <v>786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1371</v>
      </c>
      <c r="B591" t="s">
        <v>1385</v>
      </c>
      <c r="C591">
        <v>2302600590</v>
      </c>
      <c r="D591" t="s">
        <v>787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1371</v>
      </c>
      <c r="B592" t="s">
        <v>1386</v>
      </c>
      <c r="C592">
        <v>2302600591</v>
      </c>
      <c r="D592" t="s">
        <v>787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1371</v>
      </c>
      <c r="B593" t="s">
        <v>1387</v>
      </c>
      <c r="C593">
        <v>2282600592</v>
      </c>
      <c r="D593" t="s">
        <v>786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1371</v>
      </c>
      <c r="B594" t="s">
        <v>1388</v>
      </c>
      <c r="C594">
        <v>2282600593</v>
      </c>
      <c r="D594" t="s">
        <v>786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1371</v>
      </c>
      <c r="B595" t="s">
        <v>1389</v>
      </c>
      <c r="C595">
        <v>2302600594</v>
      </c>
      <c r="D595" t="s">
        <v>787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1371</v>
      </c>
      <c r="B596" t="s">
        <v>1390</v>
      </c>
      <c r="C596">
        <v>2302600595</v>
      </c>
      <c r="D596" t="s">
        <v>787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1371</v>
      </c>
      <c r="B597" t="s">
        <v>1391</v>
      </c>
      <c r="C597">
        <v>2282600596</v>
      </c>
      <c r="D597" t="s">
        <v>786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1371</v>
      </c>
      <c r="B598" t="s">
        <v>1392</v>
      </c>
      <c r="C598">
        <v>2282600597</v>
      </c>
      <c r="D598" t="s">
        <v>786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1371</v>
      </c>
      <c r="B599" t="s">
        <v>1393</v>
      </c>
      <c r="C599">
        <v>2302600598</v>
      </c>
      <c r="D599" t="s">
        <v>787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1371</v>
      </c>
      <c r="B600" t="s">
        <v>1394</v>
      </c>
      <c r="C600">
        <v>2302600599</v>
      </c>
      <c r="D600" t="s">
        <v>787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1371</v>
      </c>
      <c r="B601" t="s">
        <v>1395</v>
      </c>
      <c r="C601">
        <v>2282600600</v>
      </c>
      <c r="D601" t="s">
        <v>786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1371</v>
      </c>
      <c r="B602" t="s">
        <v>1396</v>
      </c>
      <c r="C602">
        <v>2282600601</v>
      </c>
      <c r="D602" t="s">
        <v>786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1371</v>
      </c>
      <c r="B603" t="s">
        <v>1397</v>
      </c>
      <c r="C603">
        <v>2302600602</v>
      </c>
      <c r="D603" t="s">
        <v>787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1371</v>
      </c>
      <c r="B604" t="s">
        <v>1398</v>
      </c>
      <c r="C604">
        <v>2302600603</v>
      </c>
      <c r="D604" t="s">
        <v>787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1371</v>
      </c>
      <c r="B605" t="s">
        <v>1399</v>
      </c>
      <c r="C605">
        <v>2282600604</v>
      </c>
      <c r="D605" t="s">
        <v>786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1371</v>
      </c>
      <c r="B606" t="s">
        <v>1400</v>
      </c>
      <c r="C606">
        <v>2282600605</v>
      </c>
      <c r="D606" t="s">
        <v>786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1371</v>
      </c>
      <c r="B607" t="s">
        <v>1401</v>
      </c>
      <c r="C607">
        <v>2302600606</v>
      </c>
      <c r="D607" t="s">
        <v>787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1371</v>
      </c>
      <c r="B608" t="s">
        <v>1402</v>
      </c>
      <c r="C608">
        <v>2302600607</v>
      </c>
      <c r="D608" t="s">
        <v>787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1371</v>
      </c>
      <c r="B609" t="s">
        <v>1403</v>
      </c>
      <c r="C609">
        <v>2282600608</v>
      </c>
      <c r="D609" t="s">
        <v>786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1404</v>
      </c>
      <c r="B610" t="s">
        <v>1405</v>
      </c>
      <c r="C610">
        <v>2282600609</v>
      </c>
      <c r="D610" t="s">
        <v>786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1404</v>
      </c>
      <c r="B611" t="s">
        <v>1406</v>
      </c>
      <c r="C611">
        <v>2302600610</v>
      </c>
      <c r="D611" t="s">
        <v>787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1404</v>
      </c>
      <c r="B612" t="s">
        <v>1407</v>
      </c>
      <c r="C612">
        <v>2302600611</v>
      </c>
      <c r="D612" t="s">
        <v>787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1404</v>
      </c>
      <c r="B613" t="s">
        <v>1408</v>
      </c>
      <c r="C613">
        <v>2282600612</v>
      </c>
      <c r="D613" t="s">
        <v>786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1404</v>
      </c>
      <c r="B614" t="s">
        <v>1409</v>
      </c>
      <c r="C614">
        <v>2282600613</v>
      </c>
      <c r="D614" t="s">
        <v>786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1404</v>
      </c>
      <c r="B615" t="s">
        <v>1410</v>
      </c>
      <c r="C615">
        <v>2302600614</v>
      </c>
      <c r="D615" t="s">
        <v>787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1404</v>
      </c>
      <c r="B616" t="s">
        <v>1411</v>
      </c>
      <c r="C616">
        <v>2302600615</v>
      </c>
      <c r="D616" t="s">
        <v>787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1404</v>
      </c>
      <c r="B617" t="s">
        <v>1412</v>
      </c>
      <c r="C617">
        <v>2282600616</v>
      </c>
      <c r="D617" t="s">
        <v>786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1404</v>
      </c>
      <c r="B618" t="s">
        <v>1413</v>
      </c>
      <c r="C618">
        <v>2282600617</v>
      </c>
      <c r="D618" t="s">
        <v>786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1404</v>
      </c>
      <c r="B619" t="s">
        <v>1414</v>
      </c>
      <c r="C619">
        <v>2302600618</v>
      </c>
      <c r="D619" t="s">
        <v>787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1404</v>
      </c>
      <c r="B620" t="s">
        <v>1415</v>
      </c>
      <c r="C620">
        <v>2302600619</v>
      </c>
      <c r="D620" t="s">
        <v>787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1404</v>
      </c>
      <c r="B621" t="s">
        <v>1416</v>
      </c>
      <c r="C621">
        <v>2282600620</v>
      </c>
      <c r="D621" t="s">
        <v>786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1404</v>
      </c>
      <c r="B622" t="s">
        <v>1417</v>
      </c>
      <c r="C622">
        <v>2282600621</v>
      </c>
      <c r="D622" t="s">
        <v>786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1404</v>
      </c>
      <c r="B623" t="s">
        <v>1418</v>
      </c>
      <c r="C623">
        <v>2302600622</v>
      </c>
      <c r="D623" t="s">
        <v>787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1404</v>
      </c>
      <c r="B624" t="s">
        <v>1419</v>
      </c>
      <c r="C624">
        <v>2302600623</v>
      </c>
      <c r="D624" t="s">
        <v>787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1404</v>
      </c>
      <c r="B625" t="s">
        <v>1420</v>
      </c>
      <c r="C625">
        <v>2282600624</v>
      </c>
      <c r="D625" t="s">
        <v>786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1404</v>
      </c>
      <c r="B626" t="s">
        <v>1421</v>
      </c>
      <c r="C626">
        <v>2282600625</v>
      </c>
      <c r="D626" t="s">
        <v>786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1404</v>
      </c>
      <c r="B627" t="s">
        <v>1422</v>
      </c>
      <c r="C627">
        <v>2302600626</v>
      </c>
      <c r="D627" t="s">
        <v>787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1404</v>
      </c>
      <c r="B628" t="s">
        <v>1423</v>
      </c>
      <c r="C628">
        <v>2302600627</v>
      </c>
      <c r="D628" t="s">
        <v>787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1404</v>
      </c>
      <c r="B629" t="s">
        <v>1424</v>
      </c>
      <c r="C629">
        <v>2282600628</v>
      </c>
      <c r="D629" t="s">
        <v>786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1404</v>
      </c>
      <c r="B630" t="s">
        <v>1425</v>
      </c>
      <c r="C630">
        <v>2282600629</v>
      </c>
      <c r="D630" t="s">
        <v>786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1404</v>
      </c>
      <c r="B631" t="s">
        <v>1426</v>
      </c>
      <c r="C631">
        <v>2302600630</v>
      </c>
      <c r="D631" t="s">
        <v>787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1404</v>
      </c>
      <c r="B632" t="s">
        <v>1427</v>
      </c>
      <c r="C632">
        <v>2302600631</v>
      </c>
      <c r="D632" t="s">
        <v>787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1404</v>
      </c>
      <c r="B633" t="s">
        <v>1428</v>
      </c>
      <c r="C633">
        <v>2282600632</v>
      </c>
      <c r="D633" t="s">
        <v>786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1404</v>
      </c>
      <c r="B634" t="s">
        <v>1429</v>
      </c>
      <c r="C634">
        <v>2282600633</v>
      </c>
      <c r="D634" t="s">
        <v>786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1404</v>
      </c>
      <c r="B635" t="s">
        <v>1430</v>
      </c>
      <c r="C635">
        <v>2302600634</v>
      </c>
      <c r="D635" t="s">
        <v>787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1404</v>
      </c>
      <c r="B636" t="s">
        <v>1431</v>
      </c>
      <c r="C636">
        <v>2302600635</v>
      </c>
      <c r="D636" t="s">
        <v>787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1404</v>
      </c>
      <c r="B637" t="s">
        <v>1432</v>
      </c>
      <c r="C637">
        <v>2282600636</v>
      </c>
      <c r="D637" t="s">
        <v>786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1404</v>
      </c>
      <c r="B638" t="s">
        <v>1433</v>
      </c>
      <c r="C638">
        <v>2282600637</v>
      </c>
      <c r="D638" t="s">
        <v>786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1404</v>
      </c>
      <c r="B639" t="s">
        <v>1434</v>
      </c>
      <c r="C639">
        <v>2302600638</v>
      </c>
      <c r="D639" t="s">
        <v>787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1404</v>
      </c>
      <c r="B640" t="s">
        <v>1435</v>
      </c>
      <c r="C640">
        <v>2302600639</v>
      </c>
      <c r="D640" t="s">
        <v>787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1404</v>
      </c>
      <c r="B641" t="s">
        <v>1436</v>
      </c>
      <c r="C641">
        <v>2282600640</v>
      </c>
      <c r="D641" t="s">
        <v>786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1437</v>
      </c>
      <c r="B642" t="s">
        <v>1438</v>
      </c>
      <c r="C642">
        <v>2282600641</v>
      </c>
      <c r="D642" t="s">
        <v>786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1437</v>
      </c>
      <c r="B643" t="s">
        <v>1439</v>
      </c>
      <c r="C643">
        <v>2302600642</v>
      </c>
      <c r="D643" t="s">
        <v>787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1437</v>
      </c>
      <c r="B644" t="s">
        <v>1440</v>
      </c>
      <c r="C644">
        <v>2302600643</v>
      </c>
      <c r="D644" t="s">
        <v>787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1437</v>
      </c>
      <c r="B645" t="s">
        <v>1441</v>
      </c>
      <c r="C645">
        <v>2282600644</v>
      </c>
      <c r="D645" t="s">
        <v>786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1437</v>
      </c>
      <c r="B646" t="s">
        <v>1442</v>
      </c>
      <c r="C646">
        <v>2282600645</v>
      </c>
      <c r="D646" t="s">
        <v>786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1437</v>
      </c>
      <c r="B647" t="s">
        <v>1443</v>
      </c>
      <c r="C647">
        <v>2302600646</v>
      </c>
      <c r="D647" t="s">
        <v>787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1437</v>
      </c>
      <c r="B648" t="s">
        <v>1444</v>
      </c>
      <c r="C648">
        <v>2302600647</v>
      </c>
      <c r="D648" t="s">
        <v>787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1437</v>
      </c>
      <c r="B649" t="s">
        <v>1445</v>
      </c>
      <c r="C649">
        <v>2282600648</v>
      </c>
      <c r="D649" t="s">
        <v>786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1437</v>
      </c>
      <c r="B650" t="s">
        <v>1446</v>
      </c>
      <c r="C650">
        <v>2282600649</v>
      </c>
      <c r="D650" t="s">
        <v>786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1437</v>
      </c>
      <c r="B651" t="s">
        <v>1447</v>
      </c>
      <c r="C651">
        <v>2302600650</v>
      </c>
      <c r="D651" t="s">
        <v>787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1437</v>
      </c>
      <c r="B652" t="s">
        <v>1448</v>
      </c>
      <c r="C652">
        <v>2302600651</v>
      </c>
      <c r="D652" t="s">
        <v>787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1437</v>
      </c>
      <c r="B653" t="s">
        <v>1449</v>
      </c>
      <c r="C653">
        <v>2282600652</v>
      </c>
      <c r="D653" t="s">
        <v>786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1437</v>
      </c>
      <c r="B654" t="s">
        <v>1450</v>
      </c>
      <c r="C654">
        <v>2282600653</v>
      </c>
      <c r="D654" t="s">
        <v>786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1437</v>
      </c>
      <c r="B655" t="s">
        <v>1451</v>
      </c>
      <c r="C655">
        <v>2302600654</v>
      </c>
      <c r="D655" t="s">
        <v>787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1437</v>
      </c>
      <c r="B656" t="s">
        <v>1452</v>
      </c>
      <c r="C656">
        <v>2302600655</v>
      </c>
      <c r="D656" t="s">
        <v>787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1437</v>
      </c>
      <c r="B657" t="s">
        <v>1453</v>
      </c>
      <c r="C657">
        <v>2282600656</v>
      </c>
      <c r="D657" t="s">
        <v>786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1437</v>
      </c>
      <c r="B658" t="s">
        <v>1454</v>
      </c>
      <c r="C658">
        <v>2282600657</v>
      </c>
      <c r="D658" t="s">
        <v>786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1437</v>
      </c>
      <c r="B659" t="s">
        <v>1455</v>
      </c>
      <c r="C659">
        <v>2302600658</v>
      </c>
      <c r="D659" t="s">
        <v>787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1437</v>
      </c>
      <c r="B660" t="s">
        <v>1456</v>
      </c>
      <c r="C660">
        <v>2302600659</v>
      </c>
      <c r="D660" t="s">
        <v>787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1437</v>
      </c>
      <c r="B661" t="s">
        <v>1457</v>
      </c>
      <c r="C661">
        <v>2282600660</v>
      </c>
      <c r="D661" t="s">
        <v>786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1437</v>
      </c>
      <c r="B662" t="s">
        <v>1458</v>
      </c>
      <c r="C662">
        <v>2282600661</v>
      </c>
      <c r="D662" t="s">
        <v>786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1437</v>
      </c>
      <c r="B663" t="s">
        <v>1459</v>
      </c>
      <c r="C663">
        <v>2302600662</v>
      </c>
      <c r="D663" t="s">
        <v>787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1437</v>
      </c>
      <c r="B664" t="s">
        <v>1460</v>
      </c>
      <c r="C664">
        <v>2302600663</v>
      </c>
      <c r="D664" t="s">
        <v>787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1437</v>
      </c>
      <c r="B665" t="s">
        <v>1461</v>
      </c>
      <c r="C665">
        <v>2282600664</v>
      </c>
      <c r="D665" t="s">
        <v>786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1437</v>
      </c>
      <c r="B666" t="s">
        <v>1462</v>
      </c>
      <c r="C666">
        <v>2282600665</v>
      </c>
      <c r="D666" t="s">
        <v>786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1437</v>
      </c>
      <c r="B667" t="s">
        <v>1463</v>
      </c>
      <c r="C667">
        <v>2302600666</v>
      </c>
      <c r="D667" t="s">
        <v>787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1437</v>
      </c>
      <c r="B668" t="s">
        <v>1464</v>
      </c>
      <c r="C668">
        <v>2302600667</v>
      </c>
      <c r="D668" t="s">
        <v>787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1437</v>
      </c>
      <c r="B669" t="s">
        <v>1465</v>
      </c>
      <c r="C669">
        <v>2282600668</v>
      </c>
      <c r="D669" t="s">
        <v>786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1437</v>
      </c>
      <c r="B670" t="s">
        <v>1466</v>
      </c>
      <c r="C670">
        <v>2282600669</v>
      </c>
      <c r="D670" t="s">
        <v>786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1437</v>
      </c>
      <c r="B671" t="s">
        <v>1467</v>
      </c>
      <c r="C671">
        <v>2302600670</v>
      </c>
      <c r="D671" t="s">
        <v>787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1437</v>
      </c>
      <c r="B672" t="s">
        <v>1468</v>
      </c>
      <c r="C672">
        <v>2302600671</v>
      </c>
      <c r="D672" t="s">
        <v>787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1437</v>
      </c>
      <c r="B673" t="s">
        <v>1469</v>
      </c>
      <c r="C673">
        <v>2282600672</v>
      </c>
      <c r="D673" t="s">
        <v>786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1470</v>
      </c>
      <c r="B674" t="s">
        <v>1471</v>
      </c>
      <c r="C674">
        <v>2282600673</v>
      </c>
      <c r="D674" t="s">
        <v>786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1470</v>
      </c>
      <c r="B675" t="s">
        <v>1472</v>
      </c>
      <c r="C675">
        <v>2302600674</v>
      </c>
      <c r="D675" t="s">
        <v>787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1470</v>
      </c>
      <c r="B676" t="s">
        <v>1473</v>
      </c>
      <c r="C676">
        <v>2302600675</v>
      </c>
      <c r="D676" t="s">
        <v>787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1470</v>
      </c>
      <c r="B677" t="s">
        <v>1474</v>
      </c>
      <c r="C677">
        <v>2282600676</v>
      </c>
      <c r="D677" t="s">
        <v>786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1470</v>
      </c>
      <c r="B678" t="s">
        <v>1475</v>
      </c>
      <c r="C678">
        <v>2282600677</v>
      </c>
      <c r="D678" t="s">
        <v>786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1470</v>
      </c>
      <c r="B679" t="s">
        <v>1476</v>
      </c>
      <c r="C679">
        <v>2302600678</v>
      </c>
      <c r="D679" t="s">
        <v>787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1470</v>
      </c>
      <c r="B680" t="s">
        <v>1477</v>
      </c>
      <c r="C680">
        <v>2302600679</v>
      </c>
      <c r="D680" t="s">
        <v>787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1470</v>
      </c>
      <c r="B681" t="s">
        <v>1478</v>
      </c>
      <c r="C681">
        <v>2282600680</v>
      </c>
      <c r="D681" t="s">
        <v>786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1470</v>
      </c>
      <c r="B682" t="s">
        <v>1479</v>
      </c>
      <c r="C682">
        <v>2282600681</v>
      </c>
      <c r="D682" t="s">
        <v>786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1470</v>
      </c>
      <c r="B683" t="s">
        <v>1480</v>
      </c>
      <c r="C683">
        <v>2302600682</v>
      </c>
      <c r="D683" t="s">
        <v>787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1470</v>
      </c>
      <c r="B684" t="s">
        <v>1481</v>
      </c>
      <c r="C684">
        <v>2302600683</v>
      </c>
      <c r="D684" t="s">
        <v>787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1470</v>
      </c>
      <c r="B685" t="s">
        <v>1482</v>
      </c>
      <c r="C685">
        <v>2282600684</v>
      </c>
      <c r="D685" t="s">
        <v>786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1470</v>
      </c>
      <c r="B686" t="s">
        <v>1483</v>
      </c>
      <c r="C686">
        <v>2282600685</v>
      </c>
      <c r="D686" t="s">
        <v>786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1470</v>
      </c>
      <c r="B687" t="s">
        <v>1484</v>
      </c>
      <c r="C687">
        <v>2302600686</v>
      </c>
      <c r="D687" t="s">
        <v>787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1470</v>
      </c>
      <c r="B688" t="s">
        <v>1485</v>
      </c>
      <c r="C688">
        <v>2302600687</v>
      </c>
      <c r="D688" t="s">
        <v>787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1470</v>
      </c>
      <c r="B689" t="s">
        <v>1486</v>
      </c>
      <c r="C689">
        <v>2282600688</v>
      </c>
      <c r="D689" t="s">
        <v>786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1470</v>
      </c>
      <c r="B690" t="s">
        <v>1487</v>
      </c>
      <c r="C690">
        <v>2282600689</v>
      </c>
      <c r="D690" t="s">
        <v>786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1470</v>
      </c>
      <c r="B691" t="s">
        <v>1488</v>
      </c>
      <c r="C691">
        <v>2302600690</v>
      </c>
      <c r="D691" t="s">
        <v>787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1470</v>
      </c>
      <c r="B692" t="s">
        <v>1489</v>
      </c>
      <c r="C692">
        <v>2302600691</v>
      </c>
      <c r="D692" t="s">
        <v>787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1470</v>
      </c>
      <c r="B693" t="s">
        <v>1490</v>
      </c>
      <c r="C693">
        <v>2282600692</v>
      </c>
      <c r="D693" t="s">
        <v>786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1470</v>
      </c>
      <c r="B694" t="s">
        <v>1491</v>
      </c>
      <c r="C694">
        <v>2282600693</v>
      </c>
      <c r="D694" t="s">
        <v>786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1470</v>
      </c>
      <c r="B695" t="s">
        <v>1492</v>
      </c>
      <c r="C695">
        <v>2302600694</v>
      </c>
      <c r="D695" t="s">
        <v>787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1470</v>
      </c>
      <c r="B696" t="s">
        <v>1493</v>
      </c>
      <c r="C696">
        <v>2302600695</v>
      </c>
      <c r="D696" t="s">
        <v>787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1470</v>
      </c>
      <c r="B697" t="s">
        <v>1494</v>
      </c>
      <c r="C697">
        <v>2282600696</v>
      </c>
      <c r="D697" t="s">
        <v>786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1470</v>
      </c>
      <c r="B698" t="s">
        <v>1495</v>
      </c>
      <c r="C698">
        <v>2282600697</v>
      </c>
      <c r="D698" t="s">
        <v>786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1470</v>
      </c>
      <c r="B699" t="s">
        <v>1496</v>
      </c>
      <c r="C699">
        <v>2302600698</v>
      </c>
      <c r="D699" t="s">
        <v>787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1470</v>
      </c>
      <c r="B700" t="s">
        <v>1497</v>
      </c>
      <c r="C700">
        <v>2302600699</v>
      </c>
      <c r="D700" t="s">
        <v>787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1470</v>
      </c>
      <c r="B701" t="s">
        <v>1498</v>
      </c>
      <c r="C701">
        <v>2282600700</v>
      </c>
      <c r="D701" t="s">
        <v>786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1470</v>
      </c>
      <c r="B702" t="s">
        <v>1499</v>
      </c>
      <c r="C702">
        <v>2282600701</v>
      </c>
      <c r="D702" t="s">
        <v>786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1470</v>
      </c>
      <c r="B703" t="s">
        <v>1500</v>
      </c>
      <c r="C703">
        <v>2302600702</v>
      </c>
      <c r="D703" t="s">
        <v>787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1470</v>
      </c>
      <c r="B704" t="s">
        <v>1501</v>
      </c>
      <c r="C704">
        <v>2302600703</v>
      </c>
      <c r="D704" t="s">
        <v>787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1470</v>
      </c>
      <c r="B705" t="s">
        <v>1502</v>
      </c>
      <c r="C705">
        <v>2282600704</v>
      </c>
      <c r="D705" t="s">
        <v>786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F127" sqref="F12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1651</v>
      </c>
      <c r="B1" s="7" t="s">
        <v>1652</v>
      </c>
      <c r="C1" s="7" t="s">
        <v>1653</v>
      </c>
      <c r="D1" t="s">
        <v>1654</v>
      </c>
      <c r="E1" s="66" t="s">
        <v>1676</v>
      </c>
      <c r="F1" s="66" t="s">
        <v>1681</v>
      </c>
      <c r="G1" t="s">
        <v>1655</v>
      </c>
      <c r="H1" t="s">
        <v>1656</v>
      </c>
      <c r="I1" t="s">
        <v>1657</v>
      </c>
      <c r="J1" t="s">
        <v>1660</v>
      </c>
      <c r="K1" t="s">
        <v>732</v>
      </c>
      <c r="L1" t="s">
        <v>1661</v>
      </c>
      <c r="M1" s="67" t="s">
        <v>1677</v>
      </c>
      <c r="N1" s="74" t="s">
        <v>1680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3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46195</v>
      </c>
    </row>
    <row r="3" spans="2:32" x14ac:dyDescent="0.25">
      <c r="B3" s="8" t="s">
        <v>410</v>
      </c>
      <c r="C3" t="s">
        <v>1503</v>
      </c>
      <c r="D3" t="s">
        <v>1504</v>
      </c>
      <c r="F3" s="8" t="s">
        <v>410</v>
      </c>
      <c r="G3" t="s">
        <v>1597</v>
      </c>
      <c r="H3" t="s">
        <v>1598</v>
      </c>
      <c r="J3" s="8" t="s">
        <v>1510</v>
      </c>
      <c r="K3" t="s">
        <v>1520</v>
      </c>
      <c r="L3" t="s">
        <v>1519</v>
      </c>
      <c r="O3" s="8" t="s">
        <v>410</v>
      </c>
      <c r="P3" t="s">
        <v>1512</v>
      </c>
      <c r="S3" s="8" t="s">
        <v>410</v>
      </c>
      <c r="T3" t="s">
        <v>1524</v>
      </c>
      <c r="U3" t="s">
        <v>1525</v>
      </c>
      <c r="X3" t="s">
        <v>1534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769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0.29090909090909089</v>
      </c>
      <c r="O4" s="9" t="s">
        <v>1528</v>
      </c>
      <c r="P4" s="13">
        <v>0.52777777777777779</v>
      </c>
      <c r="S4" s="39">
        <v>46243</v>
      </c>
      <c r="T4" s="81">
        <v>102</v>
      </c>
      <c r="U4" s="81">
        <v>117</v>
      </c>
      <c r="X4" t="s">
        <v>1535</v>
      </c>
      <c r="Y4" t="str">
        <f ca="1">+_xlfn.XLOOKUP(X2,S4:S500,U4:U500,"",0)</f>
        <v/>
      </c>
    </row>
    <row r="5" spans="2:32" x14ac:dyDescent="0.25">
      <c r="B5" s="39" t="s">
        <v>411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411</v>
      </c>
      <c r="K5" s="13">
        <v>0.51428571428571423</v>
      </c>
      <c r="L5" s="13">
        <v>0.29090909090909089</v>
      </c>
      <c r="O5" s="9" t="s">
        <v>1529</v>
      </c>
      <c r="P5" s="13">
        <v>3.7037037037037035E-2</v>
      </c>
      <c r="S5" s="39" t="s">
        <v>411</v>
      </c>
      <c r="T5" s="81">
        <v>102</v>
      </c>
      <c r="U5" s="81">
        <v>117</v>
      </c>
    </row>
    <row r="6" spans="2:32" x14ac:dyDescent="0.25">
      <c r="O6" s="9" t="s">
        <v>1530</v>
      </c>
      <c r="P6" s="13">
        <v>0.43518518518518517</v>
      </c>
    </row>
    <row r="7" spans="2:32" x14ac:dyDescent="0.25">
      <c r="O7" s="9" t="s">
        <v>411</v>
      </c>
      <c r="P7" s="13">
        <v>1</v>
      </c>
      <c r="X7" t="s">
        <v>1537</v>
      </c>
      <c r="Y7">
        <v>704</v>
      </c>
    </row>
    <row r="8" spans="2:32" x14ac:dyDescent="0.25">
      <c r="O8" s="8" t="s">
        <v>1527</v>
      </c>
      <c r="P8" t="s">
        <v>1533</v>
      </c>
      <c r="X8" t="s">
        <v>1538</v>
      </c>
      <c r="Y8">
        <f>+COUNTIF(AVANCE[% AVANCE],100%)</f>
        <v>48</v>
      </c>
    </row>
    <row r="9" spans="2:32" x14ac:dyDescent="0.25">
      <c r="X9" t="s">
        <v>1539</v>
      </c>
      <c r="Y9">
        <f>+Y7-Y8</f>
        <v>656</v>
      </c>
    </row>
    <row r="10" spans="2:32" x14ac:dyDescent="0.25">
      <c r="O10" s="8" t="s">
        <v>410</v>
      </c>
      <c r="P10" t="s">
        <v>1512</v>
      </c>
      <c r="X10" t="s">
        <v>1540</v>
      </c>
      <c r="Y10">
        <f>+AVERAGE(G4:G500)</f>
        <v>0</v>
      </c>
    </row>
    <row r="11" spans="2:32" x14ac:dyDescent="0.25">
      <c r="O11" s="9" t="s">
        <v>1530</v>
      </c>
      <c r="P11" s="13">
        <v>0.44444444444444442</v>
      </c>
      <c r="X11" t="s">
        <v>1541</v>
      </c>
      <c r="Y11" s="42" t="e">
        <f>+Y9/Y10</f>
        <v>#DIV/0!</v>
      </c>
    </row>
    <row r="12" spans="2:32" x14ac:dyDescent="0.25">
      <c r="O12" s="9" t="s">
        <v>1532</v>
      </c>
      <c r="P12" s="13">
        <v>0.55555555555555558</v>
      </c>
      <c r="W12" s="8" t="s">
        <v>779</v>
      </c>
      <c r="X12" t="s">
        <v>440</v>
      </c>
      <c r="Y12" s="1"/>
    </row>
    <row r="13" spans="2:32" x14ac:dyDescent="0.25">
      <c r="O13" s="9" t="s">
        <v>411</v>
      </c>
      <c r="P13" s="13">
        <v>1</v>
      </c>
      <c r="W13" s="8" t="s">
        <v>1531</v>
      </c>
      <c r="X13" t="s">
        <v>1530</v>
      </c>
      <c r="Y13" s="1"/>
    </row>
    <row r="15" spans="2:32" x14ac:dyDescent="0.25">
      <c r="W15" s="8" t="s">
        <v>410</v>
      </c>
      <c r="X15" t="s">
        <v>1610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788</v>
      </c>
      <c r="X22" s="81">
        <v>0</v>
      </c>
      <c r="AF22"/>
    </row>
    <row r="23" spans="23:36" x14ac:dyDescent="0.25">
      <c r="W23" s="9" t="s">
        <v>789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790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791</v>
      </c>
      <c r="X28" s="81">
        <v>0</v>
      </c>
    </row>
    <row r="29" spans="23:36" x14ac:dyDescent="0.25">
      <c r="W29" s="9" t="s">
        <v>792</v>
      </c>
      <c r="X29" s="81">
        <v>0</v>
      </c>
    </row>
    <row r="30" spans="23:36" x14ac:dyDescent="0.25">
      <c r="W30" s="9" t="s">
        <v>793</v>
      </c>
      <c r="X30" s="81">
        <v>0</v>
      </c>
    </row>
    <row r="31" spans="23:36" x14ac:dyDescent="0.25">
      <c r="W31" s="9" t="s">
        <v>794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795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796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797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798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799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800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801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802</v>
      </c>
      <c r="X40" s="81">
        <v>0</v>
      </c>
      <c r="AD40" s="43"/>
    </row>
    <row r="41" spans="23:36" ht="15" customHeight="1" x14ac:dyDescent="0.25">
      <c r="W41" s="9" t="s">
        <v>803</v>
      </c>
      <c r="X41" s="81">
        <v>0</v>
      </c>
    </row>
    <row r="42" spans="23:36" x14ac:dyDescent="0.25">
      <c r="W42" s="9" t="s">
        <v>804</v>
      </c>
      <c r="X42" s="81">
        <v>0</v>
      </c>
    </row>
    <row r="43" spans="23:36" x14ac:dyDescent="0.25">
      <c r="W43" s="9" t="s">
        <v>805</v>
      </c>
      <c r="X43" s="81">
        <v>0</v>
      </c>
    </row>
    <row r="44" spans="23:36" x14ac:dyDescent="0.25">
      <c r="W44" s="9" t="s">
        <v>806</v>
      </c>
      <c r="X44" s="81">
        <v>0</v>
      </c>
    </row>
    <row r="45" spans="23:36" x14ac:dyDescent="0.25">
      <c r="W45" s="9" t="s">
        <v>807</v>
      </c>
      <c r="X45" s="81">
        <v>0</v>
      </c>
    </row>
    <row r="46" spans="23:36" x14ac:dyDescent="0.25">
      <c r="W46" s="9" t="s">
        <v>808</v>
      </c>
      <c r="X46" s="81">
        <v>0</v>
      </c>
    </row>
    <row r="47" spans="23:36" x14ac:dyDescent="0.25">
      <c r="W47" s="9" t="s">
        <v>809</v>
      </c>
      <c r="X47" s="81">
        <v>0</v>
      </c>
    </row>
    <row r="48" spans="23:36" x14ac:dyDescent="0.25">
      <c r="W48" s="9" t="s">
        <v>811</v>
      </c>
      <c r="X48" s="81">
        <v>0</v>
      </c>
    </row>
    <row r="49" spans="23:24" x14ac:dyDescent="0.25">
      <c r="W49" s="9" t="s">
        <v>812</v>
      </c>
      <c r="X49" s="81">
        <v>0</v>
      </c>
    </row>
    <row r="50" spans="23:24" x14ac:dyDescent="0.25">
      <c r="W50" s="9" t="s">
        <v>813</v>
      </c>
      <c r="X50" s="81">
        <v>0</v>
      </c>
    </row>
    <row r="51" spans="23:24" x14ac:dyDescent="0.25">
      <c r="W51" s="9" t="s">
        <v>814</v>
      </c>
      <c r="X51" s="81">
        <v>0</v>
      </c>
    </row>
    <row r="52" spans="23:24" x14ac:dyDescent="0.25">
      <c r="W52" s="9" t="s">
        <v>815</v>
      </c>
      <c r="X52" s="81">
        <v>0</v>
      </c>
    </row>
    <row r="53" spans="23:24" x14ac:dyDescent="0.25">
      <c r="W53" s="9" t="s">
        <v>816</v>
      </c>
      <c r="X53" s="81">
        <v>0</v>
      </c>
    </row>
    <row r="54" spans="23:24" x14ac:dyDescent="0.25">
      <c r="W54" s="9" t="s">
        <v>817</v>
      </c>
      <c r="X54" s="81">
        <v>0</v>
      </c>
    </row>
    <row r="55" spans="23:24" x14ac:dyDescent="0.25">
      <c r="W55" s="9" t="s">
        <v>818</v>
      </c>
      <c r="X55" s="81">
        <v>0</v>
      </c>
    </row>
    <row r="56" spans="23:24" x14ac:dyDescent="0.25">
      <c r="W56" s="9" t="s">
        <v>819</v>
      </c>
      <c r="X56" s="81">
        <v>0</v>
      </c>
    </row>
    <row r="57" spans="23:24" x14ac:dyDescent="0.25">
      <c r="W57" s="9" t="s">
        <v>820</v>
      </c>
      <c r="X57" s="81">
        <v>0</v>
      </c>
    </row>
    <row r="58" spans="23:24" x14ac:dyDescent="0.25">
      <c r="W58" s="9" t="s">
        <v>821</v>
      </c>
      <c r="X58" s="81">
        <v>0</v>
      </c>
    </row>
    <row r="59" spans="23:24" x14ac:dyDescent="0.25">
      <c r="W59" s="9" t="s">
        <v>822</v>
      </c>
      <c r="X59" s="81">
        <v>0</v>
      </c>
    </row>
    <row r="60" spans="23:24" x14ac:dyDescent="0.25">
      <c r="W60" s="9" t="s">
        <v>823</v>
      </c>
      <c r="X60" s="81">
        <v>0</v>
      </c>
    </row>
    <row r="61" spans="23:24" x14ac:dyDescent="0.25">
      <c r="W61" s="9" t="s">
        <v>824</v>
      </c>
      <c r="X61" s="81">
        <v>0</v>
      </c>
    </row>
    <row r="62" spans="23:24" x14ac:dyDescent="0.25">
      <c r="W62" s="9" t="s">
        <v>826</v>
      </c>
      <c r="X62" s="81">
        <v>0</v>
      </c>
    </row>
    <row r="63" spans="23:24" x14ac:dyDescent="0.25">
      <c r="W63" s="9" t="s">
        <v>827</v>
      </c>
      <c r="X63" s="81">
        <v>0</v>
      </c>
    </row>
    <row r="64" spans="23:24" x14ac:dyDescent="0.25">
      <c r="W64" s="9" t="s">
        <v>411</v>
      </c>
      <c r="X6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410</v>
      </c>
      <c r="C503" t="s">
        <v>1505</v>
      </c>
      <c r="D503" t="s">
        <v>1506</v>
      </c>
      <c r="F503" s="8" t="s">
        <v>410</v>
      </c>
      <c r="G503" t="s">
        <v>1512</v>
      </c>
      <c r="J503" s="8" t="s">
        <v>410</v>
      </c>
      <c r="K503" t="s">
        <v>1508</v>
      </c>
      <c r="L503" t="s">
        <v>1596</v>
      </c>
      <c r="O503" s="8" t="s">
        <v>410</v>
      </c>
      <c r="P503" t="s">
        <v>1543</v>
      </c>
      <c r="S503" s="8" t="s">
        <v>410</v>
      </c>
      <c r="T503" t="s">
        <v>1658</v>
      </c>
      <c r="U503" t="s">
        <v>1659</v>
      </c>
      <c r="W503" s="8" t="s">
        <v>410</v>
      </c>
      <c r="X503" t="s">
        <v>1678</v>
      </c>
      <c r="Y503" t="s">
        <v>1679</v>
      </c>
      <c r="AA503" s="8" t="s">
        <v>410</v>
      </c>
      <c r="AB503" t="s">
        <v>1683</v>
      </c>
      <c r="AC503" t="s">
        <v>1682</v>
      </c>
    </row>
    <row r="504" spans="2:29" x14ac:dyDescent="0.25">
      <c r="B504" s="39">
        <v>46243</v>
      </c>
      <c r="C504" s="81">
        <v>165</v>
      </c>
      <c r="D504" s="81">
        <v>48</v>
      </c>
      <c r="F504" s="9" t="s">
        <v>1514</v>
      </c>
      <c r="G504" s="81">
        <v>7</v>
      </c>
      <c r="J504" s="9">
        <v>33</v>
      </c>
      <c r="K504" s="81">
        <v>0</v>
      </c>
      <c r="L504" s="24">
        <v>13</v>
      </c>
      <c r="O504" s="9" t="s">
        <v>1542</v>
      </c>
      <c r="P504" s="13">
        <v>0</v>
      </c>
      <c r="S504" s="9" t="s">
        <v>415</v>
      </c>
      <c r="T504" s="13">
        <v>8.4654888297492422E-4</v>
      </c>
      <c r="U504" s="13">
        <v>1.3964559800471526E-3</v>
      </c>
      <c r="W504" s="9" t="s">
        <v>415</v>
      </c>
      <c r="X504" s="71">
        <v>29.609439249491725</v>
      </c>
      <c r="Y504" s="72">
        <v>17.949608208433983</v>
      </c>
      <c r="AA504" s="9" t="s">
        <v>414</v>
      </c>
      <c r="AB504" s="72">
        <v>1679.5964948769129</v>
      </c>
      <c r="AC504" s="75">
        <v>0</v>
      </c>
    </row>
    <row r="505" spans="2:29" x14ac:dyDescent="0.25">
      <c r="B505" s="39" t="s">
        <v>411</v>
      </c>
      <c r="C505" s="81">
        <v>165</v>
      </c>
      <c r="D505" s="81">
        <v>48</v>
      </c>
      <c r="F505" s="9" t="s">
        <v>1515</v>
      </c>
      <c r="G505" s="81">
        <v>6</v>
      </c>
      <c r="J505" s="9" t="s">
        <v>411</v>
      </c>
      <c r="K505" s="81">
        <v>0</v>
      </c>
      <c r="L505" s="24">
        <v>13</v>
      </c>
      <c r="O505" s="9" t="s">
        <v>415</v>
      </c>
      <c r="P505" s="13">
        <v>0.99999999999999978</v>
      </c>
      <c r="S505" s="9" t="s">
        <v>416</v>
      </c>
      <c r="T505" s="13">
        <v>9.3647233775872099E-3</v>
      </c>
      <c r="U505" s="13">
        <v>1.52686946647998E-2</v>
      </c>
      <c r="W505" s="9" t="s">
        <v>416</v>
      </c>
      <c r="X505" s="71">
        <v>323.74632180039259</v>
      </c>
      <c r="Y505" s="72">
        <v>198.56279889868111</v>
      </c>
      <c r="AA505" s="9" t="s">
        <v>415</v>
      </c>
      <c r="AB505" s="72">
        <v>1836.7066841858016</v>
      </c>
      <c r="AC505" s="75" t="e">
        <v>#VALUE!</v>
      </c>
    </row>
    <row r="506" spans="2:29" x14ac:dyDescent="0.25">
      <c r="F506" s="9" t="s">
        <v>1516</v>
      </c>
      <c r="G506" s="81">
        <v>10</v>
      </c>
      <c r="O506" s="9" t="s">
        <v>416</v>
      </c>
      <c r="P506" s="13">
        <v>0.99999999999999978</v>
      </c>
      <c r="S506" s="9" t="s">
        <v>446</v>
      </c>
      <c r="T506" s="13">
        <v>3.4398712573989215E-2</v>
      </c>
      <c r="U506" s="13">
        <v>5.368932585398551E-2</v>
      </c>
      <c r="W506" s="9" t="s">
        <v>446</v>
      </c>
      <c r="X506" s="71">
        <v>1138.3895052431735</v>
      </c>
      <c r="Y506" s="72">
        <v>729.36533966925981</v>
      </c>
      <c r="AA506" s="9" t="s">
        <v>416</v>
      </c>
      <c r="AB506" s="72">
        <v>2292.4852525763017</v>
      </c>
      <c r="AC506" s="75">
        <v>180.61319069024711</v>
      </c>
    </row>
    <row r="507" spans="2:29" x14ac:dyDescent="0.25">
      <c r="F507" s="9" t="s">
        <v>1517</v>
      </c>
      <c r="G507" s="81">
        <v>12</v>
      </c>
      <c r="O507" s="9" t="s">
        <v>446</v>
      </c>
      <c r="P507" s="13">
        <v>0.98269230769230775</v>
      </c>
      <c r="S507" s="9" t="s">
        <v>734</v>
      </c>
      <c r="T507" s="13">
        <v>9.2752758885822087E-2</v>
      </c>
      <c r="U507" s="13">
        <v>0.10405226706624732</v>
      </c>
      <c r="W507" s="9" t="s">
        <v>734</v>
      </c>
      <c r="X507" s="71">
        <v>2206.2487643655677</v>
      </c>
      <c r="Y507" s="72">
        <v>1966.6621925023151</v>
      </c>
      <c r="AA507" s="9" t="s">
        <v>446</v>
      </c>
      <c r="AB507" s="72">
        <v>2265.3406939611027</v>
      </c>
      <c r="AC507" s="75">
        <v>530.80254077057862</v>
      </c>
    </row>
    <row r="508" spans="2:29" x14ac:dyDescent="0.25">
      <c r="F508" s="9" t="s">
        <v>1518</v>
      </c>
      <c r="G508" s="81">
        <v>16</v>
      </c>
      <c r="O508" s="9" t="s">
        <v>734</v>
      </c>
      <c r="P508" s="13">
        <v>0.83616666666666661</v>
      </c>
      <c r="S508" s="9" t="s">
        <v>1549</v>
      </c>
      <c r="T508" s="13">
        <v>0.13120000000000001</v>
      </c>
      <c r="U508" s="13">
        <v>0.16602659701966191</v>
      </c>
      <c r="W508" s="9" t="s">
        <v>1549</v>
      </c>
      <c r="X508" s="71">
        <v>3520.3074844418165</v>
      </c>
      <c r="Y508" s="72">
        <v>2781.8695934848884</v>
      </c>
      <c r="AA508" s="9" t="s">
        <v>734</v>
      </c>
      <c r="AB508" s="72">
        <v>1133.1155485228714</v>
      </c>
      <c r="AC508" s="75">
        <v>1237.2968528330553</v>
      </c>
    </row>
    <row r="509" spans="2:29" x14ac:dyDescent="0.25">
      <c r="F509" s="9" t="s">
        <v>1521</v>
      </c>
      <c r="G509" s="81">
        <v>48</v>
      </c>
      <c r="O509" s="9" t="s">
        <v>1549</v>
      </c>
      <c r="P509" s="13">
        <v>0.53181818181818197</v>
      </c>
      <c r="S509" s="9" t="s">
        <v>411</v>
      </c>
      <c r="T509" s="13">
        <v>0.13120000000000001</v>
      </c>
      <c r="U509" s="13">
        <v>0.16602659701966191</v>
      </c>
      <c r="W509" s="9" t="s">
        <v>411</v>
      </c>
      <c r="X509" s="71">
        <v>3520.3074844418165</v>
      </c>
      <c r="Y509" s="72">
        <v>2781.8695934848884</v>
      </c>
      <c r="AA509" s="9" t="s">
        <v>1549</v>
      </c>
      <c r="AB509" s="72">
        <v>1314.0587200762486</v>
      </c>
      <c r="AC509" s="75">
        <v>815.20740098257329</v>
      </c>
    </row>
    <row r="510" spans="2:29" x14ac:dyDescent="0.25">
      <c r="F510" s="9" t="s">
        <v>411</v>
      </c>
      <c r="G510" s="81">
        <v>99</v>
      </c>
      <c r="O510" s="9" t="s">
        <v>411</v>
      </c>
      <c r="P510" s="13">
        <v>0.13115767045454543</v>
      </c>
      <c r="AA510" s="9" t="s">
        <v>411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0.13115767045454543</v>
      </c>
      <c r="AH516" s="73">
        <f>+AI516-AG516</f>
        <v>0.86884232954545459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2"/>
  <sheetViews>
    <sheetView showGridLines="0" topLeftCell="Z1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312</v>
      </c>
      <c r="C2" t="s">
        <v>312</v>
      </c>
    </row>
    <row r="4" spans="2:55" x14ac:dyDescent="0.25">
      <c r="B4" s="8" t="s">
        <v>410</v>
      </c>
      <c r="C4" t="s">
        <v>517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541</v>
      </c>
      <c r="C6" s="24">
        <v>86.807644987001439</v>
      </c>
    </row>
    <row r="7" spans="2:55" x14ac:dyDescent="0.25">
      <c r="B7" s="9" t="s">
        <v>531</v>
      </c>
      <c r="C7" s="24">
        <v>108.07247807460378</v>
      </c>
    </row>
    <row r="8" spans="2:55" x14ac:dyDescent="0.25">
      <c r="B8" s="9" t="s">
        <v>535</v>
      </c>
      <c r="C8" s="24">
        <v>53.936178854168624</v>
      </c>
    </row>
    <row r="9" spans="2:55" x14ac:dyDescent="0.25">
      <c r="B9" s="9" t="s">
        <v>524</v>
      </c>
      <c r="C9" s="24">
        <v>16.213203627704313</v>
      </c>
    </row>
    <row r="10" spans="2:55" x14ac:dyDescent="0.25">
      <c r="B10" s="9" t="s">
        <v>534</v>
      </c>
      <c r="C10" s="24">
        <v>48.678955453148987</v>
      </c>
    </row>
    <row r="11" spans="2:55" x14ac:dyDescent="0.25">
      <c r="B11" s="9" t="s">
        <v>522</v>
      </c>
      <c r="C11" s="24">
        <v>0</v>
      </c>
    </row>
    <row r="12" spans="2:55" x14ac:dyDescent="0.25">
      <c r="B12" s="9" t="s">
        <v>537</v>
      </c>
      <c r="C12" s="24">
        <v>84.368816778789082</v>
      </c>
    </row>
    <row r="13" spans="2:55" x14ac:dyDescent="0.25">
      <c r="B13" s="9" t="s">
        <v>532</v>
      </c>
      <c r="C13" s="24">
        <v>148.68686868686865</v>
      </c>
    </row>
    <row r="14" spans="2:55" x14ac:dyDescent="0.25">
      <c r="B14" s="9" t="s">
        <v>526</v>
      </c>
      <c r="C14" s="24">
        <v>107.82106782106787</v>
      </c>
      <c r="AH14" s="7">
        <f>+GETPIVOTDATA(" % AVANCE TOTAL",$B$526)</f>
        <v>0.1415431440718658</v>
      </c>
      <c r="AI14" s="7">
        <f>+AJ14-AH14</f>
        <v>0.85845685592813425</v>
      </c>
      <c r="AJ14" s="12">
        <v>1</v>
      </c>
      <c r="BA14" t="s">
        <v>410</v>
      </c>
      <c r="BB14" t="s">
        <v>453</v>
      </c>
      <c r="BC14" t="s">
        <v>405</v>
      </c>
    </row>
    <row r="15" spans="2:55" x14ac:dyDescent="0.25">
      <c r="B15" s="9" t="s">
        <v>529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528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538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527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519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525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523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571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536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530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540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521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520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533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539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295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543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542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411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1536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312</v>
      </c>
      <c r="C171" t="s">
        <v>312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410</v>
      </c>
      <c r="C173" t="s">
        <v>514</v>
      </c>
      <c r="AQ173" s="80"/>
      <c r="AR173" s="80"/>
      <c r="AS173" s="79"/>
      <c r="AT173" s="79"/>
    </row>
    <row r="174" spans="2:46" x14ac:dyDescent="0.25">
      <c r="B174" s="9" t="s">
        <v>276</v>
      </c>
      <c r="C174" s="13">
        <v>4.2117920016796463E-2</v>
      </c>
    </row>
    <row r="175" spans="2:46" x14ac:dyDescent="0.25">
      <c r="B175" s="9" t="s">
        <v>277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247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410</v>
      </c>
      <c r="BB180" s="7" t="s">
        <v>453</v>
      </c>
      <c r="BC180" t="s">
        <v>405</v>
      </c>
    </row>
    <row r="181" spans="2:55" x14ac:dyDescent="0.25">
      <c r="B181" s="9" t="s">
        <v>330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254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245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349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244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316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340</v>
      </c>
      <c r="C197" s="13">
        <v>0</v>
      </c>
    </row>
    <row r="198" spans="2:3" x14ac:dyDescent="0.25">
      <c r="B198" s="9" t="s">
        <v>311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293</v>
      </c>
      <c r="C200" s="13">
        <v>3.3835978755870501E-2</v>
      </c>
    </row>
    <row r="201" spans="2:3" x14ac:dyDescent="0.25">
      <c r="B201" s="9" t="s">
        <v>287</v>
      </c>
      <c r="C201" s="13">
        <v>3.3835978755870508E-2</v>
      </c>
    </row>
    <row r="202" spans="2:3" x14ac:dyDescent="0.25">
      <c r="B202" s="9" t="s">
        <v>285</v>
      </c>
      <c r="C202" s="13">
        <v>3.3835978755870508E-2</v>
      </c>
    </row>
    <row r="203" spans="2:3" x14ac:dyDescent="0.25">
      <c r="B203" s="9" t="s">
        <v>331</v>
      </c>
      <c r="C203" s="13">
        <v>8.459328742753641E-4</v>
      </c>
    </row>
    <row r="204" spans="2:3" x14ac:dyDescent="0.25">
      <c r="B204" s="9" t="s">
        <v>309</v>
      </c>
      <c r="C204" s="13">
        <v>3.5934029817209105E-2</v>
      </c>
    </row>
    <row r="205" spans="2:3" x14ac:dyDescent="0.25">
      <c r="B205" s="9" t="s">
        <v>411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312</v>
      </c>
      <c r="C259" t="s">
        <v>312</v>
      </c>
    </row>
    <row r="261" spans="2:4" x14ac:dyDescent="0.25">
      <c r="B261" s="8" t="s">
        <v>515</v>
      </c>
      <c r="C261" t="s">
        <v>453</v>
      </c>
      <c r="D261" t="s">
        <v>405</v>
      </c>
    </row>
    <row r="262" spans="2:4" x14ac:dyDescent="0.25">
      <c r="B262" s="9" t="s">
        <v>528</v>
      </c>
      <c r="C262" s="13">
        <v>-0.27760981123540751</v>
      </c>
      <c r="D262" s="14">
        <v>22944301</v>
      </c>
    </row>
    <row r="263" spans="2:4" x14ac:dyDescent="0.25">
      <c r="B263" s="9" t="s">
        <v>534</v>
      </c>
      <c r="C263" s="13">
        <v>-0.25759874220644718</v>
      </c>
      <c r="D263" s="14">
        <v>5295855</v>
      </c>
    </row>
    <row r="264" spans="2:4" x14ac:dyDescent="0.25">
      <c r="B264" s="9" t="s">
        <v>532</v>
      </c>
      <c r="C264" s="13">
        <v>-0.20755436159817942</v>
      </c>
      <c r="D264" s="14">
        <v>14808508</v>
      </c>
    </row>
    <row r="265" spans="2:4" x14ac:dyDescent="0.25">
      <c r="B265" s="9" t="s">
        <v>519</v>
      </c>
      <c r="C265" s="13">
        <v>-0.19585211151897863</v>
      </c>
      <c r="D265" s="14">
        <v>13713845</v>
      </c>
    </row>
    <row r="266" spans="2:4" x14ac:dyDescent="0.25">
      <c r="B266" s="9" t="s">
        <v>538</v>
      </c>
      <c r="C266" s="13">
        <v>-0.18783487390938003</v>
      </c>
      <c r="D266" s="14">
        <v>49768122</v>
      </c>
    </row>
    <row r="267" spans="2:4" x14ac:dyDescent="0.25">
      <c r="B267" s="9" t="s">
        <v>701</v>
      </c>
      <c r="C267" s="13">
        <v>-0.18647817836113778</v>
      </c>
      <c r="D267" s="14">
        <v>36177719</v>
      </c>
    </row>
    <row r="268" spans="2:4" x14ac:dyDescent="0.25">
      <c r="B268" s="9" t="s">
        <v>539</v>
      </c>
      <c r="C268" s="13">
        <v>-0.17890895084818992</v>
      </c>
      <c r="D268" s="14">
        <v>21504261</v>
      </c>
    </row>
    <row r="269" spans="2:4" x14ac:dyDescent="0.25">
      <c r="B269" s="9" t="s">
        <v>571</v>
      </c>
      <c r="C269" s="13">
        <v>-0.17859236862408612</v>
      </c>
      <c r="D269" s="14">
        <v>10231413</v>
      </c>
    </row>
    <row r="270" spans="2:4" x14ac:dyDescent="0.25">
      <c r="B270" s="9" t="s">
        <v>531</v>
      </c>
      <c r="C270" s="13">
        <v>-0.17406494352316149</v>
      </c>
      <c r="D270" s="14">
        <v>13908918</v>
      </c>
    </row>
    <row r="271" spans="2:4" x14ac:dyDescent="0.25">
      <c r="B271" s="9" t="s">
        <v>1961</v>
      </c>
      <c r="C271" s="13">
        <v>-0.17254753504183318</v>
      </c>
      <c r="D271" s="14">
        <v>13290445</v>
      </c>
    </row>
    <row r="272" spans="2:4" x14ac:dyDescent="0.25">
      <c r="B272" s="9" t="s">
        <v>540</v>
      </c>
      <c r="C272" s="13">
        <v>-0.17141851461555546</v>
      </c>
      <c r="D272" s="14">
        <v>29844629</v>
      </c>
    </row>
    <row r="273" spans="2:7" x14ac:dyDescent="0.25">
      <c r="B273" s="9" t="s">
        <v>700</v>
      </c>
      <c r="C273" s="13">
        <v>-0.1593629099328836</v>
      </c>
      <c r="D273" s="14">
        <v>53852106</v>
      </c>
    </row>
    <row r="274" spans="2:7" x14ac:dyDescent="0.25">
      <c r="B274" s="9" t="s">
        <v>536</v>
      </c>
      <c r="C274" s="13">
        <v>-0.15612396477097734</v>
      </c>
      <c r="D274" s="14">
        <v>60094732</v>
      </c>
    </row>
    <row r="275" spans="2:7" x14ac:dyDescent="0.25">
      <c r="B275" s="9" t="s">
        <v>526</v>
      </c>
      <c r="C275" s="13">
        <v>-0.15384196909019865</v>
      </c>
      <c r="D275" s="14">
        <v>49570780</v>
      </c>
    </row>
    <row r="276" spans="2:7" x14ac:dyDescent="0.25">
      <c r="B276" s="9" t="s">
        <v>529</v>
      </c>
      <c r="C276" s="13">
        <v>-0.1526121068740709</v>
      </c>
      <c r="D276" s="14">
        <v>51467953</v>
      </c>
    </row>
    <row r="277" spans="2:7" x14ac:dyDescent="0.25">
      <c r="B277" s="9" t="s">
        <v>530</v>
      </c>
      <c r="C277" s="13">
        <v>-0.1483666261810237</v>
      </c>
      <c r="D277" s="14">
        <v>37819229</v>
      </c>
    </row>
    <row r="278" spans="2:7" x14ac:dyDescent="0.25">
      <c r="B278" s="9" t="s">
        <v>541</v>
      </c>
      <c r="C278" s="13">
        <v>-0.14105539293241975</v>
      </c>
      <c r="D278" s="14">
        <v>10036586</v>
      </c>
    </row>
    <row r="279" spans="2:7" x14ac:dyDescent="0.25">
      <c r="B279" s="9" t="s">
        <v>520</v>
      </c>
      <c r="C279" s="13">
        <v>-0.13838311400712389</v>
      </c>
      <c r="D279" s="14">
        <v>28603076</v>
      </c>
    </row>
    <row r="280" spans="2:7" x14ac:dyDescent="0.25">
      <c r="B280" s="9" t="s">
        <v>295</v>
      </c>
      <c r="C280" s="13">
        <v>-0.13338933396044594</v>
      </c>
      <c r="D280" s="14">
        <v>15495874</v>
      </c>
    </row>
    <row r="281" spans="2:7" x14ac:dyDescent="0.25">
      <c r="B281" s="9" t="s">
        <v>537</v>
      </c>
      <c r="C281" s="13">
        <v>-0.13184576324466502</v>
      </c>
      <c r="D281" s="14">
        <v>9248277</v>
      </c>
    </row>
    <row r="282" spans="2:7" x14ac:dyDescent="0.25">
      <c r="B282" s="9" t="s">
        <v>533</v>
      </c>
      <c r="C282" s="13">
        <v>-0.11845144003731956</v>
      </c>
      <c r="D282" s="14">
        <v>46315905</v>
      </c>
    </row>
    <row r="283" spans="2:7" x14ac:dyDescent="0.25">
      <c r="B283" s="9" t="s">
        <v>523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521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525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527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524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1960</v>
      </c>
      <c r="C288" s="13">
        <v>0</v>
      </c>
      <c r="D288" s="14">
        <v>77733788</v>
      </c>
      <c r="G288" s="7"/>
    </row>
    <row r="289" spans="2:4" x14ac:dyDescent="0.25">
      <c r="B289" s="9" t="s">
        <v>522</v>
      </c>
      <c r="C289" s="13">
        <v>0</v>
      </c>
      <c r="D289" s="14">
        <v>0</v>
      </c>
    </row>
    <row r="290" spans="2:4" x14ac:dyDescent="0.25">
      <c r="B290" s="9" t="s">
        <v>535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411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312</v>
      </c>
      <c r="C419" t="s">
        <v>440</v>
      </c>
    </row>
    <row r="421" spans="2:4" x14ac:dyDescent="0.25">
      <c r="B421" s="8" t="s">
        <v>515</v>
      </c>
      <c r="C421" t="s">
        <v>453</v>
      </c>
      <c r="D421" t="s">
        <v>405</v>
      </c>
    </row>
    <row r="422" spans="2:4" x14ac:dyDescent="0.25">
      <c r="B422" s="9" t="s">
        <v>475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477</v>
      </c>
      <c r="C424" s="13">
        <v>6.9027471087296455E-2</v>
      </c>
      <c r="D424" s="34">
        <v>354545</v>
      </c>
    </row>
    <row r="425" spans="2:4" x14ac:dyDescent="0.25">
      <c r="B425" s="9" t="s">
        <v>287</v>
      </c>
      <c r="C425" s="13">
        <v>3.1915031236718461E-2</v>
      </c>
      <c r="D425" s="34">
        <v>5624894</v>
      </c>
    </row>
    <row r="426" spans="2:4" x14ac:dyDescent="0.25">
      <c r="B426" s="9" t="s">
        <v>476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411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312</v>
      </c>
      <c r="C524" t="s">
        <v>312</v>
      </c>
    </row>
    <row r="526" spans="2:5" x14ac:dyDescent="0.25">
      <c r="B526" s="8" t="s">
        <v>544</v>
      </c>
      <c r="C526" t="s">
        <v>547</v>
      </c>
      <c r="D526" t="s">
        <v>545</v>
      </c>
      <c r="E526" t="s">
        <v>548</v>
      </c>
    </row>
    <row r="527" spans="2:5" x14ac:dyDescent="0.25">
      <c r="B527" t="s">
        <v>522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1961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524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523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534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535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529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537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541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521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520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533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295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525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700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526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530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531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527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540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528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701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536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571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539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538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519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532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1960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411</v>
      </c>
      <c r="C557" s="36">
        <v>982491.95262606593</v>
      </c>
      <c r="D557" s="35">
        <v>139065</v>
      </c>
      <c r="E557" s="13">
        <v>0.1415431440718658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423</v>
      </c>
    </row>
    <row r="753" spans="2:6" x14ac:dyDescent="0.25">
      <c r="C753" t="s">
        <v>295</v>
      </c>
      <c r="E753" t="s">
        <v>747</v>
      </c>
      <c r="F753" t="s">
        <v>748</v>
      </c>
    </row>
    <row r="754" spans="2:6" x14ac:dyDescent="0.25">
      <c r="B754" s="8" t="s">
        <v>410</v>
      </c>
      <c r="C754" t="s">
        <v>746</v>
      </c>
      <c r="D754" t="s">
        <v>749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 t="s">
        <v>411</v>
      </c>
      <c r="C762" s="81">
        <v>3289</v>
      </c>
      <c r="D762" s="81">
        <v>667.39229024943313</v>
      </c>
      <c r="E762" s="81">
        <v>3289</v>
      </c>
      <c r="F762" s="81">
        <v>667.39229024943313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407</v>
      </c>
      <c r="C8" s="82" t="s">
        <v>312</v>
      </c>
      <c r="AP8" s="82" t="s">
        <v>407</v>
      </c>
      <c r="AQ8" s="82" t="s">
        <v>312</v>
      </c>
    </row>
    <row r="10" spans="2:48" x14ac:dyDescent="0.25">
      <c r="B10" s="82" t="s">
        <v>424</v>
      </c>
      <c r="C10" s="82" t="s">
        <v>423</v>
      </c>
      <c r="D10" s="82"/>
      <c r="E10" s="82"/>
      <c r="F10" s="82"/>
      <c r="G10" s="82"/>
      <c r="H10" s="82"/>
      <c r="AP10" s="82" t="s">
        <v>427</v>
      </c>
      <c r="AQ10" s="82" t="s">
        <v>423</v>
      </c>
      <c r="AR10" s="82"/>
      <c r="AS10" s="82"/>
      <c r="AT10" s="82"/>
      <c r="AU10" s="82"/>
      <c r="AV10" s="82"/>
    </row>
    <row r="11" spans="2:48" x14ac:dyDescent="0.25">
      <c r="B11" s="82" t="s">
        <v>410</v>
      </c>
      <c r="C11" s="82" t="s">
        <v>414</v>
      </c>
      <c r="D11" s="82" t="s">
        <v>415</v>
      </c>
      <c r="E11" s="82" t="s">
        <v>416</v>
      </c>
      <c r="F11" s="82" t="s">
        <v>446</v>
      </c>
      <c r="G11" s="82" t="s">
        <v>734</v>
      </c>
      <c r="H11" s="82" t="s">
        <v>1549</v>
      </c>
      <c r="AP11" s="82" t="s">
        <v>410</v>
      </c>
      <c r="AQ11" s="82" t="s">
        <v>414</v>
      </c>
      <c r="AR11" s="82" t="s">
        <v>415</v>
      </c>
      <c r="AS11" s="82" t="s">
        <v>416</v>
      </c>
      <c r="AT11" s="82" t="s">
        <v>446</v>
      </c>
      <c r="AU11" s="82" t="s">
        <v>734</v>
      </c>
      <c r="AV11" s="82" t="s">
        <v>1549</v>
      </c>
    </row>
    <row r="12" spans="2:48" x14ac:dyDescent="0.25">
      <c r="B12" s="83" t="s">
        <v>276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276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277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277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330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330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254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254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245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245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349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349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244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244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316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316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311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311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331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331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309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309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247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247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293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293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287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287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285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285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411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411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407</v>
      </c>
      <c r="C6" t="s">
        <v>312</v>
      </c>
      <c r="AI6" s="8" t="s">
        <v>407</v>
      </c>
      <c r="AJ6" t="s">
        <v>312</v>
      </c>
    </row>
    <row r="8" spans="2:41" x14ac:dyDescent="0.25">
      <c r="B8" s="8" t="s">
        <v>437</v>
      </c>
      <c r="C8" s="8" t="s">
        <v>423</v>
      </c>
      <c r="AI8" s="8" t="s">
        <v>745</v>
      </c>
      <c r="AJ8" s="8" t="s">
        <v>1544</v>
      </c>
    </row>
    <row r="9" spans="2:41" x14ac:dyDescent="0.25">
      <c r="B9" s="8" t="s">
        <v>410</v>
      </c>
      <c r="C9" t="s">
        <v>414</v>
      </c>
      <c r="D9" t="s">
        <v>415</v>
      </c>
      <c r="E9" t="s">
        <v>416</v>
      </c>
      <c r="F9" t="s">
        <v>446</v>
      </c>
      <c r="G9" t="s">
        <v>734</v>
      </c>
      <c r="H9" t="s">
        <v>1549</v>
      </c>
      <c r="AI9" s="8" t="s">
        <v>410</v>
      </c>
      <c r="AJ9" t="s">
        <v>414</v>
      </c>
      <c r="AK9" t="s">
        <v>415</v>
      </c>
      <c r="AL9" t="s">
        <v>416</v>
      </c>
      <c r="AM9" t="s">
        <v>446</v>
      </c>
      <c r="AN9" t="s">
        <v>734</v>
      </c>
      <c r="AO9" t="s">
        <v>1549</v>
      </c>
    </row>
    <row r="10" spans="2:41" x14ac:dyDescent="0.25">
      <c r="B10" s="9" t="s">
        <v>276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276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277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277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330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330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254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254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245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245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349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349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244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244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316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316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311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311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331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331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309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309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247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247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293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293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287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285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285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411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411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2026-06-22T19:29:13Z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